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340" yWindow="600" windowWidth="13395" windowHeight="11760" tabRatio="763" firstSheet="29" activeTab="3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 IMPACTO RIESGOS CORRUPCION" sheetId="25"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ADMON" sheetId="1" r:id="rId31"/>
    <sheet name="NOO" sheetId="33" state="hidden" r:id="rId32"/>
    <sheet name="NO" sheetId="32" state="hidden" r:id="rId33"/>
  </sheets>
  <definedNames>
    <definedName name="_xlnm.Print_Area" localSheetId="30">'MAPA DE RIESGO ADMON'!$A$1:$M$25</definedName>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 i="20" l="1"/>
  <c r="D16" i="22"/>
  <c r="D18" i="1"/>
  <c r="A16" i="22"/>
  <c r="B18" i="1"/>
  <c r="I14" i="1"/>
  <c r="A10" i="22"/>
  <c r="B10" i="1"/>
  <c r="I25" i="1"/>
  <c r="I21" i="1"/>
  <c r="I13" i="1"/>
  <c r="I17" i="1"/>
  <c r="I22" i="1"/>
  <c r="I18" i="1"/>
  <c r="I15" i="1"/>
  <c r="I10" i="1"/>
  <c r="E23" i="26"/>
  <c r="E19" i="26"/>
  <c r="E16" i="26"/>
  <c r="E15" i="26"/>
  <c r="C23" i="26"/>
  <c r="C19" i="26"/>
  <c r="C16" i="26"/>
  <c r="C15" i="26"/>
  <c r="B17" i="24"/>
  <c r="B29" i="24"/>
  <c r="R28" i="24"/>
  <c r="S28" i="24"/>
  <c r="R27" i="24"/>
  <c r="S27" i="24"/>
  <c r="A7" i="24"/>
  <c r="A6" i="24"/>
  <c r="S33" i="24"/>
  <c r="R33" i="24"/>
  <c r="S29" i="24"/>
  <c r="R29" i="24"/>
  <c r="R32" i="24"/>
  <c r="R31" i="24"/>
  <c r="R30" i="24"/>
  <c r="R26" i="24"/>
  <c r="R25" i="24"/>
  <c r="R24" i="24"/>
  <c r="R23" i="24"/>
  <c r="R22" i="24"/>
  <c r="R21" i="24"/>
  <c r="R20" i="24"/>
  <c r="R19" i="24"/>
  <c r="R18" i="24"/>
  <c r="R17" i="24"/>
  <c r="R16" i="24"/>
  <c r="R15" i="24"/>
  <c r="R14" i="24"/>
  <c r="R13" i="24"/>
  <c r="S12" i="24"/>
  <c r="S13" i="24"/>
  <c r="S14" i="24"/>
  <c r="S15" i="24"/>
  <c r="S16" i="24"/>
  <c r="S17" i="24"/>
  <c r="S18" i="24"/>
  <c r="S19" i="24"/>
  <c r="S20" i="24"/>
  <c r="S21" i="24"/>
  <c r="S22" i="24"/>
  <c r="S23" i="24"/>
  <c r="S24" i="24"/>
  <c r="S25" i="24"/>
  <c r="S26" i="24"/>
  <c r="S30" i="24"/>
  <c r="S31" i="24"/>
  <c r="S32" i="24"/>
  <c r="S34" i="24"/>
  <c r="S35" i="24"/>
  <c r="S36" i="24"/>
  <c r="S37" i="24"/>
  <c r="R12" i="24"/>
  <c r="S11" i="24"/>
  <c r="R11" i="24"/>
  <c r="R34" i="24"/>
  <c r="R35" i="24"/>
  <c r="R36" i="24"/>
  <c r="R37" i="24"/>
  <c r="B31" i="24"/>
  <c r="B32" i="24"/>
  <c r="B30" i="24"/>
  <c r="B26" i="24"/>
  <c r="B25" i="24"/>
  <c r="B21" i="24"/>
  <c r="B22" i="24"/>
  <c r="B23" i="24"/>
  <c r="B24" i="24"/>
  <c r="B20" i="24"/>
  <c r="B14" i="24"/>
  <c r="B15" i="24"/>
  <c r="B16" i="24"/>
  <c r="B18" i="24"/>
  <c r="B19" i="24"/>
  <c r="B13" i="24"/>
  <c r="B12" i="24"/>
  <c r="B11" i="24"/>
  <c r="B1" i="34"/>
  <c r="F10" i="1"/>
  <c r="F22" i="1"/>
  <c r="E22" i="1"/>
  <c r="F18" i="1"/>
  <c r="E18" i="1"/>
  <c r="F14" i="1"/>
  <c r="E14" i="1"/>
  <c r="E10" i="1"/>
  <c r="E11" i="26"/>
  <c r="A8" i="34"/>
  <c r="A6" i="34"/>
  <c r="S43" i="24"/>
  <c r="R43" i="24"/>
  <c r="S38" i="24"/>
  <c r="S39" i="24"/>
  <c r="S40" i="24"/>
  <c r="S41" i="24"/>
  <c r="S42" i="24"/>
  <c r="R38" i="24"/>
  <c r="R39" i="24"/>
  <c r="R40" i="24"/>
  <c r="R41" i="24"/>
  <c r="R42"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1" i="29"/>
  <c r="K192" i="16"/>
  <c r="K202" i="29"/>
  <c r="K32" i="29"/>
  <c r="K53" i="29"/>
  <c r="K74" i="29"/>
  <c r="K95" i="29"/>
  <c r="K116" i="29"/>
  <c r="K172" i="16"/>
  <c r="K181" i="29"/>
  <c r="K158" i="29"/>
  <c r="K137" i="29"/>
  <c r="K180" i="29"/>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49" i="26"/>
  <c r="E48" i="26"/>
  <c r="E47" i="26"/>
  <c r="E45" i="26"/>
  <c r="E44" i="26"/>
  <c r="E43" i="26"/>
  <c r="E41" i="26"/>
  <c r="E40" i="26"/>
  <c r="E39" i="26"/>
  <c r="E37" i="26"/>
  <c r="E36" i="26"/>
  <c r="E35" i="26"/>
  <c r="E33" i="26"/>
  <c r="E32" i="26"/>
  <c r="E31" i="26"/>
  <c r="E29" i="26"/>
  <c r="E28" i="26"/>
  <c r="E27" i="26"/>
  <c r="E25" i="26"/>
  <c r="E24" i="26"/>
  <c r="E21" i="26"/>
  <c r="E20" i="26"/>
  <c r="E17" i="26"/>
  <c r="C49" i="26"/>
  <c r="C48" i="26"/>
  <c r="C47" i="26"/>
  <c r="C45" i="26"/>
  <c r="C44" i="26"/>
  <c r="C43" i="26"/>
  <c r="C41" i="26"/>
  <c r="C40" i="26"/>
  <c r="C39" i="26"/>
  <c r="C37" i="26"/>
  <c r="C36" i="26"/>
  <c r="C35" i="26"/>
  <c r="C33" i="26"/>
  <c r="C32" i="26"/>
  <c r="C31" i="26"/>
  <c r="C29" i="26"/>
  <c r="C28" i="26"/>
  <c r="C27" i="26"/>
  <c r="C25" i="26"/>
  <c r="C24" i="26"/>
  <c r="C17" i="26"/>
  <c r="D32" i="16"/>
  <c r="J10" i="20"/>
  <c r="C10" i="1"/>
  <c r="G22" i="1"/>
  <c r="G18" i="1"/>
  <c r="G14" i="1"/>
  <c r="G10" i="1"/>
  <c r="A9" i="29"/>
  <c r="A8" i="29"/>
  <c r="C1" i="29"/>
  <c r="J28" i="20"/>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35" i="22"/>
  <c r="D34" i="22"/>
  <c r="E33" i="22"/>
  <c r="E32" i="22"/>
  <c r="E31" i="22"/>
  <c r="D33" i="22"/>
  <c r="B41" i="26"/>
  <c r="D32" i="22"/>
  <c r="B40" i="26"/>
  <c r="D31" i="22"/>
  <c r="B39" i="26"/>
  <c r="E30" i="22"/>
  <c r="E29" i="22"/>
  <c r="E28" i="22"/>
  <c r="D30" i="22"/>
  <c r="D29" i="22"/>
  <c r="D28" i="22"/>
  <c r="E27" i="22"/>
  <c r="E26" i="22"/>
  <c r="E25" i="22"/>
  <c r="D27" i="22"/>
  <c r="D26" i="22"/>
  <c r="B187" i="3"/>
  <c r="D25" i="22"/>
  <c r="B31" i="26"/>
  <c r="E24" i="22"/>
  <c r="E23" i="22"/>
  <c r="E22" i="22"/>
  <c r="D24" i="22"/>
  <c r="D23" i="22"/>
  <c r="D22" i="22"/>
  <c r="E21" i="22"/>
  <c r="E20" i="22"/>
  <c r="E19" i="22"/>
  <c r="D21" i="22"/>
  <c r="D24" i="1"/>
  <c r="D20" i="22"/>
  <c r="B24" i="26"/>
  <c r="D19" i="22"/>
  <c r="D22" i="1"/>
  <c r="E18" i="22"/>
  <c r="E17" i="22"/>
  <c r="E16" i="22"/>
  <c r="D18" i="22"/>
  <c r="D20" i="1"/>
  <c r="D17" i="22"/>
  <c r="D19" i="1"/>
  <c r="E15" i="22"/>
  <c r="E14" i="22"/>
  <c r="E13" i="22"/>
  <c r="D15" i="22"/>
  <c r="D16" i="1"/>
  <c r="D14" i="22"/>
  <c r="D13" i="22"/>
  <c r="B15" i="26"/>
  <c r="E12" i="22"/>
  <c r="E11" i="22"/>
  <c r="E10" i="22"/>
  <c r="D12" i="22"/>
  <c r="D12" i="1"/>
  <c r="D11" i="22"/>
  <c r="D10" i="22"/>
  <c r="D10" i="1"/>
  <c r="J13" i="20"/>
  <c r="C14" i="1"/>
  <c r="J16" i="20"/>
  <c r="C18" i="1"/>
  <c r="J19" i="20"/>
  <c r="C22" i="1"/>
  <c r="J22" i="20"/>
  <c r="J25" i="20"/>
  <c r="J31" i="20"/>
  <c r="J34" i="20"/>
  <c r="J37" i="20"/>
  <c r="C37" i="22"/>
  <c r="G128" i="3"/>
  <c r="H121" i="3"/>
  <c r="J121" i="3"/>
  <c r="G194" i="3"/>
  <c r="H187" i="3"/>
  <c r="J187" i="3"/>
  <c r="G216" i="3"/>
  <c r="H209" i="3"/>
  <c r="G260" i="3"/>
  <c r="H253" i="3"/>
  <c r="D40" i="26"/>
  <c r="G304" i="3"/>
  <c r="H297" i="3"/>
  <c r="J297" i="3"/>
  <c r="G326" i="3"/>
  <c r="H319" i="3"/>
  <c r="J319" i="3"/>
  <c r="B330" i="3"/>
  <c r="B132" i="3"/>
  <c r="B19" i="26"/>
  <c r="B35" i="26"/>
  <c r="D15" i="1"/>
  <c r="B198" i="3"/>
  <c r="B27" i="26"/>
  <c r="B43" i="26"/>
  <c r="D23" i="1"/>
  <c r="C28" i="22"/>
  <c r="B264" i="3"/>
  <c r="B176" i="3"/>
  <c r="B308" i="3"/>
  <c r="B242" i="3"/>
  <c r="B11" i="26"/>
  <c r="G183" i="3"/>
  <c r="H176" i="3"/>
  <c r="G293" i="3"/>
  <c r="H286" i="3"/>
  <c r="G150" i="3"/>
  <c r="H143" i="3"/>
  <c r="G172" i="3"/>
  <c r="H165" i="3"/>
  <c r="G238" i="3"/>
  <c r="H231" i="3"/>
  <c r="G282" i="3"/>
  <c r="H275" i="3"/>
  <c r="B99" i="3"/>
  <c r="B121" i="3"/>
  <c r="B143" i="3"/>
  <c r="B165" i="3"/>
  <c r="B209" i="3"/>
  <c r="B231" i="3"/>
  <c r="B253" i="3"/>
  <c r="B275" i="3"/>
  <c r="B297" i="3"/>
  <c r="B319" i="3"/>
  <c r="B12" i="26"/>
  <c r="B16" i="26"/>
  <c r="B20" i="26"/>
  <c r="B28" i="26"/>
  <c r="B36" i="26"/>
  <c r="B44" i="26"/>
  <c r="C31" i="22"/>
  <c r="B154" i="3"/>
  <c r="B286" i="3"/>
  <c r="D11" i="1"/>
  <c r="C25" i="22"/>
  <c r="C34" i="22"/>
  <c r="C22" i="22"/>
  <c r="G73" i="3"/>
  <c r="H66" i="3"/>
  <c r="G139" i="3"/>
  <c r="H132" i="3"/>
  <c r="G161" i="3"/>
  <c r="H154" i="3"/>
  <c r="G205" i="3"/>
  <c r="H198" i="3"/>
  <c r="G227" i="3"/>
  <c r="H220" i="3"/>
  <c r="G271" i="3"/>
  <c r="H264" i="3"/>
  <c r="G315" i="3"/>
  <c r="H308" i="3"/>
  <c r="G337" i="3"/>
  <c r="H330" i="3"/>
  <c r="B13" i="26"/>
  <c r="B17" i="26"/>
  <c r="B21" i="26"/>
  <c r="B25" i="26"/>
  <c r="B29" i="26"/>
  <c r="B37" i="26"/>
  <c r="B45" i="26"/>
  <c r="D14" i="1"/>
  <c r="J209" i="3"/>
  <c r="D35" i="26"/>
  <c r="B88" i="3"/>
  <c r="B220" i="3"/>
  <c r="G249" i="3"/>
  <c r="H242" i="3"/>
  <c r="B23" i="26"/>
  <c r="G12" i="3"/>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J66" i="3"/>
  <c r="D17" i="26"/>
  <c r="J231" i="3"/>
  <c r="D37" i="26"/>
  <c r="J176" i="3"/>
  <c r="D31" i="26"/>
  <c r="K121" i="3"/>
  <c r="F24" i="26"/>
  <c r="G24" i="26"/>
  <c r="C19" i="22"/>
  <c r="C16" i="22"/>
  <c r="C13" i="22"/>
  <c r="C10" i="22"/>
  <c r="G35" i="26"/>
  <c r="F40" i="26"/>
  <c r="G40" i="26"/>
  <c r="K176" i="3"/>
  <c r="F31" i="26"/>
  <c r="K330" i="3"/>
  <c r="F49" i="26"/>
  <c r="G49" i="26"/>
  <c r="K231" i="3"/>
  <c r="F37" i="26"/>
  <c r="G37" i="26"/>
  <c r="K198" i="3"/>
  <c r="F33" i="26"/>
  <c r="G33" i="26"/>
  <c r="K143" i="3"/>
  <c r="F27" i="26"/>
  <c r="K66" i="3"/>
  <c r="F17" i="26"/>
  <c r="G17" i="26"/>
  <c r="K165" i="3"/>
  <c r="F29" i="26"/>
  <c r="G29" i="26"/>
  <c r="K220" i="3"/>
  <c r="F36" i="26"/>
  <c r="G36" i="26"/>
  <c r="K264" i="3"/>
  <c r="F41" i="26"/>
  <c r="G41" i="26"/>
  <c r="K154" i="3"/>
  <c r="F28" i="26"/>
  <c r="G28" i="26"/>
  <c r="K132" i="3"/>
  <c r="F25" i="26"/>
  <c r="G25" i="26"/>
  <c r="K308" i="3"/>
  <c r="F47" i="26"/>
  <c r="K286" i="3"/>
  <c r="F44" i="26"/>
  <c r="G44" i="26"/>
  <c r="K242" i="3"/>
  <c r="F39" i="26"/>
  <c r="K275" i="3"/>
  <c r="F43" i="26"/>
  <c r="B1" i="1"/>
  <c r="B1" i="26"/>
  <c r="B1" i="3"/>
  <c r="C1" i="16"/>
  <c r="B1" i="25"/>
  <c r="E20" i="13"/>
  <c r="E21" i="13"/>
  <c r="C21" i="13"/>
  <c r="C20" i="13"/>
  <c r="B1" i="13"/>
  <c r="A37" i="22"/>
  <c r="A47" i="26"/>
  <c r="A34" i="22"/>
  <c r="A31" i="22"/>
  <c r="A28" i="22"/>
  <c r="A25" i="22"/>
  <c r="A22" i="22"/>
  <c r="A19" i="22"/>
  <c r="B1" i="8"/>
  <c r="A13" i="22"/>
  <c r="B1" i="22"/>
  <c r="B1" i="20"/>
  <c r="A6" i="23"/>
  <c r="A6" i="3"/>
  <c r="A9" i="16"/>
  <c r="A8" i="16"/>
  <c r="A8" i="13"/>
  <c r="A6" i="13"/>
  <c r="A7" i="8"/>
  <c r="A6" i="8"/>
  <c r="A7" i="22"/>
  <c r="A6" i="22"/>
  <c r="A6" i="20"/>
  <c r="A7" i="20"/>
  <c r="G38" i="26"/>
  <c r="H35" i="26"/>
  <c r="K139" i="29"/>
  <c r="G47" i="26"/>
  <c r="G50" i="26"/>
  <c r="H47" i="26"/>
  <c r="K203" i="29"/>
  <c r="G43" i="26"/>
  <c r="G46" i="26"/>
  <c r="H43" i="26"/>
  <c r="K182" i="29"/>
  <c r="G39" i="26"/>
  <c r="G42" i="26"/>
  <c r="H39" i="26"/>
  <c r="K160" i="29"/>
  <c r="G31" i="26"/>
  <c r="G34" i="26"/>
  <c r="H31" i="26"/>
  <c r="K118" i="29"/>
  <c r="G27" i="26"/>
  <c r="G30" i="26"/>
  <c r="H27" i="26"/>
  <c r="K97" i="29"/>
  <c r="A14" i="8"/>
  <c r="B74" i="29"/>
  <c r="A23" i="26"/>
  <c r="B71" i="16"/>
  <c r="B22" i="1"/>
  <c r="A18" i="8"/>
  <c r="B158" i="29"/>
  <c r="A253" i="3"/>
  <c r="A39" i="26"/>
  <c r="B151" i="16"/>
  <c r="A264" i="3"/>
  <c r="A242" i="3"/>
  <c r="A11" i="8"/>
  <c r="B11" i="29"/>
  <c r="B11" i="16"/>
  <c r="A11" i="26"/>
  <c r="A17" i="8"/>
  <c r="B137" i="29"/>
  <c r="A231" i="3"/>
  <c r="A209" i="3"/>
  <c r="A35" i="26"/>
  <c r="A220" i="3"/>
  <c r="B131" i="16"/>
  <c r="A13" i="8"/>
  <c r="B53" i="29"/>
  <c r="A19" i="26"/>
  <c r="B51" i="16"/>
  <c r="A15" i="8"/>
  <c r="B95" i="29"/>
  <c r="A165" i="3"/>
  <c r="A143" i="3"/>
  <c r="A27" i="26"/>
  <c r="A154" i="3"/>
  <c r="B91" i="16"/>
  <c r="A19" i="8"/>
  <c r="B180" i="29"/>
  <c r="A297" i="3"/>
  <c r="A275" i="3"/>
  <c r="B172" i="16"/>
  <c r="A43" i="26"/>
  <c r="A286" i="3"/>
  <c r="B32" i="29"/>
  <c r="A12" i="8"/>
  <c r="B31" i="16"/>
  <c r="A15" i="26"/>
  <c r="B14" i="1"/>
  <c r="A16" i="8"/>
  <c r="B116" i="29"/>
  <c r="B111" i="16"/>
  <c r="A187" i="3"/>
  <c r="A31" i="26"/>
  <c r="A198" i="3"/>
  <c r="A176" i="3"/>
  <c r="A20" i="8"/>
  <c r="B201" i="29"/>
  <c r="B192" i="16"/>
  <c r="A319" i="3"/>
  <c r="A330" i="3"/>
  <c r="A308" i="3"/>
  <c r="A1" i="23"/>
  <c r="B1" i="24"/>
  <c r="E13" i="13"/>
  <c r="S11" i="8"/>
  <c r="T11" i="8"/>
  <c r="D12" i="16"/>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D92" i="16"/>
  <c r="D132" i="16"/>
  <c r="D173" i="16"/>
  <c r="D52" i="16"/>
  <c r="D72" i="16"/>
  <c r="D112" i="16"/>
  <c r="D152" i="16"/>
  <c r="D193" i="16"/>
  <c r="S44" i="24"/>
  <c r="S45" i="24"/>
  <c r="G117" i="3"/>
  <c r="H110" i="3"/>
  <c r="B100" i="21"/>
  <c r="D78" i="25"/>
  <c r="F59" i="25"/>
  <c r="B123" i="21"/>
  <c r="D101" i="25"/>
  <c r="F82" i="25"/>
  <c r="B146" i="21"/>
  <c r="D124" i="25"/>
  <c r="F105" i="25"/>
  <c r="G106" i="3"/>
  <c r="H99" i="3"/>
  <c r="G95" i="3"/>
  <c r="H88" i="3"/>
  <c r="G84" i="3"/>
  <c r="H77" i="3"/>
  <c r="G62" i="3"/>
  <c r="G51" i="3"/>
  <c r="H44" i="3"/>
  <c r="G40" i="3"/>
  <c r="H33" i="3"/>
  <c r="D16" i="26"/>
  <c r="G29" i="3"/>
  <c r="H22" i="3"/>
  <c r="G18" i="3"/>
  <c r="H11" i="3"/>
  <c r="B77" i="21"/>
  <c r="D55" i="25"/>
  <c r="F36" i="25"/>
  <c r="B54" i="21"/>
  <c r="D32" i="25"/>
  <c r="F13" i="25"/>
  <c r="J33" i="3"/>
  <c r="J11" i="3"/>
  <c r="K11" i="3"/>
  <c r="J22" i="3"/>
  <c r="D15" i="26"/>
  <c r="J44" i="3"/>
  <c r="F19" i="26"/>
  <c r="D19" i="26"/>
  <c r="F12" i="26"/>
  <c r="G12" i="26"/>
  <c r="J99" i="3"/>
  <c r="D21" i="26"/>
  <c r="J77" i="3"/>
  <c r="F13" i="26"/>
  <c r="G13" i="26"/>
  <c r="J88" i="3"/>
  <c r="D20" i="26"/>
  <c r="J110" i="3"/>
  <c r="H55" i="3"/>
  <c r="D23" i="26"/>
  <c r="K22" i="3"/>
  <c r="F15" i="26"/>
  <c r="F16" i="26"/>
  <c r="G16" i="26"/>
  <c r="K33" i="3"/>
  <c r="D11" i="26"/>
  <c r="F11" i="26"/>
  <c r="G11" i="26"/>
  <c r="K110" i="3"/>
  <c r="K88" i="3"/>
  <c r="F20" i="26"/>
  <c r="G20" i="26"/>
  <c r="K77" i="3"/>
  <c r="K44" i="3"/>
  <c r="J55" i="3"/>
  <c r="F23" i="26"/>
  <c r="K99" i="3"/>
  <c r="F21" i="26"/>
  <c r="G21" i="26"/>
  <c r="G19" i="26"/>
  <c r="G22" i="26"/>
  <c r="H19" i="26"/>
  <c r="K55" i="29"/>
  <c r="G23" i="26"/>
  <c r="G26" i="26"/>
  <c r="H23" i="26"/>
  <c r="K76" i="29"/>
  <c r="G15" i="26"/>
  <c r="G14" i="26"/>
  <c r="H11" i="26"/>
  <c r="K13" i="29"/>
  <c r="K55" i="3"/>
  <c r="G18" i="26"/>
  <c r="H15" i="26"/>
  <c r="K34" i="29"/>
</calcChain>
</file>

<file path=xl/sharedStrings.xml><?xml version="1.0" encoding="utf-8"?>
<sst xmlns="http://schemas.openxmlformats.org/spreadsheetml/2006/main" count="2521" uniqueCount="517">
  <si>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</si>
  <si>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</si>
  <si>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</si>
  <si>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</si>
  <si>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</si>
  <si>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</si>
  <si>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</si>
  <si>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</si>
  <si>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</si>
  <si>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</si>
  <si>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</si>
  <si>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</si>
  <si>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</si>
  <si>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</si>
  <si>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</si>
  <si>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</si>
  <si>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</si>
  <si>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</si>
  <si>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</si>
  <si>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</si>
  <si>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</si>
  <si>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</si>
  <si>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</si>
  <si>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</si>
  <si>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</si>
  <si>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</si>
  <si>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</si>
  <si>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</si>
  <si>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</si>
  <si>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</si>
  <si>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</si>
  <si>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</si>
  <si>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</si>
  <si>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</si>
  <si>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</si>
  <si>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</si>
  <si>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</si>
  <si>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</si>
  <si>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</si>
  <si>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</si>
  <si>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</si>
  <si>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</si>
  <si>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</si>
  <si>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</si>
  <si>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</si>
  <si>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</si>
  <si>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</si>
  <si>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</si>
  <si>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</si>
  <si>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</si>
  <si>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</si>
  <si>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</si>
  <si>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</si>
  <si>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</si>
  <si>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</si>
  <si>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</si>
  <si>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</si>
  <si>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</si>
  <si>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</si>
  <si>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</si>
  <si>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</si>
  <si>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</si>
  <si>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</si>
  <si>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</si>
  <si>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</si>
  <si>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</si>
  <si>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</si>
  <si>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</si>
  <si>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</si>
  <si>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</si>
  <si>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</si>
  <si>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</si>
  <si>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</si>
  <si>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</si>
  <si>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</si>
  <si>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</si>
  <si>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</si>
  <si>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</si>
  <si>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</si>
  <si>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</si>
  <si>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</si>
  <si>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</si>
  <si>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</si>
  <si>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</si>
  <si>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</si>
  <si>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</si>
  <si>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</si>
  <si>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</si>
  <si>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</si>
  <si>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</si>
  <si>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</si>
  <si>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</si>
  <si>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</si>
  <si>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</si>
  <si>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</si>
  <si>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</si>
  <si>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</si>
  <si>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</si>
  <si>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</si>
  <si>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</si>
  <si>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</si>
  <si>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</si>
  <si>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</si>
  <si>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</si>
  <si>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</si>
  <si>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</si>
  <si>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</si>
  <si>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</si>
  <si>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</si>
  <si>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</si>
  <si>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</si>
  <si>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</si>
  <si>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</si>
  <si>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</si>
  <si>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</si>
  <si>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</si>
  <si>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</si>
  <si>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</si>
  <si>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</si>
  <si>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</si>
  <si>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</si>
  <si>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</si>
  <si>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</si>
  <si>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</si>
  <si>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</si>
  <si>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</si>
  <si>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</si>
  <si>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</si>
  <si>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</si>
  <si>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</si>
  <si>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</si>
  <si>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</si>
  <si>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</si>
  <si>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</si>
  <si>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</si>
  <si>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</si>
  <si>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</si>
  <si>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</si>
  <si>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</si>
  <si>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</si>
  <si>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</si>
  <si>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</si>
  <si>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</si>
  <si>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</si>
  <si>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</si>
  <si>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</si>
  <si>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</si>
  <si>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</si>
  <si>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</si>
  <si>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</si>
  <si>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</si>
  <si>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</si>
  <si>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</si>
  <si>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</si>
  <si>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</si>
  <si>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</si>
  <si>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</si>
  <si>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</si>
  <si>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</si>
  <si>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</si>
  <si>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</si>
  <si>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</si>
  <si>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</si>
  <si>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</si>
  <si>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</si>
  <si>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</si>
  <si>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</si>
  <si>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</si>
  <si>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</si>
  <si>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</si>
  <si>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</si>
  <si>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</si>
  <si>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</si>
  <si>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</si>
  <si>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</si>
  <si>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</si>
  <si>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</si>
  <si>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</si>
  <si>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</si>
  <si>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</si>
  <si>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</si>
  <si>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</si>
  <si>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</si>
  <si>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</si>
  <si>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</si>
  <si>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</si>
  <si>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</si>
  <si>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</si>
  <si>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</si>
  <si>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</si>
  <si>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</si>
  <si>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</si>
  <si>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</si>
  <si>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</si>
  <si>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</si>
  <si>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</si>
  <si>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</si>
  <si>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</si>
  <si>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</si>
  <si>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</si>
  <si>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</si>
  <si>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</si>
  <si>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</si>
  <si>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</si>
  <si>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</si>
  <si>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</si>
  <si>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</si>
  <si>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</si>
  <si>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</si>
  <si>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</si>
  <si>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</si>
  <si>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</si>
  <si>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</si>
  <si>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</si>
  <si>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</si>
  <si>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</si>
  <si>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</si>
  <si>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</si>
  <si>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</si>
  <si>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</si>
  <si>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</si>
  <si>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</si>
  <si>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</si>
  <si>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</si>
  <si>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</si>
  <si>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</si>
  <si>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</si>
  <si>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</si>
  <si>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</si>
  <si>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</si>
  <si>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</si>
  <si>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</si>
  <si>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</si>
  <si>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</si>
  <si>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</si>
  <si>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</si>
  <si>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</si>
  <si>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</si>
  <si>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</si>
  <si>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</si>
  <si>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</si>
  <si>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</si>
  <si>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</si>
  <si>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</si>
  <si>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</si>
  <si>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</si>
  <si>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</si>
  <si>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</si>
  <si>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</si>
  <si>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</si>
  <si>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</si>
  <si>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</si>
  <si>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</si>
  <si>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</si>
  <si>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</si>
  <si>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</si>
  <si>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</si>
  <si>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</si>
  <si>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</si>
  <si>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</si>
  <si>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</si>
  <si>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</si>
  <si>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</si>
  <si>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</si>
  <si>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</si>
  <si>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</si>
  <si>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</si>
  <si>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</si>
  <si>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</si>
  <si>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</si>
  <si>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</si>
  <si>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</si>
  <si>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</si>
  <si>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</si>
  <si>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</si>
  <si>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</si>
  <si>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</si>
  <si>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</si>
  <si>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</si>
  <si>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</si>
  <si>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</si>
  <si>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</si>
  <si>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</si>
  <si>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</si>
  <si>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</si>
  <si>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</si>
  <si>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</si>
  <si>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</si>
  <si>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</si>
  <si>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</si>
  <si>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</si>
  <si>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</si>
  <si>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</si>
  <si>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</si>
  <si>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</si>
  <si>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</si>
  <si>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</si>
  <si>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</si>
  <si>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</si>
  <si>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</si>
  <si>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</si>
  <si>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</si>
  <si>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</si>
  <si>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</si>
  <si>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</si>
  <si>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</si>
  <si>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</si>
  <si>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</si>
  <si>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</si>
  <si>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</si>
  <si>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</si>
  <si>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</si>
  <si>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</si>
  <si>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</si>
  <si>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</si>
  <si>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</si>
  <si>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</si>
  <si>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</si>
  <si>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</si>
  <si>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</si>
  <si>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</si>
  <si>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</si>
  <si>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</si>
  <si>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</si>
  <si>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</si>
  <si>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</si>
  <si>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</si>
  <si>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</si>
  <si>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</si>
  <si>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</si>
  <si>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</si>
  <si>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</si>
  <si>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</si>
  <si>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</si>
  <si>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</si>
  <si>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</si>
  <si>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</si>
  <si>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</si>
  <si>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</si>
  <si>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</si>
  <si>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</si>
  <si>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</si>
  <si>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</si>
  <si>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</si>
  <si>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</si>
  <si>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</si>
  <si>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</si>
  <si>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</si>
  <si>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</si>
  <si>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</si>
  <si>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</si>
  <si>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</si>
  <si>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</si>
  <si>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</si>
  <si>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</si>
  <si>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</si>
  <si>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</si>
  <si>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</si>
  <si>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</si>
  <si>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</si>
  <si>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</si>
  <si>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</si>
  <si>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</si>
  <si>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</si>
  <si>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</si>
  <si>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</si>
  <si>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</si>
  <si>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</si>
  <si>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</si>
  <si>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</si>
  <si>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</si>
  <si>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</si>
  <si>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</si>
  <si>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</si>
  <si>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</si>
  <si>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</si>
  <si>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</si>
  <si>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</si>
  <si>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</si>
  <si>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</si>
  <si>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</si>
  <si>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</si>
  <si>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</si>
  <si>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</si>
  <si>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</si>
  <si>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</si>
  <si>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</si>
  <si>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</si>
  <si>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</si>
  <si>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</si>
  <si>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</si>
  <si>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</si>
  <si>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PROCESO:  GESTIÓN DE LA INFORMACIÓN Y LA COMUNICACIÓN</t>
  </si>
  <si>
    <t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t>
  </si>
  <si>
    <t xml:space="preserve">Acciones de orden público que atenten contra la integridad de los periodistas. </t>
  </si>
  <si>
    <t>Cambios en gabinete municipal.</t>
  </si>
  <si>
    <t>Constante cambios de la normatividad.</t>
  </si>
  <si>
    <t>Constante innovación tecnológica.</t>
  </si>
  <si>
    <t xml:space="preserve">Poco acceso a las plataformas tecnológicas en los estratos bajos y zona rural. </t>
  </si>
  <si>
    <t>El nivel de alfabetización de los ciudadanos.</t>
  </si>
  <si>
    <t xml:space="preserve">Declaración de emergencia sanitaria y ambiental por pandemias, desastres naturales y otros. </t>
  </si>
  <si>
    <t>Deficiente comunicación acertiva con los medios de comunicación.</t>
  </si>
  <si>
    <t xml:space="preserve">Carencia de la interiorización de la informacion de manera oportuna y veráz. </t>
  </si>
  <si>
    <t xml:space="preserve">Cambio en las condiciones de operación del proceso de comunicaciones. </t>
  </si>
  <si>
    <t>Falta de capacitación orientada al personal adscrito a la Oficina de Comunicaciones</t>
  </si>
  <si>
    <t>Deficiencia de la entrega oportuna y completa de la información a la hora de comunicar los procesos de manera interna</t>
  </si>
  <si>
    <t>Poco cuidado de los elementos tecnológicos e imagen institucional.</t>
  </si>
  <si>
    <t xml:space="preserve">Baja articulación con otras dependencias e institutos descentralizados. </t>
  </si>
  <si>
    <t xml:space="preserve">Poca coordinación entre las dependencias para la planeación de los eventos institucionales. </t>
  </si>
  <si>
    <t xml:space="preserve">Falta de suministro de información por parte de los secretarios de despacho y directivos. </t>
  </si>
  <si>
    <t xml:space="preserve">1) No cumplimiento al manual de identidad corporativa por unidades administrativas e institutos destralizados. </t>
  </si>
  <si>
    <t>2) Deficiencia en componentes tecnológicos y de softeware para la realizacion del cubrimiento periodistico y creación del material audiovisual.</t>
  </si>
  <si>
    <t xml:space="preserve">3) Poca coordinación entre las dependencias para la planeación de los eventos instituciones y acciones comunicativas realizadas por la entidad. </t>
  </si>
  <si>
    <t xml:space="preserve">1) Profesionales y técnicos con experiencia y conocimiento en el área de comunicaciones y protocolo. </t>
  </si>
  <si>
    <t xml:space="preserve"> 1) Mayor apropiación de la  Ley de transparencia como órgano regulador de los procesos de información.</t>
  </si>
  <si>
    <t xml:space="preserve">2) Adquirir nuevas tecnologías que ofrece el mercado para el sector de las comunicaciones. </t>
  </si>
  <si>
    <t>3) Posicionar la imagen de la administración municipal en un contexto local, regional y nacional.</t>
  </si>
  <si>
    <t xml:space="preserve">4) Mayor indice de desempeño institucional. </t>
  </si>
  <si>
    <t xml:space="preserve">2) Acciones de orden público que atenten contra la integridad de los miembros de la Oficina de comunicaciones. </t>
  </si>
  <si>
    <t>3) Constante innovación tecnológica.</t>
  </si>
  <si>
    <t>5) Mejoramiento de los procesos de comunicación interna dentro de la entidad.</t>
  </si>
  <si>
    <t>Uso inadecuado del manual de imagen de la Alcaldía Municipal.</t>
  </si>
  <si>
    <t>Falta de personal idoneo para adelantar los procesos de contratación.</t>
  </si>
  <si>
    <r>
      <rPr>
        <b/>
        <sz val="10"/>
        <rFont val="Arial"/>
        <family val="2"/>
      </rPr>
      <t>D1, O5</t>
    </r>
    <r>
      <rPr>
        <sz val="10"/>
        <rFont val="Arial"/>
        <family val="2"/>
      </rPr>
      <t xml:space="preserve"> Elaboración de estrategia de comunicación interna que permita una mayor difusión de las actividades adelantadas por la entidad.</t>
    </r>
  </si>
  <si>
    <r>
      <rPr>
        <b/>
        <sz val="10"/>
        <rFont val="Arial"/>
        <family val="2"/>
      </rPr>
      <t>D2, O2</t>
    </r>
    <r>
      <rPr>
        <sz val="10"/>
        <rFont val="Arial"/>
        <family val="2"/>
      </rPr>
      <t xml:space="preserve">  Compra y adquisición de equipos tecnologicos y de sofware que permitan una mayor calidad a la hora de realizar contenidos generados por la Oficina de Comunicaciones.</t>
    </r>
  </si>
  <si>
    <r>
      <t xml:space="preserve">F1,O3 </t>
    </r>
    <r>
      <rPr>
        <sz val="10"/>
        <rFont val="Arial"/>
        <family val="2"/>
      </rPr>
      <t xml:space="preserve">Coordinar estrategias con los diferentes medios de comunicacion que permitan realzar las acciones que ejecuta la entidad. </t>
    </r>
  </si>
  <si>
    <r>
      <rPr>
        <b/>
        <sz val="10"/>
        <rFont val="Arial"/>
        <family val="2"/>
      </rPr>
      <t>D4, A6</t>
    </r>
    <r>
      <rPr>
        <sz val="10"/>
        <rFont val="Arial"/>
        <family val="2"/>
      </rPr>
      <t xml:space="preserve"> Contratación de personal idoneo para adelantar los procesos de contratación que permta el correcto desarrollo del proyecto de fortalecimiento de la estrategia de comunicación.</t>
    </r>
  </si>
  <si>
    <r>
      <rPr>
        <b/>
        <sz val="10"/>
        <rFont val="Arial"/>
        <family val="2"/>
      </rPr>
      <t>D3, A6</t>
    </r>
    <r>
      <rPr>
        <sz val="10"/>
        <rFont val="Arial"/>
        <family val="2"/>
      </rPr>
      <t xml:space="preserve"> Mayor compromiso de parte de las unidades administrativas para socializar las acciones de sus dependencias. </t>
    </r>
  </si>
  <si>
    <r>
      <rPr>
        <b/>
        <sz val="10"/>
        <rFont val="Arial"/>
        <family val="2"/>
      </rPr>
      <t>D2, A3</t>
    </r>
    <r>
      <rPr>
        <sz val="10"/>
        <rFont val="Arial"/>
        <family val="2"/>
      </rPr>
      <t xml:space="preserve"> Adquisición los equipos tecnológicos y licencias necesarias para el correcto desarrollo de las actividades adelantadas por la Oficina de Comunicaciones.</t>
    </r>
  </si>
  <si>
    <r>
      <rPr>
        <b/>
        <sz val="10"/>
        <rFont val="Arial"/>
        <family val="2"/>
      </rPr>
      <t>D1, A7</t>
    </r>
    <r>
      <rPr>
        <sz val="10"/>
        <rFont val="Arial"/>
        <family val="2"/>
      </rPr>
      <t xml:space="preserve"> Realizar la socialización con todas las dependencias para dar a conocer la forma correcta del uso del manual de imagen corporativo y la hoja de ruta por medio del cual deben ser solicitados  los diseños (pendón, pieza gráfica y demas elementos) ya que, deben ir con la aprobación de la Oficina de Comunicaciones.</t>
    </r>
  </si>
  <si>
    <t xml:space="preserve">2) Trabajo en equipo </t>
  </si>
  <si>
    <t xml:space="preserve">3) Buenas relaciones públicas con entidades público-privadas </t>
  </si>
  <si>
    <t>4) Comunicación acertiva con los medios de comunicación de la ciudad</t>
  </si>
  <si>
    <t xml:space="preserve">5) Conocimiento de las actividades propias de cada dependencia. </t>
  </si>
  <si>
    <r>
      <rPr>
        <b/>
        <sz val="10"/>
        <rFont val="Arial"/>
        <family val="2"/>
      </rPr>
      <t>F4, O3</t>
    </r>
    <r>
      <rPr>
        <sz val="10"/>
        <rFont val="Arial"/>
        <family val="2"/>
      </rPr>
      <t xml:space="preserve"> Fortalecer la imagen de la administración municipal a nivel local, regional y nacional. </t>
    </r>
  </si>
  <si>
    <r>
      <rPr>
        <b/>
        <sz val="10"/>
        <rFont val="Arial"/>
        <family val="2"/>
      </rPr>
      <t>D3, O3</t>
    </r>
    <r>
      <rPr>
        <sz val="10"/>
        <rFont val="Arial"/>
        <family val="2"/>
      </rPr>
      <t xml:space="preserve"> Socializar la estrategia  del proceso con el fin de generar un mayor compromiso por parte de la alta direccion  a la hora de comunicar las acciones a la ciudadania.</t>
    </r>
  </si>
  <si>
    <r>
      <rPr>
        <b/>
        <sz val="10"/>
        <rFont val="Arial"/>
        <family val="2"/>
      </rPr>
      <t>F2,O4</t>
    </r>
    <r>
      <rPr>
        <sz val="10"/>
        <rFont val="Arial"/>
        <family val="2"/>
      </rPr>
      <t xml:space="preserve"> Implementar estrategias conjuntas para entregar información oportuna</t>
    </r>
  </si>
  <si>
    <r>
      <rPr>
        <b/>
        <sz val="10"/>
        <rFont val="Arial"/>
        <family val="2"/>
      </rPr>
      <t>F3, O3</t>
    </r>
    <r>
      <rPr>
        <sz val="10"/>
        <rFont val="Arial"/>
        <family val="2"/>
      </rPr>
      <t xml:space="preserve"> Generar estrategias una mayor participación de las estidades publico-privadas en las diferectes acciones desarrolladas por la administración municipal. </t>
    </r>
  </si>
  <si>
    <r>
      <rPr>
        <b/>
        <sz val="10"/>
        <rFont val="Arial"/>
        <family val="2"/>
      </rPr>
      <t>F5, O5</t>
    </r>
    <r>
      <rPr>
        <sz val="10"/>
        <rFont val="Arial"/>
        <family val="2"/>
      </rPr>
      <t xml:space="preserve"> Generar estrategias de comunicación interna que permitan una mayor difusión, a los funcionarios, de las actividades adelantadas por la Administración Municipal.</t>
    </r>
  </si>
  <si>
    <t xml:space="preserve">4) Poco acceso a las plataformas tecnológicas en las poblaciones vulnerables negando la posibilidad de conocer las acciones y actividades generadas por la entidad. </t>
  </si>
  <si>
    <t xml:space="preserve">5) Falta de accesibilidad a la informacion para las personas con discapacidad.(PCD interpretación en lenguaje de señas. </t>
  </si>
  <si>
    <t>6) Medios externos que ataquen a la administración</t>
  </si>
  <si>
    <t xml:space="preserve">7) Inconformidad de sectores sociales con políticas del gobierno local afectando la imagen de la entidad. </t>
  </si>
  <si>
    <t xml:space="preserve">F1,F2, A7, A8 Garantizar que la información emitida por la Oficina de Comunicaciones se realiza de manera veraz y oportuna. </t>
  </si>
  <si>
    <t>8) Manipulación de información por agentes externos  que puedan afectar la imagen institucional.</t>
  </si>
  <si>
    <t xml:space="preserve">9) Desinformación por parte de terceros. </t>
  </si>
  <si>
    <t xml:space="preserve">F3, A9 Establecer un dialogo permanente y acertivo con todos los entes publico-privados de la ciudad para generar una mayor difusión de las acciones adelantadas por la Administración Municipal. </t>
  </si>
  <si>
    <t xml:space="preserve">F5, A4 Generar estretegia de comunicación que permita la difusión de la información en los diferentes sectores con poco acceso a herramientas tecnológicas. </t>
  </si>
  <si>
    <t xml:space="preserve">F4, A6 Generar articulaciones con canales de información que permitan tener una mayor cercanía con los medios locales. </t>
  </si>
  <si>
    <t>Desconocimiento de las acciones, programas y actividades desarrolladas por la administración municipal por parte de la población con discapacidad.</t>
  </si>
  <si>
    <t>Desconocimiento de la oferta institucional por parte de la población con discapacidad</t>
  </si>
  <si>
    <t xml:space="preserve">Poco acceso a la información para las personas con discapacidad.(PCD interpretación en lenguaje de señas. </t>
  </si>
  <si>
    <t>A la hora de realizar las piezas gráficas y audiovisuales.</t>
  </si>
  <si>
    <t xml:space="preserve">Daño a la imagen institucional </t>
  </si>
  <si>
    <t>Posibilidad de utilización de la imagen corporativa por fuera de los estandares y directrices del manual de imagen</t>
  </si>
  <si>
    <t xml:space="preserve">Baja adquisición de software propios para diseño y edición de fotografía, vídeo y audio.  </t>
  </si>
  <si>
    <t>Los componentes tecnológicos  no son suficientes para el desarrollo del cubrimiento periodistico.</t>
  </si>
  <si>
    <t>Posibilidad de incumplimiento en el cubrimiento de los eventos adelatados por la administración municipal.</t>
  </si>
  <si>
    <t>F1, A1 Definir una estrategia de socialización del Código de Integridad y Buen Gobierno, para potencializar la politica de transparencia al interior del proceso</t>
  </si>
  <si>
    <t>Filtración de la Información por parte de los integrantes de la Oficina de Comunicaciones.</t>
  </si>
  <si>
    <t>1) Filtración de la Información por parte de los integrantes de la Oficina de Comunicaciones.</t>
  </si>
  <si>
    <t xml:space="preserve">La información sea filtrata por funcionarios de planta o contratistas de la Oficina de Comunicaciones a los medios, antes de ser  aprobada por la jefe de comunicaciones. </t>
  </si>
  <si>
    <t>En el momento de realizar cubrimiento periodistico, consejos de redacción</t>
  </si>
  <si>
    <t xml:space="preserve">Perdida de credibilidad institucional </t>
  </si>
  <si>
    <t>Probalididad de filtración de la información por parte de los funcionarios y contratistas  a cambio de prebendas o dadibas para beneficio propio o de un tercero.</t>
  </si>
  <si>
    <t>Al  momento de informar las diferentes acciones y/o programas adelantados por la Administración Municpal</t>
  </si>
  <si>
    <t>Incumplimiento al derecho de acceso a la información para las personas con discapacidad</t>
  </si>
  <si>
    <t xml:space="preserve"> utilización incorrecta de los logos institucionales tanto en piezas generadas desde la Administración Municial o de otras entidades</t>
  </si>
  <si>
    <t>Baja credibilidad en la poblaciòn ibaguereña</t>
  </si>
  <si>
    <t xml:space="preserve">Afectación en la calidad y producción de las acciones comunicativas desarrados por la Oficina de Comunicaciones. </t>
  </si>
  <si>
    <t>Al momento de realizar productos audiovisuales  para informar la gestión desarrollada por la Administración Municipal.</t>
  </si>
  <si>
    <t xml:space="preserve">La integración de la ausencia de la ética profesional de los funcionarios y contratistas adscritos a la Oficina de Comunicaciones y la falta de apropacion de la politica de seguridad de la información, puede ocasionar la probabilidad de la filtración de la información por parte de los funcionarios y contratistas a cambio de prebendas o dadibas para beneficio propio o de un tercero, teniendo como consecuencia: daño a la imagen institucional, perdida de credibilidad institucional y distorción de la información a la comunidad. </t>
  </si>
  <si>
    <t>Posibilidad de utilización de la imagen corporativa por fuera de los estándares y directrices del manual de imagen</t>
  </si>
  <si>
    <t>Posibilidad de incumplimiento en el cubrimiento de los eventos adelantados por la administración municipal.</t>
  </si>
  <si>
    <t>Probabilidad de filtración de la información por parte de los funcionarios y contratistas a cambio de prebendas o dadivas para beneficio propio o de un tercero.</t>
  </si>
  <si>
    <t xml:space="preserve">Poco acceso a la información para las personas con discapacidad. (PCD interpretación en lenguaje de señas.) </t>
  </si>
  <si>
    <t xml:space="preserve">
Uso inadecuado del manual de imagen de la Alcaldía Municipal.
</t>
  </si>
  <si>
    <t xml:space="preserve">1. La jefe de la Oficina de Comunicaciones. 2. periodicamente convoca a comité de redacción en la que participan los periodistas adcritos a la Oficina de Comunicaciones. 3. con el fin de recordar el uso adecuado del Manual de Imagen. 4. dicha solicitud quedará plasmadas en las diferentes actas generadas en los comites  5. Si los periodistas no acatan las ainstrucciones, la jefe de comunicaciones se hace una amonestación verbal por incumplimiento a sus compromisos adquiridos. 6. Se deja como evidencia las actas realizadas. </t>
  </si>
  <si>
    <t>1. La jefe de comunicaciones 2. cada que sea necesario informará a la Secretaria de Desarrollo Social la necesidad de contar con  un interprete de señas 3. con el propósito de realizar la interpretación  de los videos producios por la Oficina de Comunicaciones. 4. Esta solicitud se realizará mediante memorando 5. Si no se obtiene respuesta afirmativa se reitera el requerimiento 6. dejando como evidencia los radicados en PISAMI.</t>
  </si>
  <si>
    <t xml:space="preserve">1. Jefe de la Oficina de Comunicaciones. 2. Cada 6 meses informa a la Secretaría de las Tic sobre las necesidad de realizar la adquisición de sofware requeridos para delantar las actividades propias de la dependencia. 3. Con el proposito de obtener los elementos técnicos que sirvan de complemento laboral. 4. Esta información se solicita por memorando. 5. Si no se obtiene respuesta afirmativa se reitera el requerimiento 6. dejando como evidencia los radicados en PISAMI. </t>
  </si>
  <si>
    <t>1. El profesional universitario definido para estructurar los procesos contractuales y el supervisor designado. 2. Cada vez que se estructure un contrato de prestanción de servicios y de apoyo a la gestión. 3. Velará entre los dos  por el acatamiento de lo expresado Código de Integridad y Buen Gobierno y guardar la debida reserva de los asuntos de los cuales conozca con ocasión al desarrollo contractual. 4. Se incluye una obligación expresa para  guardar la debida reserva de los asuntos de los cuales conozca con ocasión al desarrollo contractual. 5. Si se hay incumplimiento a la obligación, se realiza el debido proceso que podría acarrear hasta la terminación del contrato e investigaciones disciplinarias.  6. Se deja como evidencia las actas de consejos de redacción en donde la Jefe de la Oficina de Comunicaciones realiza el llamado a los periodistas el cumplimiento de dicha obligación.</t>
  </si>
  <si>
    <t xml:space="preserve">1. Los secretarios y/o directores  2. Cada vez que se requiera con los tiempos estipulados en el formato de requerimientos 'Apoyo Comunicaciones'. 3. Con el proposito de tener un adecuado orden y hacer un seguimiento oportuno a las solicitudes. 4. El secretario y/o director con el apoyo del periodista diligencian los requerimientos en el formato establecido y se envia a la Oficina de Comunicaciones a través del correo establecido para tal fin donde ser reciben y se estable el orden de llegada para su posterior ejecución de acuerdo al tema solicitado. 5. En el caso que se pierda el orden de llagada o se crucen eventos, la jefe de Oficina define la prioridad. 6. Se deja evidencia el formato de requerimiento. </t>
  </si>
  <si>
    <r>
      <rPr>
        <b/>
        <sz val="10"/>
        <rFont val="Arial"/>
        <family val="2"/>
      </rPr>
      <t>D4, O4</t>
    </r>
    <r>
      <rPr>
        <sz val="10"/>
        <rFont val="Arial"/>
        <family val="2"/>
      </rPr>
      <t xml:space="preserve"> Realizar la solicitud de asignación de personal idoneo para adelantar los procesos de contratación.</t>
    </r>
  </si>
  <si>
    <t>5) Falta de personal para la realización de traducción mediante lenguaje de señas en los productos audiovisuales.</t>
  </si>
  <si>
    <t>Memorandos de solicitud</t>
  </si>
  <si>
    <t>Jefe de Oficina de Comunicaciones</t>
  </si>
  <si>
    <t>Cada vez que sea necesario</t>
  </si>
  <si>
    <t>Indicador de Eficacia = (Activiades Ejecutadas / Actividades Programas) * 100</t>
  </si>
  <si>
    <t>Actas de los consejos de redacción</t>
  </si>
  <si>
    <t>Bimestral</t>
  </si>
  <si>
    <t>Actas de los consejos directivos</t>
  </si>
  <si>
    <t>Semestral</t>
  </si>
  <si>
    <t>D5,O4 Articulación con las dependencias en donde exista personal calificado para adelantar la traducción en lenguaje de señas.</t>
  </si>
  <si>
    <t>Clausulado de Contratación</t>
  </si>
  <si>
    <t>Planillas de asistencia, convocatoria, fotografias</t>
  </si>
  <si>
    <t>jefe de Oficina de Comunicaciones</t>
  </si>
  <si>
    <t>Anual</t>
  </si>
  <si>
    <r>
      <rPr>
        <b/>
        <sz val="10"/>
        <rFont val="Arial"/>
        <family val="2"/>
      </rPr>
      <t>D5,A5</t>
    </r>
    <r>
      <rPr>
        <sz val="10"/>
        <rFont val="Arial"/>
        <family val="2"/>
      </rPr>
      <t xml:space="preserve"> Contratación de personal idoneo capacitado en lenguaje de señas para la traducción de los productos audiovisuales que sean requeridos.</t>
    </r>
  </si>
  <si>
    <t>4) Falta de personal idoneo para adelantar los procesos.</t>
  </si>
  <si>
    <t>D4, A1 Presentar las denuncias pertinenentes a los entes de control, según proceda y revisar las sanciones administrativas</t>
  </si>
  <si>
    <t>Depende la entidad que reciba la denuncia</t>
  </si>
  <si>
    <t xml:space="preserve">Planillas de asistencia y/o actas de los consejos de redacción </t>
  </si>
  <si>
    <t>Pagina: 1 de 15</t>
  </si>
  <si>
    <t>Pagina:2 de 15</t>
  </si>
  <si>
    <t>Pagina: 3 de 15</t>
  </si>
  <si>
    <t>4 de 15</t>
  </si>
  <si>
    <t>Pagina: 5 de 15</t>
  </si>
  <si>
    <t>Pagina: 6 de 15</t>
  </si>
  <si>
    <t>Pagina: 7 de 15</t>
  </si>
  <si>
    <t>Pagina: 8 de 15</t>
  </si>
  <si>
    <t>Pagina: 9 de 15</t>
  </si>
  <si>
    <t>Pagina: 10 de 15</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</si>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</sst>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1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8"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5" fillId="25" borderId="1" xfId="0" applyFont="1" applyFill="1" applyBorder="1" applyAlignment="1" applyProtection="1">
      <alignment horizontal="left" vertical="center" wrapText="1"/>
    </xf>
    <xf numFmtId="0" fontId="5" fillId="26" borderId="1" xfId="0" applyFont="1" applyFill="1" applyBorder="1" applyAlignment="1" applyProtection="1">
      <alignment horizontal="left" vertical="center" wrapText="1"/>
    </xf>
    <xf numFmtId="0" fontId="5" fillId="27" borderId="1" xfId="0" applyFont="1" applyFill="1" applyBorder="1" applyAlignment="1" applyProtection="1">
      <alignment horizontal="left" vertical="center" wrapText="1"/>
    </xf>
    <xf numFmtId="0" fontId="1" fillId="0" borderId="1"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0" fillId="0" borderId="97" xfId="0" applyBorder="1" applyAlignment="1">
      <alignment horizontal="center" vertical="center"/>
    </xf>
    <xf numFmtId="0" fontId="1" fillId="26" borderId="1" xfId="0" applyFont="1" applyFill="1" applyBorder="1" applyAlignment="1" applyProtection="1">
      <alignment horizontal="left" vertical="center" wrapText="1"/>
    </xf>
    <xf numFmtId="0" fontId="7" fillId="0" borderId="1" xfId="0" applyFont="1" applyBorder="1" applyAlignment="1" applyProtection="1">
      <alignment horizontal="left" vertical="top" wrapText="1"/>
      <protection locked="0"/>
    </xf>
    <xf numFmtId="0" fontId="51" fillId="0" borderId="1"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8" fillId="0" borderId="20" xfId="0" applyFont="1" applyBorder="1" applyAlignment="1">
      <alignment vertical="center" wrapText="1"/>
    </xf>
    <xf numFmtId="0" fontId="8" fillId="0" borderId="45" xfId="0" applyFont="1" applyBorder="1" applyAlignment="1">
      <alignment vertical="center" wrapText="1"/>
    </xf>
    <xf numFmtId="0" fontId="15" fillId="5" borderId="14"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center" vertical="center" wrapText="1"/>
    </xf>
    <xf numFmtId="0" fontId="7" fillId="24"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14" fillId="0" borderId="5" xfId="0" applyFont="1" applyBorder="1" applyAlignment="1" applyProtection="1">
      <alignment horizontal="center" vertical="center"/>
      <protection locked="0"/>
    </xf>
    <xf numFmtId="0" fontId="7" fillId="24" borderId="5" xfId="0" applyFont="1" applyFill="1" applyBorder="1" applyAlignment="1" applyProtection="1">
      <alignment horizontal="center" vertical="center" wrapText="1"/>
      <protection locked="0"/>
    </xf>
    <xf numFmtId="0" fontId="14" fillId="0" borderId="1" xfId="0" applyFont="1" applyBorder="1" applyAlignment="1" applyProtection="1">
      <alignment horizontal="center" vertical="center"/>
      <protection locked="0"/>
    </xf>
    <xf numFmtId="0" fontId="1" fillId="0" borderId="5" xfId="0" applyFont="1" applyBorder="1" applyAlignment="1">
      <alignment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5" fillId="0" borderId="0" xfId="0" applyFont="1" applyAlignment="1">
      <alignment horizontal="center"/>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1"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Border="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1" fillId="0" borderId="30"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6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6" fillId="0" borderId="0" xfId="0" applyFont="1" applyFill="1" applyBorder="1" applyAlignment="1">
      <alignment horizontal="center"/>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37"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pplyProtection="1">
      <alignment horizontal="center" vertical="center"/>
      <protection locked="0"/>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7" fillId="0" borderId="68" xfId="0" applyFont="1" applyBorder="1" applyAlignment="1">
      <alignment horizontal="center"/>
    </xf>
    <xf numFmtId="0" fontId="7" fillId="0" borderId="56" xfId="0" applyFont="1" applyBorder="1" applyAlignment="1">
      <alignment horizontal="center"/>
    </xf>
    <xf numFmtId="0" fontId="7" fillId="0" borderId="7"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8837"/>
      <color rgb="FFFF3300"/>
      <color rgb="FF00BBFE"/>
      <color rgb="FF2FC9FF"/>
      <color rgb="FFFFA365"/>
      <color rgb="FFFFD2B3"/>
      <color rgb="FFFFD253"/>
      <color rgb="FFA568D2"/>
      <color rgb="FFD862B1"/>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16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xmlns=""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xmlns=""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xmlns=""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42</xdr:row>
      <xdr:rowOff>288634</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43</xdr:row>
      <xdr:rowOff>0</xdr:rowOff>
    </xdr:from>
    <xdr:to>
      <xdr:col>0</xdr:col>
      <xdr:colOff>2</xdr:colOff>
      <xdr:row>43</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89" name="CheckBox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0" name="CheckBox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1" name="CheckBox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2" name="CheckBox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3" name="CheckBox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4" name="CheckBox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5" name="CheckBox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6" name="CheckBox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097" name="CheckBox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098" name="CheckBox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099" name="CheckBox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161925</xdr:rowOff>
        </xdr:from>
        <xdr:to>
          <xdr:col>19</xdr:col>
          <xdr:colOff>904875</xdr:colOff>
          <xdr:row>40</xdr:row>
          <xdr:rowOff>419100</xdr:rowOff>
        </xdr:to>
        <xdr:sp macro="" textlink="">
          <xdr:nvSpPr>
            <xdr:cNvPr id="3100" name="CheckBox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41</xdr:row>
          <xdr:rowOff>161925</xdr:rowOff>
        </xdr:from>
        <xdr:to>
          <xdr:col>19</xdr:col>
          <xdr:colOff>904875</xdr:colOff>
          <xdr:row>41</xdr:row>
          <xdr:rowOff>419100</xdr:rowOff>
        </xdr:to>
        <xdr:sp macro="" textlink="">
          <xdr:nvSpPr>
            <xdr:cNvPr id="3101" name="CheckBox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42</xdr:row>
          <xdr:rowOff>161925</xdr:rowOff>
        </xdr:from>
        <xdr:to>
          <xdr:col>19</xdr:col>
          <xdr:colOff>904875</xdr:colOff>
          <xdr:row>42</xdr:row>
          <xdr:rowOff>419100</xdr:rowOff>
        </xdr:to>
        <xdr:sp macro="" textlink="">
          <xdr:nvSpPr>
            <xdr:cNvPr id="3102" name="CheckBox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3" name="CheckBox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4" name="CheckBox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5" name="CheckBox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6" name="CheckBox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7" name="CheckBox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08" name="CheckBox3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0" name="CheckBox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1" name="CheckBox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2" name="CheckBox4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3" name="CheckBox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4" name="CheckBox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5" name="CheckBox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6" name="CheckBox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7" name="CheckBox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43</xdr:row>
          <xdr:rowOff>0</xdr:rowOff>
        </xdr:from>
        <xdr:to>
          <xdr:col>19</xdr:col>
          <xdr:colOff>904875</xdr:colOff>
          <xdr:row>43</xdr:row>
          <xdr:rowOff>257175</xdr:rowOff>
        </xdr:to>
        <xdr:sp macro="" textlink="">
          <xdr:nvSpPr>
            <xdr:cNvPr id="3118" name="CheckBox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96"/>
      <c r="B1" s="402" t="s">
        <v>271</v>
      </c>
      <c r="C1" s="403"/>
      <c r="D1" s="404"/>
      <c r="E1" s="315" t="s">
        <v>385</v>
      </c>
      <c r="F1" s="399"/>
    </row>
    <row r="2" spans="1:7" x14ac:dyDescent="0.2">
      <c r="A2" s="397"/>
      <c r="B2" s="405"/>
      <c r="C2" s="406"/>
      <c r="D2" s="407"/>
      <c r="E2" s="316" t="s">
        <v>383</v>
      </c>
      <c r="F2" s="400"/>
    </row>
    <row r="3" spans="1:7" ht="15" customHeight="1" x14ac:dyDescent="0.2">
      <c r="A3" s="397"/>
      <c r="B3" s="405"/>
      <c r="C3" s="406"/>
      <c r="D3" s="407"/>
      <c r="E3" s="316" t="s">
        <v>384</v>
      </c>
      <c r="F3" s="400"/>
    </row>
    <row r="4" spans="1:7" ht="15" thickBot="1" x14ac:dyDescent="0.25">
      <c r="A4" s="398"/>
      <c r="B4" s="408"/>
      <c r="C4" s="409"/>
      <c r="D4" s="410"/>
      <c r="E4" s="343" t="s">
        <v>502</v>
      </c>
      <c r="F4" s="401"/>
    </row>
    <row r="5" spans="1:7" ht="15" thickBot="1" x14ac:dyDescent="0.25"/>
    <row r="6" spans="1:7" ht="42.75" customHeight="1" x14ac:dyDescent="0.2">
      <c r="A6" s="175" t="s">
        <v>272</v>
      </c>
      <c r="B6" s="411" t="s">
        <v>279</v>
      </c>
      <c r="C6" s="411"/>
      <c r="D6" s="411"/>
      <c r="E6" s="411"/>
      <c r="F6" s="412"/>
    </row>
    <row r="7" spans="1:7" ht="50.25" customHeight="1" thickBot="1" x14ac:dyDescent="0.25">
      <c r="A7" s="176" t="s">
        <v>273</v>
      </c>
      <c r="B7" s="361" t="s">
        <v>274</v>
      </c>
      <c r="C7" s="361"/>
      <c r="D7" s="361"/>
      <c r="E7" s="361"/>
      <c r="F7" s="362"/>
    </row>
    <row r="8" spans="1:7" ht="17.25" customHeight="1" x14ac:dyDescent="0.2">
      <c r="A8" s="414"/>
      <c r="B8" s="414"/>
      <c r="C8" s="414"/>
      <c r="D8" s="414"/>
      <c r="E8" s="414"/>
      <c r="F8" s="414"/>
    </row>
    <row r="9" spans="1:7" ht="54.75" customHeight="1" x14ac:dyDescent="0.2">
      <c r="A9" s="413" t="s">
        <v>375</v>
      </c>
      <c r="B9" s="413"/>
      <c r="C9" s="413"/>
      <c r="D9" s="413"/>
      <c r="E9" s="413"/>
      <c r="F9" s="413"/>
    </row>
    <row r="10" spans="1:7" ht="18" customHeight="1" thickBot="1" x14ac:dyDescent="0.25">
      <c r="A10" s="394"/>
      <c r="B10" s="395"/>
      <c r="C10" s="395"/>
      <c r="D10" s="395"/>
      <c r="E10" s="395"/>
      <c r="F10" s="395"/>
      <c r="G10" s="395"/>
    </row>
    <row r="11" spans="1:7" ht="24.75" customHeight="1" x14ac:dyDescent="0.2">
      <c r="A11" s="344" t="s">
        <v>275</v>
      </c>
      <c r="B11" s="345"/>
      <c r="C11" s="345"/>
      <c r="D11" s="345"/>
      <c r="E11" s="345"/>
      <c r="F11" s="346"/>
    </row>
    <row r="12" spans="1:7" ht="229.5" customHeight="1" thickBot="1" x14ac:dyDescent="0.25">
      <c r="A12" s="360" t="s">
        <v>374</v>
      </c>
      <c r="B12" s="361"/>
      <c r="C12" s="361"/>
      <c r="D12" s="361"/>
      <c r="E12" s="361"/>
      <c r="F12" s="362"/>
    </row>
    <row r="13" spans="1:7" ht="18" customHeight="1" thickBot="1" x14ac:dyDescent="0.25">
      <c r="A13" s="359"/>
      <c r="B13" s="359"/>
      <c r="C13" s="359"/>
      <c r="D13" s="359"/>
      <c r="E13" s="359"/>
      <c r="F13" s="359"/>
    </row>
    <row r="14" spans="1:7" ht="26.25" customHeight="1" x14ac:dyDescent="0.2">
      <c r="A14" s="344" t="s">
        <v>276</v>
      </c>
      <c r="B14" s="345"/>
      <c r="C14" s="345"/>
      <c r="D14" s="345"/>
      <c r="E14" s="345"/>
      <c r="F14" s="346"/>
    </row>
    <row r="15" spans="1:7" ht="284.25" customHeight="1" thickBot="1" x14ac:dyDescent="0.25">
      <c r="A15" s="360" t="s">
        <v>377</v>
      </c>
      <c r="B15" s="361"/>
      <c r="C15" s="361"/>
      <c r="D15" s="361"/>
      <c r="E15" s="361"/>
      <c r="F15" s="362"/>
    </row>
    <row r="16" spans="1:7" ht="21.75" customHeight="1" thickBot="1" x14ac:dyDescent="0.25">
      <c r="A16" s="150"/>
      <c r="B16" s="150"/>
      <c r="C16" s="150"/>
      <c r="D16" s="150"/>
      <c r="E16" s="150"/>
      <c r="F16" s="150"/>
    </row>
    <row r="17" spans="1:7" ht="23.25" customHeight="1" thickBot="1" x14ac:dyDescent="0.25">
      <c r="A17" s="344" t="s">
        <v>380</v>
      </c>
      <c r="B17" s="345"/>
      <c r="C17" s="345"/>
      <c r="D17" s="345"/>
      <c r="E17" s="345"/>
      <c r="F17" s="346"/>
    </row>
    <row r="18" spans="1:7" ht="81.75" customHeight="1" x14ac:dyDescent="0.2">
      <c r="A18" s="347" t="s">
        <v>381</v>
      </c>
      <c r="B18" s="348"/>
      <c r="C18" s="348"/>
      <c r="D18" s="348"/>
      <c r="E18" s="348"/>
      <c r="F18" s="349"/>
    </row>
    <row r="19" spans="1:7" ht="71.25" customHeight="1" thickBot="1" x14ac:dyDescent="0.25">
      <c r="A19" s="350"/>
      <c r="B19" s="351"/>
      <c r="C19" s="351"/>
      <c r="D19" s="351"/>
      <c r="E19" s="351"/>
      <c r="F19" s="352"/>
    </row>
    <row r="20" spans="1:7" ht="15" thickBot="1" x14ac:dyDescent="0.25"/>
    <row r="21" spans="1:7" ht="27" customHeight="1" x14ac:dyDescent="0.2">
      <c r="A21" s="363" t="s">
        <v>336</v>
      </c>
      <c r="B21" s="364"/>
      <c r="C21" s="364"/>
      <c r="D21" s="364"/>
      <c r="E21" s="364"/>
      <c r="F21" s="365"/>
      <c r="G21" s="62"/>
    </row>
    <row r="22" spans="1:7" ht="363" customHeight="1" thickBot="1" x14ac:dyDescent="0.25">
      <c r="A22" s="366" t="s">
        <v>346</v>
      </c>
      <c r="B22" s="367"/>
      <c r="C22" s="367"/>
      <c r="D22" s="367"/>
      <c r="E22" s="367"/>
      <c r="F22" s="368"/>
      <c r="G22" s="62"/>
    </row>
    <row r="23" spans="1:7" ht="15" thickBot="1" x14ac:dyDescent="0.25"/>
    <row r="24" spans="1:7" ht="28.5" customHeight="1" thickBot="1" x14ac:dyDescent="0.25">
      <c r="A24" s="369" t="s">
        <v>337</v>
      </c>
      <c r="B24" s="370"/>
      <c r="C24" s="370"/>
      <c r="D24" s="370"/>
      <c r="E24" s="370"/>
      <c r="F24" s="371"/>
    </row>
    <row r="25" spans="1:7" ht="375" customHeight="1" x14ac:dyDescent="0.2">
      <c r="A25" s="379" t="s">
        <v>315</v>
      </c>
      <c r="B25" s="380"/>
      <c r="C25" s="380"/>
      <c r="D25" s="380"/>
      <c r="E25" s="380"/>
      <c r="F25" s="381"/>
    </row>
    <row r="26" spans="1:7" ht="27.6" customHeight="1" thickBot="1" x14ac:dyDescent="0.25">
      <c r="A26" s="382"/>
      <c r="B26" s="383"/>
      <c r="C26" s="383"/>
      <c r="D26" s="383"/>
      <c r="E26" s="383"/>
      <c r="F26" s="384"/>
    </row>
    <row r="27" spans="1:7" ht="25.5" customHeight="1" thickBot="1" x14ac:dyDescent="0.25">
      <c r="A27" s="150"/>
      <c r="B27" s="150"/>
      <c r="C27" s="150"/>
      <c r="D27" s="150"/>
      <c r="E27" s="150"/>
      <c r="F27" s="150"/>
    </row>
    <row r="28" spans="1:7" ht="27" customHeight="1" x14ac:dyDescent="0.2">
      <c r="A28" s="372" t="s">
        <v>338</v>
      </c>
      <c r="B28" s="373"/>
      <c r="C28" s="373"/>
      <c r="D28" s="373"/>
      <c r="E28" s="373"/>
      <c r="F28" s="374"/>
    </row>
    <row r="29" spans="1:7" ht="210.75" customHeight="1" thickBot="1" x14ac:dyDescent="0.25">
      <c r="A29" s="375" t="s">
        <v>312</v>
      </c>
      <c r="B29" s="361"/>
      <c r="C29" s="361"/>
      <c r="D29" s="361"/>
      <c r="E29" s="361"/>
      <c r="F29" s="362"/>
    </row>
    <row r="30" spans="1:7" ht="15" thickBot="1" x14ac:dyDescent="0.25"/>
    <row r="31" spans="1:7" ht="30.75" customHeight="1" x14ac:dyDescent="0.2">
      <c r="A31" s="376" t="s">
        <v>339</v>
      </c>
      <c r="B31" s="377"/>
      <c r="C31" s="377"/>
      <c r="D31" s="377"/>
      <c r="E31" s="377"/>
      <c r="F31" s="378"/>
    </row>
    <row r="32" spans="1:7" ht="138" customHeight="1" thickBot="1" x14ac:dyDescent="0.25">
      <c r="A32" s="421" t="s">
        <v>313</v>
      </c>
      <c r="B32" s="422"/>
      <c r="C32" s="422"/>
      <c r="D32" s="422"/>
      <c r="E32" s="422"/>
      <c r="F32" s="423"/>
    </row>
    <row r="33" spans="1:6" ht="15" thickBot="1" x14ac:dyDescent="0.25"/>
    <row r="34" spans="1:6" ht="28.5" customHeight="1" x14ac:dyDescent="0.2">
      <c r="A34" s="424" t="s">
        <v>340</v>
      </c>
      <c r="B34" s="425"/>
      <c r="C34" s="425"/>
      <c r="D34" s="425"/>
      <c r="E34" s="425"/>
      <c r="F34" s="426"/>
    </row>
    <row r="35" spans="1:6" ht="219" customHeight="1" thickBot="1" x14ac:dyDescent="0.25">
      <c r="A35" s="375" t="s">
        <v>306</v>
      </c>
      <c r="B35" s="361"/>
      <c r="C35" s="361"/>
      <c r="D35" s="361"/>
      <c r="E35" s="361"/>
      <c r="F35" s="362"/>
    </row>
    <row r="36" spans="1:6" ht="15" thickBot="1" x14ac:dyDescent="0.25"/>
    <row r="37" spans="1:6" ht="27.75" customHeight="1" x14ac:dyDescent="0.2">
      <c r="A37" s="424" t="s">
        <v>341</v>
      </c>
      <c r="B37" s="425"/>
      <c r="C37" s="425"/>
      <c r="D37" s="425"/>
      <c r="E37" s="425"/>
      <c r="F37" s="426"/>
    </row>
    <row r="38" spans="1:6" ht="170.25" customHeight="1" thickBot="1" x14ac:dyDescent="0.25">
      <c r="A38" s="375" t="s">
        <v>307</v>
      </c>
      <c r="B38" s="361"/>
      <c r="C38" s="361"/>
      <c r="D38" s="361"/>
      <c r="E38" s="361"/>
      <c r="F38" s="362"/>
    </row>
    <row r="39" spans="1:6" ht="15" thickBot="1" x14ac:dyDescent="0.25"/>
    <row r="40" spans="1:6" ht="27.75" customHeight="1" x14ac:dyDescent="0.2">
      <c r="A40" s="385" t="s">
        <v>342</v>
      </c>
      <c r="B40" s="386"/>
      <c r="C40" s="386"/>
      <c r="D40" s="386"/>
      <c r="E40" s="386"/>
      <c r="F40" s="387"/>
    </row>
    <row r="41" spans="1:6" ht="208.5" customHeight="1" thickBot="1" x14ac:dyDescent="0.25">
      <c r="A41" s="360" t="s">
        <v>373</v>
      </c>
      <c r="B41" s="361"/>
      <c r="C41" s="361"/>
      <c r="D41" s="361"/>
      <c r="E41" s="361"/>
      <c r="F41" s="362"/>
    </row>
    <row r="42" spans="1:6" ht="15" thickBot="1" x14ac:dyDescent="0.25"/>
    <row r="43" spans="1:6" ht="29.25" customHeight="1" x14ac:dyDescent="0.2">
      <c r="A43" s="415" t="s">
        <v>378</v>
      </c>
      <c r="B43" s="416"/>
      <c r="C43" s="416"/>
      <c r="D43" s="416"/>
      <c r="E43" s="416"/>
      <c r="F43" s="417"/>
    </row>
    <row r="44" spans="1:6" ht="274.5" customHeight="1" thickBot="1" x14ac:dyDescent="0.25">
      <c r="A44" s="375" t="s">
        <v>300</v>
      </c>
      <c r="B44" s="361"/>
      <c r="C44" s="361"/>
      <c r="D44" s="361"/>
      <c r="E44" s="361"/>
      <c r="F44" s="362"/>
    </row>
    <row r="45" spans="1:6" ht="15" thickBot="1" x14ac:dyDescent="0.25"/>
    <row r="46" spans="1:6" ht="29.25" customHeight="1" x14ac:dyDescent="0.2">
      <c r="A46" s="415" t="s">
        <v>343</v>
      </c>
      <c r="B46" s="416"/>
      <c r="C46" s="416"/>
      <c r="D46" s="416"/>
      <c r="E46" s="416"/>
      <c r="F46" s="417"/>
    </row>
    <row r="47" spans="1:6" s="231" customFormat="1" ht="181.5" customHeight="1" thickBot="1" x14ac:dyDescent="0.3">
      <c r="A47" s="418" t="s">
        <v>301</v>
      </c>
      <c r="B47" s="419"/>
      <c r="C47" s="419"/>
      <c r="D47" s="419"/>
      <c r="E47" s="419"/>
      <c r="F47" s="420"/>
    </row>
    <row r="48" spans="1:6" ht="15.75" customHeight="1" thickBot="1" x14ac:dyDescent="0.25">
      <c r="A48" s="150"/>
      <c r="B48" s="150"/>
      <c r="C48" s="150"/>
      <c r="D48" s="150"/>
      <c r="E48" s="150"/>
      <c r="F48" s="150"/>
    </row>
    <row r="49" spans="1:6" ht="19.5" customHeight="1" x14ac:dyDescent="0.2">
      <c r="A49" s="388" t="s">
        <v>344</v>
      </c>
      <c r="B49" s="389"/>
      <c r="C49" s="389"/>
      <c r="D49" s="389"/>
      <c r="E49" s="389"/>
      <c r="F49" s="390"/>
    </row>
    <row r="50" spans="1:6" ht="363" customHeight="1" thickBot="1" x14ac:dyDescent="0.25">
      <c r="A50" s="391" t="s">
        <v>308</v>
      </c>
      <c r="B50" s="392"/>
      <c r="C50" s="392"/>
      <c r="D50" s="392"/>
      <c r="E50" s="392"/>
      <c r="F50" s="393"/>
    </row>
    <row r="51" spans="1:6" ht="15" thickBot="1" x14ac:dyDescent="0.25"/>
    <row r="52" spans="1:6" ht="27.75" customHeight="1" x14ac:dyDescent="0.2">
      <c r="A52" s="353" t="s">
        <v>345</v>
      </c>
      <c r="B52" s="354"/>
      <c r="C52" s="354"/>
      <c r="D52" s="354"/>
      <c r="E52" s="354"/>
      <c r="F52" s="355"/>
    </row>
    <row r="53" spans="1:6" ht="409.6" customHeight="1" x14ac:dyDescent="0.2">
      <c r="A53" s="356" t="s">
        <v>311</v>
      </c>
      <c r="B53" s="357"/>
      <c r="C53" s="357"/>
      <c r="D53" s="357"/>
      <c r="E53" s="357"/>
      <c r="F53" s="358"/>
    </row>
    <row r="54" spans="1:6" ht="77.25" customHeight="1" thickBot="1" x14ac:dyDescent="0.25">
      <c r="A54" s="350"/>
      <c r="B54" s="351"/>
      <c r="C54" s="351"/>
      <c r="D54" s="351"/>
      <c r="E54" s="351"/>
      <c r="F54" s="352"/>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zoomScale="55" zoomScaleNormal="55"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75"/>
      <c r="B1" s="428" t="str">
        <f>CONTEXTO!B1</f>
        <v xml:space="preserve">PROCESO: </v>
      </c>
      <c r="C1" s="428"/>
      <c r="D1" s="428"/>
      <c r="E1" s="428"/>
      <c r="F1" s="447" t="s">
        <v>385</v>
      </c>
      <c r="G1" s="447"/>
      <c r="H1" s="447"/>
      <c r="I1" s="447"/>
      <c r="J1" s="599"/>
    </row>
    <row r="2" spans="1:12" ht="14.25" customHeight="1" x14ac:dyDescent="0.2">
      <c r="A2" s="476"/>
      <c r="B2" s="429" t="s">
        <v>68</v>
      </c>
      <c r="C2" s="429"/>
      <c r="D2" s="429"/>
      <c r="E2" s="429"/>
      <c r="F2" s="449" t="s">
        <v>383</v>
      </c>
      <c r="G2" s="449"/>
      <c r="H2" s="449"/>
      <c r="I2" s="449"/>
      <c r="J2" s="600"/>
    </row>
    <row r="3" spans="1:12" ht="15" customHeight="1" x14ac:dyDescent="0.2">
      <c r="A3" s="476"/>
      <c r="B3" s="429"/>
      <c r="C3" s="429"/>
      <c r="D3" s="429"/>
      <c r="E3" s="429"/>
      <c r="F3" s="449" t="s">
        <v>384</v>
      </c>
      <c r="G3" s="449"/>
      <c r="H3" s="449"/>
      <c r="I3" s="449"/>
      <c r="J3" s="600"/>
    </row>
    <row r="4" spans="1:12" ht="15" thickBot="1" x14ac:dyDescent="0.25">
      <c r="A4" s="476"/>
      <c r="B4" s="429"/>
      <c r="C4" s="429"/>
      <c r="D4" s="429"/>
      <c r="E4" s="429"/>
      <c r="F4" s="449" t="s">
        <v>507</v>
      </c>
      <c r="G4" s="449"/>
      <c r="H4" s="449"/>
      <c r="I4" s="449"/>
      <c r="J4" s="601"/>
    </row>
    <row r="5" spans="1:12" ht="15.75" x14ac:dyDescent="0.2">
      <c r="A5" s="609"/>
      <c r="B5" s="610"/>
      <c r="C5" s="610"/>
      <c r="D5" s="610"/>
      <c r="E5" s="610"/>
      <c r="F5" s="610"/>
      <c r="G5" s="610"/>
      <c r="H5" s="610"/>
      <c r="I5" s="610"/>
      <c r="J5" s="611"/>
    </row>
    <row r="6" spans="1:12" ht="39.75" customHeight="1" x14ac:dyDescent="0.2">
      <c r="A6" s="605" t="str">
        <f>CONTEXTO!A8</f>
        <v>PROCESO:  GESTIÓN DE LA INFORMACIÓN Y LA COMUNICACIÓN</v>
      </c>
      <c r="B6" s="606"/>
      <c r="C6" s="606"/>
      <c r="D6" s="606"/>
      <c r="E6" s="606"/>
      <c r="F6" s="606"/>
      <c r="G6" s="606"/>
      <c r="H6" s="606"/>
      <c r="I6" s="606"/>
      <c r="J6" s="607"/>
    </row>
    <row r="7" spans="1:12" s="76" customFormat="1" ht="63" customHeight="1" thickBot="1" x14ac:dyDescent="0.25">
      <c r="A7" s="602"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603"/>
      <c r="C7" s="603"/>
      <c r="D7" s="603"/>
      <c r="E7" s="603"/>
      <c r="F7" s="603"/>
      <c r="G7" s="603"/>
      <c r="H7" s="603"/>
      <c r="I7" s="603"/>
      <c r="J7" s="604"/>
    </row>
    <row r="8" spans="1:12" s="76" customFormat="1" ht="25.5" customHeight="1" thickBot="1" x14ac:dyDescent="0.25">
      <c r="A8" s="608"/>
      <c r="B8" s="608"/>
      <c r="C8" s="608"/>
      <c r="D8" s="608"/>
      <c r="E8" s="608"/>
      <c r="F8" s="608"/>
      <c r="G8" s="608"/>
      <c r="H8" s="608"/>
      <c r="I8" s="608"/>
      <c r="J8" s="608"/>
    </row>
    <row r="9" spans="1:12" s="76" customFormat="1" ht="69" customHeight="1" x14ac:dyDescent="0.2">
      <c r="A9" s="91" t="s">
        <v>264</v>
      </c>
      <c r="B9" s="92" t="s">
        <v>263</v>
      </c>
      <c r="C9" s="93" t="s">
        <v>265</v>
      </c>
      <c r="D9" s="94" t="s">
        <v>79</v>
      </c>
      <c r="E9" s="95" t="s">
        <v>69</v>
      </c>
      <c r="F9" s="96" t="s">
        <v>70</v>
      </c>
      <c r="G9" s="96" t="s">
        <v>71</v>
      </c>
      <c r="H9" s="96" t="s">
        <v>72</v>
      </c>
      <c r="I9" s="96" t="s">
        <v>73</v>
      </c>
      <c r="J9" s="97" t="s">
        <v>74</v>
      </c>
    </row>
    <row r="10" spans="1:12" s="76" customFormat="1" ht="47.25" customHeight="1" x14ac:dyDescent="0.2">
      <c r="A10" s="597" t="s">
        <v>449</v>
      </c>
      <c r="B10" s="248" t="s">
        <v>451</v>
      </c>
      <c r="C10" s="598" t="s">
        <v>465</v>
      </c>
      <c r="D10" s="324" t="s">
        <v>450</v>
      </c>
      <c r="E10" s="598" t="s">
        <v>466</v>
      </c>
      <c r="F10" s="586" t="s">
        <v>138</v>
      </c>
      <c r="G10" s="586" t="s">
        <v>139</v>
      </c>
      <c r="H10" s="586" t="s">
        <v>138</v>
      </c>
      <c r="I10" s="586" t="s">
        <v>139</v>
      </c>
      <c r="J10" s="593" t="str">
        <f>IF(F10="NA","GESTION",IF(G10="NA","GESTION",IF(H10="NA","GESTION",IF(I10="NA","GESTION",IF(F10&lt;&gt;"X"," ",IF(G10&lt;&gt;"X"," ",IF(H10&lt;&gt;"X"," ",IF(I10&lt;&gt;"X"," ","CORRUPCION"))))))))</f>
        <v>GESTION</v>
      </c>
      <c r="K10" s="90"/>
      <c r="L10" s="90"/>
    </row>
    <row r="11" spans="1:12" ht="47.25" customHeight="1" x14ac:dyDescent="0.2">
      <c r="A11" s="597"/>
      <c r="B11" s="248"/>
      <c r="C11" s="598"/>
      <c r="D11" s="249"/>
      <c r="E11" s="598"/>
      <c r="F11" s="586"/>
      <c r="G11" s="586"/>
      <c r="H11" s="586"/>
      <c r="I11" s="586"/>
      <c r="J11" s="593"/>
    </row>
    <row r="12" spans="1:12" ht="60.75" customHeight="1" x14ac:dyDescent="0.2">
      <c r="A12" s="597"/>
      <c r="B12" s="248"/>
      <c r="C12" s="598"/>
      <c r="D12" s="250"/>
      <c r="E12" s="598"/>
      <c r="F12" s="586"/>
      <c r="G12" s="586"/>
      <c r="H12" s="586"/>
      <c r="I12" s="586"/>
      <c r="J12" s="593"/>
    </row>
    <row r="13" spans="1:12" ht="67.5" customHeight="1" x14ac:dyDescent="0.2">
      <c r="A13" s="587" t="s">
        <v>467</v>
      </c>
      <c r="B13" s="248" t="s">
        <v>421</v>
      </c>
      <c r="C13" s="594" t="s">
        <v>452</v>
      </c>
      <c r="D13" s="251" t="s">
        <v>453</v>
      </c>
      <c r="E13" s="594" t="s">
        <v>454</v>
      </c>
      <c r="F13" s="586" t="s">
        <v>138</v>
      </c>
      <c r="G13" s="586" t="s">
        <v>139</v>
      </c>
      <c r="H13" s="586" t="s">
        <v>138</v>
      </c>
      <c r="I13" s="586" t="s">
        <v>139</v>
      </c>
      <c r="J13" s="593" t="str">
        <f t="shared" ref="J13" si="0">IF(F13="NA","GESTION",IF(G13="NA","GESTION",IF(H13="NA","GESTION",IF(I13="NA","GESTION",IF(F13&lt;&gt;"X"," ",IF(G13&lt;&gt;"X"," ",IF(H13&lt;&gt;"X"," ",IF(I13&lt;&gt;"X"," ","CORRUPCION"))))))))</f>
        <v>GESTION</v>
      </c>
    </row>
    <row r="14" spans="1:12" ht="63.75" customHeight="1" x14ac:dyDescent="0.2">
      <c r="A14" s="588"/>
      <c r="B14" s="248" t="s">
        <v>407</v>
      </c>
      <c r="C14" s="595"/>
      <c r="D14" s="251" t="s">
        <v>468</v>
      </c>
      <c r="E14" s="595"/>
      <c r="F14" s="586"/>
      <c r="G14" s="586"/>
      <c r="H14" s="586"/>
      <c r="I14" s="586"/>
      <c r="J14" s="593"/>
    </row>
    <row r="15" spans="1:12" ht="64.5" customHeight="1" x14ac:dyDescent="0.2">
      <c r="A15" s="589"/>
      <c r="B15" s="328"/>
      <c r="C15" s="596"/>
      <c r="D15" s="252"/>
      <c r="E15" s="596"/>
      <c r="F15" s="586"/>
      <c r="G15" s="586"/>
      <c r="H15" s="586"/>
      <c r="I15" s="586"/>
      <c r="J15" s="593"/>
    </row>
    <row r="16" spans="1:12" ht="64.5" customHeight="1" x14ac:dyDescent="0.2">
      <c r="A16" s="597" t="s">
        <v>469</v>
      </c>
      <c r="B16" s="248" t="str">
        <f>CONTEXTO!D19</f>
        <v xml:space="preserve">Baja adquisición de software propios para diseño y edición de fotografía, vídeo y audio.  </v>
      </c>
      <c r="C16" s="598" t="s">
        <v>470</v>
      </c>
      <c r="D16" s="251" t="s">
        <v>453</v>
      </c>
      <c r="E16" s="598" t="s">
        <v>457</v>
      </c>
      <c r="F16" s="586" t="s">
        <v>138</v>
      </c>
      <c r="G16" s="586" t="s">
        <v>139</v>
      </c>
      <c r="H16" s="586" t="s">
        <v>138</v>
      </c>
      <c r="I16" s="586" t="s">
        <v>139</v>
      </c>
      <c r="J16" s="593" t="str">
        <f t="shared" ref="J16" si="1">IF(F16="NA","GESTION",IF(G16="NA","GESTION",IF(H16="NA","GESTION",IF(I16="NA","GESTION",IF(F16&lt;&gt;"X"," ",IF(G16&lt;&gt;"X"," ",IF(H16&lt;&gt;"X"," ",IF(I16&lt;&gt;"X"," ","CORRUPCION"))))))))</f>
        <v>GESTION</v>
      </c>
    </row>
    <row r="17" spans="1:10" ht="63.75" customHeight="1" x14ac:dyDescent="0.2">
      <c r="A17" s="597"/>
      <c r="B17" s="248"/>
      <c r="C17" s="598"/>
      <c r="D17" s="248"/>
      <c r="E17" s="598"/>
      <c r="F17" s="586"/>
      <c r="G17" s="586"/>
      <c r="H17" s="586"/>
      <c r="I17" s="586"/>
      <c r="J17" s="593"/>
    </row>
    <row r="18" spans="1:10" ht="50.25" customHeight="1" x14ac:dyDescent="0.2">
      <c r="A18" s="597"/>
      <c r="B18" s="248"/>
      <c r="C18" s="598"/>
      <c r="D18" s="248"/>
      <c r="E18" s="598"/>
      <c r="F18" s="586"/>
      <c r="G18" s="586"/>
      <c r="H18" s="586"/>
      <c r="I18" s="586"/>
      <c r="J18" s="593"/>
    </row>
    <row r="19" spans="1:10" ht="58.5" customHeight="1" x14ac:dyDescent="0.2">
      <c r="A19" s="587" t="s">
        <v>461</v>
      </c>
      <c r="B19" s="327" t="s">
        <v>459</v>
      </c>
      <c r="C19" s="590" t="s">
        <v>462</v>
      </c>
      <c r="D19" s="254" t="s">
        <v>453</v>
      </c>
      <c r="E19" s="590" t="s">
        <v>464</v>
      </c>
      <c r="F19" s="586" t="s">
        <v>138</v>
      </c>
      <c r="G19" s="586" t="s">
        <v>138</v>
      </c>
      <c r="H19" s="586" t="s">
        <v>138</v>
      </c>
      <c r="I19" s="586" t="s">
        <v>138</v>
      </c>
      <c r="J19" s="593" t="str">
        <f t="shared" ref="J19" si="2">IF(F19="NA","GESTION",IF(G19="NA","GESTION",IF(H19="NA","GESTION",IF(I19="NA","GESTION",IF(F19&lt;&gt;"X"," ",IF(G19&lt;&gt;"X"," ",IF(H19&lt;&gt;"X"," ",IF(I19&lt;&gt;"X"," ","CORRUPCION"))))))))</f>
        <v>CORRUPCION</v>
      </c>
    </row>
    <row r="20" spans="1:10" ht="67.5" customHeight="1" x14ac:dyDescent="0.2">
      <c r="A20" s="588"/>
      <c r="B20" s="254"/>
      <c r="C20" s="591"/>
      <c r="D20" s="254" t="s">
        <v>463</v>
      </c>
      <c r="E20" s="591"/>
      <c r="F20" s="586"/>
      <c r="G20" s="586"/>
      <c r="H20" s="586"/>
      <c r="I20" s="586"/>
      <c r="J20" s="593"/>
    </row>
    <row r="21" spans="1:10" ht="78.75" customHeight="1" x14ac:dyDescent="0.2">
      <c r="A21" s="589"/>
      <c r="B21" s="254"/>
      <c r="C21" s="592"/>
      <c r="D21" s="254"/>
      <c r="E21" s="592"/>
      <c r="F21" s="586"/>
      <c r="G21" s="586"/>
      <c r="H21" s="586"/>
      <c r="I21" s="586"/>
      <c r="J21" s="593"/>
    </row>
    <row r="22" spans="1:10" ht="71.25" customHeight="1" x14ac:dyDescent="0.2">
      <c r="A22" s="253"/>
      <c r="B22" s="254"/>
      <c r="C22" s="254"/>
      <c r="D22" s="254"/>
      <c r="E22" s="612" t="s">
        <v>252</v>
      </c>
      <c r="F22" s="254"/>
      <c r="G22" s="254"/>
      <c r="H22" s="254"/>
      <c r="I22" s="254"/>
      <c r="J22" s="593" t="str">
        <f t="shared" ref="J22" si="3">IF(F22="NA","GESTION",IF(G22="NA","GESTION",IF(H22="NA","GESTION",IF(I22="NA","GESTION",IF(F22&lt;&gt;"X"," ",IF(G22&lt;&gt;"X"," ",IF(H22&lt;&gt;"X"," ",IF(I22&lt;&gt;"X"," ","CORRUPCION"))))))))</f>
        <v xml:space="preserve"> </v>
      </c>
    </row>
    <row r="23" spans="1:10" ht="80.25" customHeight="1" x14ac:dyDescent="0.2">
      <c r="A23" s="253"/>
      <c r="B23" s="254"/>
      <c r="C23" s="254"/>
      <c r="D23" s="254"/>
      <c r="E23" s="613"/>
      <c r="F23" s="254"/>
      <c r="G23" s="254"/>
      <c r="H23" s="254"/>
      <c r="I23" s="254"/>
      <c r="J23" s="593"/>
    </row>
    <row r="24" spans="1:10" ht="69.75" customHeight="1" x14ac:dyDescent="0.2">
      <c r="A24" s="253"/>
      <c r="B24" s="254"/>
      <c r="C24" s="254"/>
      <c r="D24" s="254"/>
      <c r="E24" s="614"/>
      <c r="F24" s="254"/>
      <c r="G24" s="254"/>
      <c r="H24" s="254"/>
      <c r="I24" s="254"/>
      <c r="J24" s="593"/>
    </row>
    <row r="25" spans="1:10" ht="54.75" customHeight="1" x14ac:dyDescent="0.2">
      <c r="A25" s="253"/>
      <c r="B25" s="254"/>
      <c r="C25" s="254"/>
      <c r="D25" s="254"/>
      <c r="E25" s="612" t="s">
        <v>270</v>
      </c>
      <c r="F25" s="254"/>
      <c r="G25" s="254"/>
      <c r="H25" s="254"/>
      <c r="I25" s="254"/>
      <c r="J25" s="593" t="str">
        <f t="shared" ref="J25" si="4">IF(F25="NA","GESTION",IF(G25="NA","GESTION",IF(H25="NA","GESTION",IF(I25="NA","GESTION",IF(F25&lt;&gt;"X"," ",IF(G25&lt;&gt;"X"," ",IF(H25&lt;&gt;"X"," ",IF(I25&lt;&gt;"X"," ","CORRUPCION"))))))))</f>
        <v xml:space="preserve"> </v>
      </c>
    </row>
    <row r="26" spans="1:10" ht="65.25" customHeight="1" x14ac:dyDescent="0.2">
      <c r="A26" s="253"/>
      <c r="B26" s="254"/>
      <c r="C26" s="254"/>
      <c r="D26" s="254"/>
      <c r="E26" s="613"/>
      <c r="F26" s="254"/>
      <c r="G26" s="254"/>
      <c r="H26" s="254"/>
      <c r="I26" s="254"/>
      <c r="J26" s="593"/>
    </row>
    <row r="27" spans="1:10" ht="69.75" customHeight="1" x14ac:dyDescent="0.2">
      <c r="A27" s="253"/>
      <c r="B27" s="254"/>
      <c r="C27" s="254"/>
      <c r="D27" s="254"/>
      <c r="E27" s="614"/>
      <c r="F27" s="254"/>
      <c r="G27" s="254"/>
      <c r="H27" s="254"/>
      <c r="I27" s="254"/>
      <c r="J27" s="593"/>
    </row>
    <row r="28" spans="1:10" ht="68.25" customHeight="1" x14ac:dyDescent="0.2">
      <c r="A28" s="253"/>
      <c r="B28" s="254"/>
      <c r="C28" s="254"/>
      <c r="D28" s="254"/>
      <c r="E28" s="612" t="s">
        <v>266</v>
      </c>
      <c r="F28" s="254"/>
      <c r="G28" s="254"/>
      <c r="H28" s="254"/>
      <c r="I28" s="254"/>
      <c r="J28" s="593" t="str">
        <f>IF(F28="NA","GESTION",IF(G28="NA","GESTION",IF(H28="NA","GESTION",IF(I28="NA","GESTION",IF(F28&lt;&gt;"X"," ",IF(G28&lt;&gt;"X"," ",IF(H28&lt;&gt;"X"," ",IF(I28&lt;&gt;"X"," ","CORRUPCION"))))))))</f>
        <v xml:space="preserve"> </v>
      </c>
    </row>
    <row r="29" spans="1:10" ht="69" customHeight="1" x14ac:dyDescent="0.2">
      <c r="A29" s="253"/>
      <c r="B29" s="254"/>
      <c r="C29" s="254"/>
      <c r="D29" s="254"/>
      <c r="E29" s="613"/>
      <c r="F29" s="254"/>
      <c r="G29" s="254"/>
      <c r="H29" s="254"/>
      <c r="I29" s="254"/>
      <c r="J29" s="593"/>
    </row>
    <row r="30" spans="1:10" ht="59.25" customHeight="1" x14ac:dyDescent="0.2">
      <c r="A30" s="253"/>
      <c r="B30" s="254"/>
      <c r="C30" s="254"/>
      <c r="D30" s="254"/>
      <c r="E30" s="614"/>
      <c r="F30" s="254"/>
      <c r="G30" s="254"/>
      <c r="H30" s="254"/>
      <c r="I30" s="254"/>
      <c r="J30" s="593"/>
    </row>
    <row r="31" spans="1:10" ht="57" customHeight="1" x14ac:dyDescent="0.2">
      <c r="A31" s="253"/>
      <c r="B31" s="254"/>
      <c r="C31" s="254"/>
      <c r="D31" s="254"/>
      <c r="E31" s="612" t="s">
        <v>267</v>
      </c>
      <c r="F31" s="254"/>
      <c r="G31" s="254"/>
      <c r="H31" s="254"/>
      <c r="I31" s="254"/>
      <c r="J31" s="593" t="str">
        <f t="shared" ref="J31" si="5">IF(F31="NA","GESTION",IF(G31="NA","GESTION",IF(H31="NA","GESTION",IF(I31="NA","GESTION",IF(F31&lt;&gt;"X"," ",IF(G31&lt;&gt;"X"," ",IF(H31&lt;&gt;"X"," ",IF(I31&lt;&gt;"X"," ","CORRUPCION"))))))))</f>
        <v xml:space="preserve"> </v>
      </c>
    </row>
    <row r="32" spans="1:10" ht="61.5" customHeight="1" x14ac:dyDescent="0.2">
      <c r="A32" s="253"/>
      <c r="B32" s="254"/>
      <c r="C32" s="254"/>
      <c r="D32" s="254"/>
      <c r="E32" s="613"/>
      <c r="F32" s="254"/>
      <c r="G32" s="254"/>
      <c r="H32" s="254"/>
      <c r="I32" s="254"/>
      <c r="J32" s="593"/>
    </row>
    <row r="33" spans="1:10" ht="71.25" customHeight="1" x14ac:dyDescent="0.2">
      <c r="A33" s="253"/>
      <c r="B33" s="254"/>
      <c r="C33" s="254"/>
      <c r="D33" s="254"/>
      <c r="E33" s="614"/>
      <c r="F33" s="254"/>
      <c r="G33" s="254"/>
      <c r="H33" s="254"/>
      <c r="I33" s="254"/>
      <c r="J33" s="593"/>
    </row>
    <row r="34" spans="1:10" ht="64.5" customHeight="1" x14ac:dyDescent="0.2">
      <c r="A34" s="255"/>
      <c r="B34" s="256"/>
      <c r="C34" s="256"/>
      <c r="D34" s="256"/>
      <c r="E34" s="615" t="s">
        <v>268</v>
      </c>
      <c r="F34" s="256"/>
      <c r="G34" s="256"/>
      <c r="H34" s="256"/>
      <c r="I34" s="256"/>
      <c r="J34" s="593" t="str">
        <f t="shared" ref="J34" si="6">IF(F34="NA","GESTION",IF(G34="NA","GESTION",IF(H34="NA","GESTION",IF(I34="NA","GESTION",IF(F34&lt;&gt;"X"," ",IF(G34&lt;&gt;"X"," ",IF(H34&lt;&gt;"X"," ",IF(I34&lt;&gt;"X"," ","CORRUPCION"))))))))</f>
        <v xml:space="preserve"> </v>
      </c>
    </row>
    <row r="35" spans="1:10" ht="74.25" customHeight="1" x14ac:dyDescent="0.2">
      <c r="A35" s="257"/>
      <c r="B35" s="258"/>
      <c r="C35" s="258"/>
      <c r="D35" s="258"/>
      <c r="E35" s="616"/>
      <c r="F35" s="258"/>
      <c r="G35" s="258"/>
      <c r="H35" s="258"/>
      <c r="I35" s="258"/>
      <c r="J35" s="593"/>
    </row>
    <row r="36" spans="1:10" ht="54.75" customHeight="1" x14ac:dyDescent="0.2">
      <c r="A36" s="257"/>
      <c r="B36" s="258"/>
      <c r="C36" s="258"/>
      <c r="D36" s="258"/>
      <c r="E36" s="618"/>
      <c r="F36" s="258"/>
      <c r="G36" s="258"/>
      <c r="H36" s="258"/>
      <c r="I36" s="258"/>
      <c r="J36" s="593"/>
    </row>
    <row r="37" spans="1:10" ht="77.25" customHeight="1" x14ac:dyDescent="0.2">
      <c r="A37" s="257"/>
      <c r="B37" s="258"/>
      <c r="C37" s="258"/>
      <c r="D37" s="258"/>
      <c r="E37" s="615" t="s">
        <v>269</v>
      </c>
      <c r="F37" s="258"/>
      <c r="G37" s="258"/>
      <c r="H37" s="258"/>
      <c r="I37" s="258"/>
      <c r="J37" s="593" t="str">
        <f t="shared" ref="J37" si="7">IF(F37="NA","GESTION",IF(G37="NA","GESTION",IF(H37="NA","GESTION",IF(I37="NA","GESTION",IF(F37&lt;&gt;"X"," ",IF(G37&lt;&gt;"X"," ",IF(H37&lt;&gt;"X"," ",IF(I37&lt;&gt;"X"," ","CORRUPCION"))))))))</f>
        <v xml:space="preserve"> </v>
      </c>
    </row>
    <row r="38" spans="1:10" ht="66.75" customHeight="1" x14ac:dyDescent="0.2">
      <c r="A38" s="257"/>
      <c r="B38" s="258"/>
      <c r="C38" s="258"/>
      <c r="D38" s="258"/>
      <c r="E38" s="616"/>
      <c r="F38" s="258"/>
      <c r="G38" s="258"/>
      <c r="H38" s="258"/>
      <c r="I38" s="258"/>
      <c r="J38" s="593"/>
    </row>
    <row r="39" spans="1:10" ht="52.5" customHeight="1" thickBot="1" x14ac:dyDescent="0.25">
      <c r="A39" s="259"/>
      <c r="B39" s="260"/>
      <c r="C39" s="260"/>
      <c r="D39" s="260"/>
      <c r="E39" s="617"/>
      <c r="F39" s="260"/>
      <c r="G39" s="260"/>
      <c r="H39" s="260"/>
      <c r="I39" s="260"/>
      <c r="J39" s="593"/>
    </row>
    <row r="40" spans="1:10" ht="66" customHeight="1" x14ac:dyDescent="0.2"/>
    <row r="41" spans="1:10" ht="76.5" customHeight="1" x14ac:dyDescent="0.2"/>
  </sheetData>
  <sheetProtection selectLockedCells="1"/>
  <mergeCells count="56">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 ref="I19:I21"/>
    <mergeCell ref="A19:A21"/>
    <mergeCell ref="C19:C21"/>
    <mergeCell ref="F19:F21"/>
    <mergeCell ref="G19:G21"/>
    <mergeCell ref="H19:H21"/>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C1"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75"/>
      <c r="B1" s="428" t="str">
        <f>CONTEXTO!B1</f>
        <v xml:space="preserve">PROCESO: </v>
      </c>
      <c r="C1" s="428"/>
      <c r="D1" s="447" t="s">
        <v>385</v>
      </c>
      <c r="E1" s="447"/>
      <c r="F1" s="599"/>
    </row>
    <row r="2" spans="1:6" x14ac:dyDescent="0.2">
      <c r="A2" s="476"/>
      <c r="B2" s="429" t="s">
        <v>75</v>
      </c>
      <c r="C2" s="429"/>
      <c r="D2" s="449" t="s">
        <v>383</v>
      </c>
      <c r="E2" s="449"/>
      <c r="F2" s="600"/>
    </row>
    <row r="3" spans="1:6" ht="15" customHeight="1" x14ac:dyDescent="0.2">
      <c r="A3" s="476"/>
      <c r="B3" s="429"/>
      <c r="C3" s="429"/>
      <c r="D3" s="449" t="s">
        <v>384</v>
      </c>
      <c r="E3" s="449"/>
      <c r="F3" s="600"/>
    </row>
    <row r="4" spans="1:6" ht="15" thickBot="1" x14ac:dyDescent="0.25">
      <c r="A4" s="476"/>
      <c r="B4" s="429"/>
      <c r="C4" s="429"/>
      <c r="D4" s="449" t="s">
        <v>508</v>
      </c>
      <c r="E4" s="449"/>
      <c r="F4" s="601"/>
    </row>
    <row r="5" spans="1:6" ht="15.75" x14ac:dyDescent="0.2">
      <c r="A5" s="609"/>
      <c r="B5" s="610"/>
      <c r="C5" s="610"/>
      <c r="D5" s="610"/>
      <c r="E5" s="610"/>
      <c r="F5" s="611"/>
    </row>
    <row r="6" spans="1:6" s="76" customFormat="1" ht="25.5" customHeight="1" x14ac:dyDescent="0.2">
      <c r="A6" s="642" t="str">
        <f>CONTEXTO!A8</f>
        <v>PROCESO:  GESTIÓN DE LA INFORMACIÓN Y LA COMUNICACIÓN</v>
      </c>
      <c r="B6" s="643"/>
      <c r="C6" s="643"/>
      <c r="D6" s="643"/>
      <c r="E6" s="643"/>
      <c r="F6" s="644"/>
    </row>
    <row r="7" spans="1:6" s="76" customFormat="1" ht="65.25" customHeight="1" thickBot="1" x14ac:dyDescent="0.25">
      <c r="A7" s="64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646"/>
      <c r="C7" s="646"/>
      <c r="D7" s="646"/>
      <c r="E7" s="646"/>
      <c r="F7" s="647"/>
    </row>
    <row r="8" spans="1:6" s="76" customFormat="1" ht="18.75" customHeight="1" thickBot="1" x14ac:dyDescent="0.25">
      <c r="A8" s="608"/>
      <c r="B8" s="608"/>
      <c r="C8" s="608"/>
      <c r="D8" s="608"/>
      <c r="E8" s="608"/>
      <c r="F8" s="636"/>
    </row>
    <row r="9" spans="1:6" ht="31.5" customHeight="1" x14ac:dyDescent="0.2">
      <c r="A9" s="98" t="s">
        <v>69</v>
      </c>
      <c r="B9" s="99" t="s">
        <v>76</v>
      </c>
      <c r="C9" s="99" t="s">
        <v>77</v>
      </c>
      <c r="D9" s="168" t="s">
        <v>78</v>
      </c>
      <c r="E9" s="486" t="s">
        <v>79</v>
      </c>
      <c r="F9" s="487"/>
    </row>
    <row r="10" spans="1:6" ht="56.25" customHeight="1" x14ac:dyDescent="0.2">
      <c r="A10" s="639" t="str">
        <f>'IDENTIFICACION DE RIESGOS'!E10:E12</f>
        <v>Incumplimiento al derecho de acceso a la información para las personas con discapacidad</v>
      </c>
      <c r="B10" s="640"/>
      <c r="C10" s="641" t="str">
        <f>'IDENTIFICACION DE RIESGOS'!J10:J12</f>
        <v>GESTION</v>
      </c>
      <c r="D10" s="169" t="str">
        <f>'IDENTIFICACION DE RIESGOS'!B10</f>
        <v xml:space="preserve">Poco acceso a la información para las personas con discapacidad.(PCD interpretación en lenguaje de señas. </v>
      </c>
      <c r="E10" s="630" t="str">
        <f>'IDENTIFICACION DE RIESGOS'!D10</f>
        <v>Desconocimiento de la oferta institucional por parte de la población con discapacidad</v>
      </c>
      <c r="F10" s="631"/>
    </row>
    <row r="11" spans="1:6" ht="45" customHeight="1" x14ac:dyDescent="0.2">
      <c r="A11" s="639"/>
      <c r="B11" s="640"/>
      <c r="C11" s="641"/>
      <c r="D11" s="169">
        <f>'IDENTIFICACION DE RIESGOS'!B11</f>
        <v>0</v>
      </c>
      <c r="E11" s="630">
        <f>'IDENTIFICACION DE RIESGOS'!D11</f>
        <v>0</v>
      </c>
      <c r="F11" s="631"/>
    </row>
    <row r="12" spans="1:6" ht="47.25" customHeight="1" x14ac:dyDescent="0.2">
      <c r="A12" s="639"/>
      <c r="B12" s="640"/>
      <c r="C12" s="641"/>
      <c r="D12" s="169">
        <f>'IDENTIFICACION DE RIESGOS'!B12</f>
        <v>0</v>
      </c>
      <c r="E12" s="634">
        <f>'IDENTIFICACION DE RIESGOS'!D12</f>
        <v>0</v>
      </c>
      <c r="F12" s="635"/>
    </row>
    <row r="13" spans="1:6" ht="53.25" customHeight="1" x14ac:dyDescent="0.2">
      <c r="A13" s="619" t="str">
        <f>'IDENTIFICACION DE RIESGOS'!E13:E15</f>
        <v>Posibilidad de utilización de la imagen corporativa por fuera de los estandares y directrices del manual de imagen</v>
      </c>
      <c r="B13" s="622"/>
      <c r="C13" s="627" t="str">
        <f>'IDENTIFICACION DE RIESGOS'!J13:J15</f>
        <v>GESTION</v>
      </c>
      <c r="D13" s="169" t="str">
        <f>'IDENTIFICACION DE RIESGOS'!B13</f>
        <v>Uso inadecuado del manual de imagen de la Alcaldía Municipal.</v>
      </c>
      <c r="E13" s="625" t="str">
        <f>'IDENTIFICACION DE RIESGOS'!D13</f>
        <v xml:space="preserve">Daño a la imagen institucional </v>
      </c>
      <c r="F13" s="626"/>
    </row>
    <row r="14" spans="1:6" ht="43.5" customHeight="1" x14ac:dyDescent="0.2">
      <c r="A14" s="620"/>
      <c r="B14" s="623"/>
      <c r="C14" s="628"/>
      <c r="D14" s="169" t="str">
        <f>'IDENTIFICACION DE RIESGOS'!B14</f>
        <v xml:space="preserve">Baja articulación con otras dependencias e institutos descentralizados. </v>
      </c>
      <c r="E14" s="625" t="str">
        <f>'IDENTIFICACION DE RIESGOS'!D14</f>
        <v>Baja credibilidad en la poblaciòn ibaguereña</v>
      </c>
      <c r="F14" s="626"/>
    </row>
    <row r="15" spans="1:6" ht="44.25" customHeight="1" x14ac:dyDescent="0.2">
      <c r="A15" s="621"/>
      <c r="B15" s="624"/>
      <c r="C15" s="629"/>
      <c r="D15" s="169">
        <f>'IDENTIFICACION DE RIESGOS'!B15</f>
        <v>0</v>
      </c>
      <c r="E15" s="625">
        <f>'IDENTIFICACION DE RIESGOS'!D15</f>
        <v>0</v>
      </c>
      <c r="F15" s="626"/>
    </row>
    <row r="16" spans="1:6" ht="53.25" customHeight="1" x14ac:dyDescent="0.2">
      <c r="A16" s="639" t="str">
        <f>'IDENTIFICACION DE RIESGOS'!E16:E18</f>
        <v>Posibilidad de incumplimiento en el cubrimiento de los eventos adelatados por la administración municipal.</v>
      </c>
      <c r="B16" s="640"/>
      <c r="C16" s="641" t="str">
        <f>'IDENTIFICACION DE RIESGOS'!J16:J18</f>
        <v>GESTION</v>
      </c>
      <c r="D16" s="169" t="str">
        <f>'IDENTIFICACION DE RIESGOS'!B16</f>
        <v xml:space="preserve">Baja adquisición de software propios para diseño y edición de fotografía, vídeo y audio.  </v>
      </c>
      <c r="E16" s="630" t="str">
        <f>'IDENTIFICACION DE RIESGOS'!D16</f>
        <v xml:space="preserve">Daño a la imagen institucional </v>
      </c>
      <c r="F16" s="631"/>
    </row>
    <row r="17" spans="1:6" ht="42.75" customHeight="1" x14ac:dyDescent="0.2">
      <c r="A17" s="639"/>
      <c r="B17" s="640"/>
      <c r="C17" s="641"/>
      <c r="D17" s="169">
        <f>'IDENTIFICACION DE RIESGOS'!B17</f>
        <v>0</v>
      </c>
      <c r="E17" s="632">
        <f>'IDENTIFICACION DE RIESGOS'!D17</f>
        <v>0</v>
      </c>
      <c r="F17" s="633"/>
    </row>
    <row r="18" spans="1:6" ht="63" customHeight="1" x14ac:dyDescent="0.2">
      <c r="A18" s="639"/>
      <c r="B18" s="640"/>
      <c r="C18" s="641"/>
      <c r="D18" s="169">
        <f>'IDENTIFICACION DE RIESGOS'!B18</f>
        <v>0</v>
      </c>
      <c r="E18" s="630">
        <f>'IDENTIFICACION DE RIESGOS'!D18</f>
        <v>0</v>
      </c>
      <c r="F18" s="631"/>
    </row>
    <row r="19" spans="1:6" ht="57" customHeight="1" x14ac:dyDescent="0.2">
      <c r="A19" s="619" t="str">
        <f>'IDENTIFICACION DE RIESGOS'!E19</f>
        <v>Probalididad de filtración de la información por parte de los funcionarios y contratistas  a cambio de prebendas o dadibas para beneficio propio o de un tercero.</v>
      </c>
      <c r="B19" s="640" t="s">
        <v>471</v>
      </c>
      <c r="C19" s="627" t="str">
        <f>'IDENTIFICACION DE RIESGOS'!J19</f>
        <v>CORRUPCION</v>
      </c>
      <c r="D19" s="116" t="str">
        <f>'IDENTIFICACION DE RIESGOS'!B19</f>
        <v>Filtración de la Información por parte de los integrantes de la Oficina de Comunicaciones.</v>
      </c>
      <c r="E19" s="637" t="str">
        <f>'IDENTIFICACION DE RIESGOS'!D19</f>
        <v xml:space="preserve">Daño a la imagen institucional </v>
      </c>
      <c r="F19" s="638"/>
    </row>
    <row r="20" spans="1:6" ht="57" customHeight="1" x14ac:dyDescent="0.2">
      <c r="A20" s="620"/>
      <c r="B20" s="640"/>
      <c r="C20" s="628"/>
      <c r="D20" s="116">
        <f>'IDENTIFICACION DE RIESGOS'!B20</f>
        <v>0</v>
      </c>
      <c r="E20" s="637" t="str">
        <f>'IDENTIFICACION DE RIESGOS'!D20</f>
        <v xml:space="preserve">Perdida de credibilidad institucional </v>
      </c>
      <c r="F20" s="638"/>
    </row>
    <row r="21" spans="1:6" ht="57" customHeight="1" x14ac:dyDescent="0.2">
      <c r="A21" s="621"/>
      <c r="B21" s="640"/>
      <c r="C21" s="629"/>
      <c r="D21" s="116">
        <f>'IDENTIFICACION DE RIESGOS'!B21</f>
        <v>0</v>
      </c>
      <c r="E21" s="637">
        <f>'IDENTIFICACION DE RIESGOS'!D21</f>
        <v>0</v>
      </c>
      <c r="F21" s="638"/>
    </row>
    <row r="22" spans="1:6" ht="63" customHeight="1" x14ac:dyDescent="0.2">
      <c r="A22" s="648" t="str">
        <f>'IDENTIFICACION DE RIESGOS'!E22</f>
        <v>e</v>
      </c>
      <c r="B22" s="651"/>
      <c r="C22" s="627" t="str">
        <f>'IDENTIFICACION DE RIESGOS'!J22</f>
        <v xml:space="preserve"> </v>
      </c>
      <c r="D22" s="116">
        <f>'IDENTIFICACION DE RIESGOS'!B22</f>
        <v>0</v>
      </c>
      <c r="E22" s="637">
        <f>'IDENTIFICACION DE RIESGOS'!D22</f>
        <v>0</v>
      </c>
      <c r="F22" s="638"/>
    </row>
    <row r="23" spans="1:6" ht="54.75" customHeight="1" x14ac:dyDescent="0.2">
      <c r="A23" s="649"/>
      <c r="B23" s="652"/>
      <c r="C23" s="628"/>
      <c r="D23" s="116">
        <f>'IDENTIFICACION DE RIESGOS'!B23</f>
        <v>0</v>
      </c>
      <c r="E23" s="637">
        <f>'IDENTIFICACION DE RIESGOS'!D23</f>
        <v>0</v>
      </c>
      <c r="F23" s="638"/>
    </row>
    <row r="24" spans="1:6" ht="54.75" customHeight="1" x14ac:dyDescent="0.2">
      <c r="A24" s="650"/>
      <c r="B24" s="653"/>
      <c r="C24" s="629"/>
      <c r="D24" s="116">
        <f>'IDENTIFICACION DE RIESGOS'!B24</f>
        <v>0</v>
      </c>
      <c r="E24" s="637">
        <f>'IDENTIFICACION DE RIESGOS'!D24</f>
        <v>0</v>
      </c>
      <c r="F24" s="638"/>
    </row>
    <row r="25" spans="1:6" ht="47.25" customHeight="1" x14ac:dyDescent="0.2">
      <c r="A25" s="648" t="str">
        <f>'IDENTIFICACION DE RIESGOS'!E25</f>
        <v>f</v>
      </c>
      <c r="B25" s="651"/>
      <c r="C25" s="627" t="str">
        <f>'IDENTIFICACION DE RIESGOS'!J25</f>
        <v xml:space="preserve"> </v>
      </c>
      <c r="D25" s="116">
        <f>'IDENTIFICACION DE RIESGOS'!B25</f>
        <v>0</v>
      </c>
      <c r="E25" s="637">
        <f>'IDENTIFICACION DE RIESGOS'!D25</f>
        <v>0</v>
      </c>
      <c r="F25" s="638"/>
    </row>
    <row r="26" spans="1:6" ht="44.25" customHeight="1" x14ac:dyDescent="0.2">
      <c r="A26" s="649"/>
      <c r="B26" s="652"/>
      <c r="C26" s="628"/>
      <c r="D26" s="116">
        <f>'IDENTIFICACION DE RIESGOS'!B26</f>
        <v>0</v>
      </c>
      <c r="E26" s="637">
        <f>'IDENTIFICACION DE RIESGOS'!D26</f>
        <v>0</v>
      </c>
      <c r="F26" s="638"/>
    </row>
    <row r="27" spans="1:6" ht="45" customHeight="1" x14ac:dyDescent="0.2">
      <c r="A27" s="650"/>
      <c r="B27" s="653"/>
      <c r="C27" s="629"/>
      <c r="D27" s="116">
        <f>'IDENTIFICACION DE RIESGOS'!B27</f>
        <v>0</v>
      </c>
      <c r="E27" s="637">
        <f>'IDENTIFICACION DE RIESGOS'!D27</f>
        <v>0</v>
      </c>
      <c r="F27" s="638"/>
    </row>
    <row r="28" spans="1:6" ht="58.5" customHeight="1" x14ac:dyDescent="0.2">
      <c r="A28" s="648" t="str">
        <f>'IDENTIFICACION DE RIESGOS'!E28</f>
        <v>g</v>
      </c>
      <c r="B28" s="651"/>
      <c r="C28" s="627" t="str">
        <f>'IDENTIFICACION DE RIESGOS'!J28</f>
        <v xml:space="preserve"> </v>
      </c>
      <c r="D28" s="116">
        <f>'IDENTIFICACION DE RIESGOS'!B28</f>
        <v>0</v>
      </c>
      <c r="E28" s="637">
        <f>'IDENTIFICACION DE RIESGOS'!D28</f>
        <v>0</v>
      </c>
      <c r="F28" s="638"/>
    </row>
    <row r="29" spans="1:6" ht="55.5" customHeight="1" x14ac:dyDescent="0.2">
      <c r="A29" s="649"/>
      <c r="B29" s="652"/>
      <c r="C29" s="628"/>
      <c r="D29" s="116">
        <f>'IDENTIFICACION DE RIESGOS'!B29</f>
        <v>0</v>
      </c>
      <c r="E29" s="637">
        <f>'IDENTIFICACION DE RIESGOS'!D29</f>
        <v>0</v>
      </c>
      <c r="F29" s="638"/>
    </row>
    <row r="30" spans="1:6" ht="63.75" customHeight="1" x14ac:dyDescent="0.2">
      <c r="A30" s="650"/>
      <c r="B30" s="653"/>
      <c r="C30" s="629"/>
      <c r="D30" s="116">
        <f>'IDENTIFICACION DE RIESGOS'!B30</f>
        <v>0</v>
      </c>
      <c r="E30" s="637">
        <f>'IDENTIFICACION DE RIESGOS'!D30</f>
        <v>0</v>
      </c>
      <c r="F30" s="638"/>
    </row>
    <row r="31" spans="1:6" ht="47.25" customHeight="1" x14ac:dyDescent="0.2">
      <c r="A31" s="648" t="str">
        <f>'IDENTIFICACION DE RIESGOS'!E31</f>
        <v>h</v>
      </c>
      <c r="B31" s="651"/>
      <c r="C31" s="627" t="str">
        <f>'IDENTIFICACION DE RIESGOS'!J31</f>
        <v xml:space="preserve"> </v>
      </c>
      <c r="D31" s="116">
        <f>'IDENTIFICACION DE RIESGOS'!B31</f>
        <v>0</v>
      </c>
      <c r="E31" s="637">
        <f>'IDENTIFICACION DE RIESGOS'!D31</f>
        <v>0</v>
      </c>
      <c r="F31" s="638"/>
    </row>
    <row r="32" spans="1:6" ht="55.5" customHeight="1" x14ac:dyDescent="0.2">
      <c r="A32" s="649"/>
      <c r="B32" s="652"/>
      <c r="C32" s="628"/>
      <c r="D32" s="116">
        <f>'IDENTIFICACION DE RIESGOS'!B32</f>
        <v>0</v>
      </c>
      <c r="E32" s="637">
        <f>'IDENTIFICACION DE RIESGOS'!D32</f>
        <v>0</v>
      </c>
      <c r="F32" s="638"/>
    </row>
    <row r="33" spans="1:6" ht="57.75" customHeight="1" x14ac:dyDescent="0.2">
      <c r="A33" s="650"/>
      <c r="B33" s="653"/>
      <c r="C33" s="629"/>
      <c r="D33" s="116">
        <f>'IDENTIFICACION DE RIESGOS'!B33</f>
        <v>0</v>
      </c>
      <c r="E33" s="637">
        <f>'IDENTIFICACION DE RIESGOS'!D33</f>
        <v>0</v>
      </c>
      <c r="F33" s="638"/>
    </row>
    <row r="34" spans="1:6" ht="45.75" customHeight="1" x14ac:dyDescent="0.2">
      <c r="A34" s="654" t="str">
        <f>'IDENTIFICACION DE RIESGOS'!E34</f>
        <v>i</v>
      </c>
      <c r="B34" s="666"/>
      <c r="C34" s="657" t="str">
        <f>'IDENTIFICACION DE RIESGOS'!J34</f>
        <v xml:space="preserve"> </v>
      </c>
      <c r="D34" s="117">
        <f>'IDENTIFICACION DE RIESGOS'!B34</f>
        <v>0</v>
      </c>
      <c r="E34" s="660">
        <f>'IDENTIFICACION DE RIESGOS'!D34</f>
        <v>0</v>
      </c>
      <c r="F34" s="661"/>
    </row>
    <row r="35" spans="1:6" ht="57.75" customHeight="1" x14ac:dyDescent="0.2">
      <c r="A35" s="655"/>
      <c r="B35" s="667"/>
      <c r="C35" s="658"/>
      <c r="D35" s="118">
        <f>'IDENTIFICACION DE RIESGOS'!B35</f>
        <v>0</v>
      </c>
      <c r="E35" s="660">
        <f>'IDENTIFICACION DE RIESGOS'!D35</f>
        <v>0</v>
      </c>
      <c r="F35" s="661"/>
    </row>
    <row r="36" spans="1:6" ht="51" customHeight="1" x14ac:dyDescent="0.2">
      <c r="A36" s="656"/>
      <c r="B36" s="668"/>
      <c r="C36" s="659"/>
      <c r="D36" s="118">
        <f>'IDENTIFICACION DE RIESGOS'!B36</f>
        <v>0</v>
      </c>
      <c r="E36" s="660">
        <f>'IDENTIFICACION DE RIESGOS'!D36</f>
        <v>0</v>
      </c>
      <c r="F36" s="661"/>
    </row>
    <row r="37" spans="1:6" ht="51" customHeight="1" x14ac:dyDescent="0.2">
      <c r="A37" s="654" t="str">
        <f>'IDENTIFICACION DE RIESGOS'!E37</f>
        <v>j</v>
      </c>
      <c r="B37" s="666"/>
      <c r="C37" s="657">
        <f>'IDENTIFICACION DE RIESGOS'!J39</f>
        <v>0</v>
      </c>
      <c r="D37" s="118">
        <f>'IDENTIFICACION DE RIESGOS'!B37</f>
        <v>0</v>
      </c>
      <c r="E37" s="660">
        <f>'IDENTIFICACION DE RIESGOS'!D37</f>
        <v>0</v>
      </c>
      <c r="F37" s="661"/>
    </row>
    <row r="38" spans="1:6" ht="51" customHeight="1" x14ac:dyDescent="0.2">
      <c r="A38" s="655"/>
      <c r="B38" s="667"/>
      <c r="C38" s="658"/>
      <c r="D38" s="118">
        <f>'IDENTIFICACION DE RIESGOS'!B38</f>
        <v>0</v>
      </c>
      <c r="E38" s="660">
        <f>'IDENTIFICACION DE RIESGOS'!D38</f>
        <v>0</v>
      </c>
      <c r="F38" s="661"/>
    </row>
    <row r="39" spans="1:6" ht="54" customHeight="1" thickBot="1" x14ac:dyDescent="0.25">
      <c r="A39" s="663"/>
      <c r="B39" s="669"/>
      <c r="C39" s="662"/>
      <c r="D39" s="119">
        <f>'IDENTIFICACION DE RIESGOS'!B39</f>
        <v>0</v>
      </c>
      <c r="E39" s="664">
        <f>'IDENTIFICACION DE RIESGOS'!D39</f>
        <v>0</v>
      </c>
      <c r="F39" s="665"/>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110" zoomScaleNormal="110"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9" customWidth="1"/>
    <col min="20" max="20" width="18.85546875" style="1" customWidth="1"/>
    <col min="21" max="16384" width="11.42578125" style="1"/>
  </cols>
  <sheetData>
    <row r="1" spans="1:23" ht="27.75" customHeight="1" x14ac:dyDescent="0.2">
      <c r="A1" s="475"/>
      <c r="B1" s="402" t="str">
        <f>CONTEXTO!B1</f>
        <v xml:space="preserve">PROCESO: </v>
      </c>
      <c r="C1" s="403"/>
      <c r="D1" s="403"/>
      <c r="E1" s="403"/>
      <c r="F1" s="403"/>
      <c r="G1" s="403"/>
      <c r="H1" s="403"/>
      <c r="I1" s="403"/>
      <c r="J1" s="403"/>
      <c r="K1" s="403"/>
      <c r="L1" s="403"/>
      <c r="M1" s="403"/>
      <c r="N1" s="403"/>
      <c r="O1" s="403"/>
      <c r="P1" s="404"/>
      <c r="Q1" s="447" t="s">
        <v>387</v>
      </c>
      <c r="R1" s="447"/>
      <c r="S1" s="447"/>
      <c r="T1" s="599"/>
    </row>
    <row r="2" spans="1:23" ht="20.25" customHeight="1" x14ac:dyDescent="0.2">
      <c r="A2" s="476"/>
      <c r="B2" s="478"/>
      <c r="C2" s="479"/>
      <c r="D2" s="479"/>
      <c r="E2" s="479"/>
      <c r="F2" s="479"/>
      <c r="G2" s="479"/>
      <c r="H2" s="479"/>
      <c r="I2" s="479"/>
      <c r="J2" s="479"/>
      <c r="K2" s="479"/>
      <c r="L2" s="479"/>
      <c r="M2" s="479"/>
      <c r="N2" s="479"/>
      <c r="O2" s="479"/>
      <c r="P2" s="570"/>
      <c r="Q2" s="449" t="s">
        <v>383</v>
      </c>
      <c r="R2" s="449"/>
      <c r="S2" s="449"/>
      <c r="T2" s="600"/>
    </row>
    <row r="3" spans="1:23" ht="18.75" customHeight="1" x14ac:dyDescent="0.2">
      <c r="A3" s="476"/>
      <c r="B3" s="483" t="s">
        <v>81</v>
      </c>
      <c r="C3" s="484"/>
      <c r="D3" s="484"/>
      <c r="E3" s="484"/>
      <c r="F3" s="484"/>
      <c r="G3" s="484"/>
      <c r="H3" s="484"/>
      <c r="I3" s="484"/>
      <c r="J3" s="484"/>
      <c r="K3" s="484"/>
      <c r="L3" s="484"/>
      <c r="M3" s="484"/>
      <c r="N3" s="484"/>
      <c r="O3" s="484"/>
      <c r="P3" s="674"/>
      <c r="Q3" s="449" t="s">
        <v>384</v>
      </c>
      <c r="R3" s="449"/>
      <c r="S3" s="449"/>
      <c r="T3" s="600"/>
    </row>
    <row r="4" spans="1:23" ht="19.5" customHeight="1" thickBot="1" x14ac:dyDescent="0.25">
      <c r="A4" s="477"/>
      <c r="B4" s="408"/>
      <c r="C4" s="409"/>
      <c r="D4" s="409"/>
      <c r="E4" s="409"/>
      <c r="F4" s="409"/>
      <c r="G4" s="409"/>
      <c r="H4" s="409"/>
      <c r="I4" s="409"/>
      <c r="J4" s="409"/>
      <c r="K4" s="409"/>
      <c r="L4" s="409"/>
      <c r="M4" s="409"/>
      <c r="N4" s="409"/>
      <c r="O4" s="409"/>
      <c r="P4" s="410"/>
      <c r="Q4" s="449" t="s">
        <v>509</v>
      </c>
      <c r="R4" s="449"/>
      <c r="S4" s="449"/>
      <c r="T4" s="601"/>
    </row>
    <row r="5" spans="1:23" ht="19.5" customHeight="1" x14ac:dyDescent="0.2">
      <c r="A5" s="609"/>
      <c r="B5" s="610"/>
      <c r="C5" s="610"/>
      <c r="D5" s="610"/>
      <c r="E5" s="610"/>
      <c r="F5" s="610"/>
      <c r="G5" s="610"/>
      <c r="H5" s="610"/>
      <c r="I5" s="610"/>
      <c r="J5" s="610"/>
      <c r="K5" s="610"/>
      <c r="L5" s="610"/>
      <c r="M5" s="610"/>
      <c r="N5" s="610"/>
      <c r="O5" s="610"/>
      <c r="P5" s="610"/>
      <c r="Q5" s="610"/>
      <c r="R5" s="610"/>
      <c r="S5" s="610"/>
      <c r="T5" s="611"/>
    </row>
    <row r="6" spans="1:23" ht="24.75" customHeight="1" x14ac:dyDescent="0.2">
      <c r="A6" s="642" t="str">
        <f>CONTEXTO!A8</f>
        <v>PROCESO:  GESTIÓN DE LA INFORMACIÓN Y LA COMUNICACIÓN</v>
      </c>
      <c r="B6" s="643"/>
      <c r="C6" s="643"/>
      <c r="D6" s="643"/>
      <c r="E6" s="643"/>
      <c r="F6" s="643"/>
      <c r="G6" s="643"/>
      <c r="H6" s="643"/>
      <c r="I6" s="643"/>
      <c r="J6" s="643"/>
      <c r="K6" s="643"/>
      <c r="L6" s="643"/>
      <c r="M6" s="643"/>
      <c r="N6" s="643"/>
      <c r="O6" s="643"/>
      <c r="P6" s="643"/>
      <c r="Q6" s="643"/>
      <c r="R6" s="643"/>
      <c r="S6" s="643"/>
      <c r="T6" s="644"/>
    </row>
    <row r="7" spans="1:23" ht="66.75" customHeight="1" thickBot="1" x14ac:dyDescent="0.25">
      <c r="A7" s="688"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689"/>
      <c r="C7" s="689"/>
      <c r="D7" s="689"/>
      <c r="E7" s="689"/>
      <c r="F7" s="689"/>
      <c r="G7" s="689"/>
      <c r="H7" s="689"/>
      <c r="I7" s="689"/>
      <c r="J7" s="689"/>
      <c r="K7" s="689"/>
      <c r="L7" s="689"/>
      <c r="M7" s="689"/>
      <c r="N7" s="689"/>
      <c r="O7" s="689"/>
      <c r="P7" s="689"/>
      <c r="Q7" s="689"/>
      <c r="R7" s="689"/>
      <c r="S7" s="689"/>
      <c r="T7" s="690"/>
    </row>
    <row r="8" spans="1:23" ht="19.5" customHeight="1" thickBot="1" x14ac:dyDescent="0.25">
      <c r="A8" s="608"/>
      <c r="B8" s="608"/>
      <c r="C8" s="608"/>
      <c r="D8" s="608"/>
      <c r="E8" s="608"/>
      <c r="F8" s="608"/>
      <c r="G8" s="608"/>
      <c r="H8" s="608"/>
      <c r="I8" s="608"/>
      <c r="J8" s="608"/>
      <c r="K8" s="608"/>
      <c r="L8" s="608"/>
      <c r="M8" s="608"/>
      <c r="N8" s="608"/>
      <c r="O8" s="608"/>
      <c r="P8" s="608"/>
      <c r="Q8" s="608"/>
      <c r="R8" s="608"/>
      <c r="S8" s="608"/>
      <c r="T8" s="636"/>
    </row>
    <row r="9" spans="1:23" ht="37.5" customHeight="1" x14ac:dyDescent="0.2">
      <c r="A9" s="675" t="s">
        <v>69</v>
      </c>
      <c r="B9" s="676"/>
      <c r="C9" s="679" t="s">
        <v>82</v>
      </c>
      <c r="D9" s="680"/>
      <c r="E9" s="680"/>
      <c r="F9" s="680"/>
      <c r="G9" s="680"/>
      <c r="H9" s="680"/>
      <c r="I9" s="680"/>
      <c r="J9" s="680"/>
      <c r="K9" s="680"/>
      <c r="L9" s="680"/>
      <c r="M9" s="680"/>
      <c r="N9" s="680"/>
      <c r="O9" s="680"/>
      <c r="P9" s="680"/>
      <c r="Q9" s="680"/>
      <c r="R9" s="680"/>
      <c r="S9" s="680"/>
      <c r="T9" s="681"/>
    </row>
    <row r="10" spans="1:23" ht="25.5" customHeight="1" x14ac:dyDescent="0.2">
      <c r="A10" s="677"/>
      <c r="B10" s="678"/>
      <c r="C10" s="73" t="s">
        <v>43</v>
      </c>
      <c r="D10" s="73" t="s">
        <v>44</v>
      </c>
      <c r="E10" s="73" t="s">
        <v>45</v>
      </c>
      <c r="F10" s="73" t="s">
        <v>46</v>
      </c>
      <c r="G10" s="73" t="s">
        <v>47</v>
      </c>
      <c r="H10" s="73" t="s">
        <v>48</v>
      </c>
      <c r="I10" s="73" t="s">
        <v>49</v>
      </c>
      <c r="J10" s="73" t="s">
        <v>50</v>
      </c>
      <c r="K10" s="73" t="s">
        <v>51</v>
      </c>
      <c r="L10" s="73" t="s">
        <v>52</v>
      </c>
      <c r="M10" s="73" t="s">
        <v>53</v>
      </c>
      <c r="N10" s="73" t="s">
        <v>54</v>
      </c>
      <c r="O10" s="73" t="s">
        <v>55</v>
      </c>
      <c r="P10" s="73" t="s">
        <v>56</v>
      </c>
      <c r="Q10" s="73" t="s">
        <v>57</v>
      </c>
      <c r="R10" s="74" t="s">
        <v>58</v>
      </c>
      <c r="S10" s="77" t="s">
        <v>59</v>
      </c>
      <c r="T10" s="100" t="s">
        <v>83</v>
      </c>
    </row>
    <row r="11" spans="1:23" ht="44.25" customHeight="1" x14ac:dyDescent="0.2">
      <c r="A11" s="684" t="str">
        <f>DESCRIPCION!A10</f>
        <v>Incumplimiento al derecho de acceso a la información para las personas con discapacidad</v>
      </c>
      <c r="B11" s="685"/>
      <c r="C11" s="239">
        <v>4</v>
      </c>
      <c r="D11" s="239">
        <v>4</v>
      </c>
      <c r="E11" s="239">
        <v>3</v>
      </c>
      <c r="F11" s="239">
        <v>4</v>
      </c>
      <c r="G11" s="239"/>
      <c r="H11" s="239"/>
      <c r="I11" s="239"/>
      <c r="J11" s="239"/>
      <c r="K11" s="239"/>
      <c r="L11" s="239"/>
      <c r="M11" s="239"/>
      <c r="N11" s="239"/>
      <c r="O11" s="239"/>
      <c r="P11" s="239"/>
      <c r="Q11" s="239"/>
      <c r="R11" s="113">
        <f>SUM(C11:Q11)</f>
        <v>15</v>
      </c>
      <c r="S11" s="121">
        <f t="shared" ref="S11:S20" si="0">IF(ISERROR(AVERAGE(C11:Q11)),0,AVERAGE(C11:Q11))</f>
        <v>3.75</v>
      </c>
      <c r="T11" s="80" t="str">
        <f>IF(AND(S11&gt;=1,S11&lt;1.5),"Rara Vez",IF(AND(S11&gt;=1.6,S11&lt;2.5),"Improbable",IF(AND(S11&gt;=2.6,S11&lt;3.5),"Posible",IF(AND(S11&gt;=3.6,S11&lt;4.5),"Probable",IF(AND(S11&gt;=4.6),"Casi Seguro"," ")))))</f>
        <v>Probable</v>
      </c>
      <c r="W11" s="78"/>
    </row>
    <row r="12" spans="1:23" ht="38.25" customHeight="1" x14ac:dyDescent="0.2">
      <c r="A12" s="686" t="str">
        <f>DESCRIPCION!A13</f>
        <v>Posibilidad de utilización de la imagen corporativa por fuera de los estandares y directrices del manual de imagen</v>
      </c>
      <c r="B12" s="687"/>
      <c r="C12" s="239">
        <v>3</v>
      </c>
      <c r="D12" s="239">
        <v>3</v>
      </c>
      <c r="E12" s="239">
        <v>3</v>
      </c>
      <c r="F12" s="239">
        <v>4</v>
      </c>
      <c r="G12" s="239"/>
      <c r="H12" s="239"/>
      <c r="I12" s="239"/>
      <c r="J12" s="239"/>
      <c r="K12" s="239"/>
      <c r="L12" s="239"/>
      <c r="M12" s="239"/>
      <c r="N12" s="239"/>
      <c r="O12" s="239"/>
      <c r="P12" s="239"/>
      <c r="Q12" s="239"/>
      <c r="R12" s="170">
        <f>SUM(C12:Q12)</f>
        <v>13</v>
      </c>
      <c r="S12" s="121">
        <f t="shared" si="0"/>
        <v>3.25</v>
      </c>
      <c r="T12" s="80" t="str">
        <f>IF(AND(S12&gt;=1,S12&lt;1.5),"Rara Vez",IF(AND(S12&gt;=1.6,S12&lt;2.5),"Improbable",IF(AND(S12&gt;=2.6,S12&lt;3.5),"Posible",IF(AND(S12&gt;=3.6,S12&lt;4.5),"Probable",IF(AND(S12&gt;=4.6),"Casi Seguro"," ")))))</f>
        <v>Posible</v>
      </c>
      <c r="W12" s="78"/>
    </row>
    <row r="13" spans="1:23" ht="39.75" customHeight="1" x14ac:dyDescent="0.2">
      <c r="A13" s="682" t="str">
        <f>DESCRIPCION!A16</f>
        <v>Posibilidad de incumplimiento en el cubrimiento de los eventos adelatados por la administración municipal.</v>
      </c>
      <c r="B13" s="683"/>
      <c r="C13" s="239">
        <v>3</v>
      </c>
      <c r="D13" s="239">
        <v>3</v>
      </c>
      <c r="E13" s="239">
        <v>3</v>
      </c>
      <c r="F13" s="239">
        <v>4</v>
      </c>
      <c r="G13" s="239"/>
      <c r="H13" s="239"/>
      <c r="I13" s="239"/>
      <c r="J13" s="239"/>
      <c r="K13" s="239"/>
      <c r="L13" s="239"/>
      <c r="M13" s="239"/>
      <c r="N13" s="239"/>
      <c r="O13" s="239"/>
      <c r="P13" s="239"/>
      <c r="Q13" s="239"/>
      <c r="R13" s="113">
        <f t="shared" ref="R13:R20" si="1">SUM(C13:Q13)</f>
        <v>13</v>
      </c>
      <c r="S13" s="121">
        <f t="shared" si="0"/>
        <v>3.25</v>
      </c>
      <c r="T13" s="80" t="str">
        <f t="shared" ref="T13:T20" si="2">IF(AND(S13&gt;=1,S13&lt;1.5),"Rara Vez",IF(AND(S13&gt;=1.6,S13&lt;2.5),"Improbable",IF(AND(S13&gt;=2.6,S13&lt;3.5),"Posible",IF(AND(S13&gt;=3.6,S13&lt;4.5),"Probable",IF(AND(S13&gt;=4.6),"Casi Seguro"," ")))))</f>
        <v>Posible</v>
      </c>
    </row>
    <row r="14" spans="1:23" ht="39.75" customHeight="1" x14ac:dyDescent="0.2">
      <c r="A14" s="682" t="str">
        <f>DESCRIPCION!A19</f>
        <v>Probalididad de filtración de la información por parte de los funcionarios y contratistas  a cambio de prebendas o dadibas para beneficio propio o de un tercero.</v>
      </c>
      <c r="B14" s="683"/>
      <c r="C14" s="239">
        <v>4</v>
      </c>
      <c r="D14" s="239">
        <v>4</v>
      </c>
      <c r="E14" s="239">
        <v>5</v>
      </c>
      <c r="F14" s="239">
        <v>4</v>
      </c>
      <c r="G14" s="239"/>
      <c r="H14" s="239"/>
      <c r="I14" s="239"/>
      <c r="J14" s="239"/>
      <c r="K14" s="239"/>
      <c r="L14" s="239"/>
      <c r="M14" s="239"/>
      <c r="N14" s="239"/>
      <c r="O14" s="239"/>
      <c r="P14" s="239"/>
      <c r="Q14" s="239"/>
      <c r="R14" s="113">
        <f t="shared" si="1"/>
        <v>17</v>
      </c>
      <c r="S14" s="121">
        <f t="shared" si="0"/>
        <v>4.25</v>
      </c>
      <c r="T14" s="80" t="str">
        <f t="shared" si="2"/>
        <v>Probable</v>
      </c>
    </row>
    <row r="15" spans="1:23" ht="39.75" customHeight="1" x14ac:dyDescent="0.2">
      <c r="A15" s="670" t="str">
        <f>DESCRIPCION!A22</f>
        <v>e</v>
      </c>
      <c r="B15" s="671"/>
      <c r="C15" s="239"/>
      <c r="D15" s="239"/>
      <c r="E15" s="239"/>
      <c r="F15" s="239"/>
      <c r="G15" s="239"/>
      <c r="H15" s="239"/>
      <c r="I15" s="239"/>
      <c r="J15" s="239"/>
      <c r="K15" s="239"/>
      <c r="L15" s="239"/>
      <c r="M15" s="239"/>
      <c r="N15" s="239"/>
      <c r="O15" s="239"/>
      <c r="P15" s="239"/>
      <c r="Q15" s="239"/>
      <c r="R15" s="113">
        <f t="shared" si="1"/>
        <v>0</v>
      </c>
      <c r="S15" s="121">
        <f t="shared" si="0"/>
        <v>0</v>
      </c>
      <c r="T15" s="80" t="str">
        <f t="shared" si="2"/>
        <v xml:space="preserve"> </v>
      </c>
    </row>
    <row r="16" spans="1:23" ht="39.75" customHeight="1" x14ac:dyDescent="0.2">
      <c r="A16" s="670" t="str">
        <f>DESCRIPCION!A25</f>
        <v>f</v>
      </c>
      <c r="B16" s="671"/>
      <c r="C16" s="239"/>
      <c r="D16" s="239"/>
      <c r="E16" s="239"/>
      <c r="F16" s="239"/>
      <c r="G16" s="239"/>
      <c r="H16" s="239"/>
      <c r="I16" s="239"/>
      <c r="J16" s="239"/>
      <c r="K16" s="239"/>
      <c r="L16" s="239"/>
      <c r="M16" s="239"/>
      <c r="N16" s="239"/>
      <c r="O16" s="239"/>
      <c r="P16" s="239"/>
      <c r="Q16" s="239"/>
      <c r="R16" s="113">
        <f t="shared" si="1"/>
        <v>0</v>
      </c>
      <c r="S16" s="121">
        <f t="shared" si="0"/>
        <v>0</v>
      </c>
      <c r="T16" s="80" t="str">
        <f t="shared" si="2"/>
        <v xml:space="preserve"> </v>
      </c>
    </row>
    <row r="17" spans="1:20" ht="39.75" customHeight="1" x14ac:dyDescent="0.2">
      <c r="A17" s="670" t="str">
        <f>DESCRIPCION!A28</f>
        <v>g</v>
      </c>
      <c r="B17" s="671"/>
      <c r="C17" s="239"/>
      <c r="D17" s="239"/>
      <c r="E17" s="239"/>
      <c r="F17" s="239"/>
      <c r="G17" s="239"/>
      <c r="H17" s="239"/>
      <c r="I17" s="239"/>
      <c r="J17" s="239"/>
      <c r="K17" s="239"/>
      <c r="L17" s="239"/>
      <c r="M17" s="239"/>
      <c r="N17" s="239"/>
      <c r="O17" s="239"/>
      <c r="P17" s="239"/>
      <c r="Q17" s="239"/>
      <c r="R17" s="113">
        <f t="shared" si="1"/>
        <v>0</v>
      </c>
      <c r="S17" s="121">
        <f t="shared" si="0"/>
        <v>0</v>
      </c>
      <c r="T17" s="80" t="str">
        <f t="shared" si="2"/>
        <v xml:space="preserve"> </v>
      </c>
    </row>
    <row r="18" spans="1:20" ht="39.75" customHeight="1" x14ac:dyDescent="0.2">
      <c r="A18" s="670" t="str">
        <f>DESCRIPCION!A31</f>
        <v>h</v>
      </c>
      <c r="B18" s="671"/>
      <c r="C18" s="239"/>
      <c r="D18" s="239"/>
      <c r="E18" s="239"/>
      <c r="F18" s="239"/>
      <c r="G18" s="239"/>
      <c r="H18" s="239"/>
      <c r="I18" s="239"/>
      <c r="J18" s="239"/>
      <c r="K18" s="239"/>
      <c r="L18" s="239"/>
      <c r="M18" s="239"/>
      <c r="N18" s="239"/>
      <c r="O18" s="239"/>
      <c r="P18" s="239"/>
      <c r="Q18" s="239"/>
      <c r="R18" s="113">
        <f t="shared" si="1"/>
        <v>0</v>
      </c>
      <c r="S18" s="121">
        <f t="shared" si="0"/>
        <v>0</v>
      </c>
      <c r="T18" s="80" t="str">
        <f t="shared" si="2"/>
        <v xml:space="preserve"> </v>
      </c>
    </row>
    <row r="19" spans="1:20" ht="39.75" customHeight="1" x14ac:dyDescent="0.2">
      <c r="A19" s="670" t="str">
        <f>DESCRIPCION!A34</f>
        <v>i</v>
      </c>
      <c r="B19" s="671"/>
      <c r="C19" s="239"/>
      <c r="D19" s="239"/>
      <c r="E19" s="239"/>
      <c r="F19" s="239"/>
      <c r="G19" s="239"/>
      <c r="H19" s="239"/>
      <c r="I19" s="239"/>
      <c r="J19" s="239"/>
      <c r="K19" s="239"/>
      <c r="L19" s="239"/>
      <c r="M19" s="239"/>
      <c r="N19" s="239"/>
      <c r="O19" s="239"/>
      <c r="P19" s="239"/>
      <c r="Q19" s="239"/>
      <c r="R19" s="113">
        <f t="shared" si="1"/>
        <v>0</v>
      </c>
      <c r="S19" s="121">
        <f t="shared" si="0"/>
        <v>0</v>
      </c>
      <c r="T19" s="80" t="str">
        <f t="shared" si="2"/>
        <v xml:space="preserve"> </v>
      </c>
    </row>
    <row r="20" spans="1:20" ht="39.75" customHeight="1" thickBot="1" x14ac:dyDescent="0.25">
      <c r="A20" s="672" t="str">
        <f>DESCRIPCION!A37</f>
        <v>j</v>
      </c>
      <c r="B20" s="673"/>
      <c r="C20" s="239"/>
      <c r="D20" s="239"/>
      <c r="E20" s="239"/>
      <c r="F20" s="239"/>
      <c r="G20" s="239"/>
      <c r="H20" s="239"/>
      <c r="I20" s="239"/>
      <c r="J20" s="239"/>
      <c r="K20" s="239"/>
      <c r="L20" s="239"/>
      <c r="M20" s="239"/>
      <c r="N20" s="239"/>
      <c r="O20" s="239"/>
      <c r="P20" s="239"/>
      <c r="Q20" s="239"/>
      <c r="R20" s="114">
        <f t="shared" si="1"/>
        <v>0</v>
      </c>
      <c r="S20" s="122">
        <f t="shared" si="0"/>
        <v>0</v>
      </c>
      <c r="T20" s="101"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1"/>
  <sheetViews>
    <sheetView zoomScale="80" zoomScaleNormal="80"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696"/>
      <c r="B1" s="428" t="str">
        <f>CONTEXTO!B1</f>
        <v xml:space="preserve">PROCESO: </v>
      </c>
      <c r="C1" s="428"/>
      <c r="D1" s="428"/>
      <c r="E1" s="30" t="s">
        <v>388</v>
      </c>
      <c r="F1" s="599"/>
    </row>
    <row r="2" spans="1:7" ht="15.75" customHeight="1" x14ac:dyDescent="0.2">
      <c r="A2" s="510"/>
      <c r="B2" s="429"/>
      <c r="C2" s="429"/>
      <c r="D2" s="429"/>
      <c r="E2" s="31" t="s">
        <v>383</v>
      </c>
      <c r="F2" s="600"/>
    </row>
    <row r="3" spans="1:7" ht="15" customHeight="1" x14ac:dyDescent="0.2">
      <c r="A3" s="510"/>
      <c r="B3" s="429" t="s">
        <v>85</v>
      </c>
      <c r="C3" s="429"/>
      <c r="D3" s="429"/>
      <c r="E3" s="31" t="s">
        <v>384</v>
      </c>
      <c r="F3" s="600"/>
    </row>
    <row r="4" spans="1:7" ht="15.75" customHeight="1" x14ac:dyDescent="0.2">
      <c r="A4" s="691"/>
      <c r="B4" s="429"/>
      <c r="C4" s="429"/>
      <c r="D4" s="429"/>
      <c r="E4" s="31" t="s">
        <v>510</v>
      </c>
      <c r="F4" s="600"/>
    </row>
    <row r="5" spans="1:7" ht="15.75" customHeight="1" x14ac:dyDescent="0.2">
      <c r="A5" s="691"/>
      <c r="B5" s="692"/>
      <c r="C5" s="692"/>
      <c r="D5" s="692"/>
      <c r="E5" s="692"/>
      <c r="F5" s="693"/>
    </row>
    <row r="6" spans="1:7" x14ac:dyDescent="0.2">
      <c r="A6" s="514" t="str">
        <f>CONTEXTO!A8</f>
        <v>PROCESO:  GESTIÓN DE LA INFORMACIÓN Y LA COMUNICACIÓN</v>
      </c>
      <c r="B6" s="515"/>
      <c r="C6" s="515"/>
      <c r="D6" s="515"/>
      <c r="E6" s="515"/>
      <c r="F6" s="516"/>
    </row>
    <row r="7" spans="1:7" ht="13.5" customHeight="1" x14ac:dyDescent="0.2">
      <c r="A7" s="514"/>
      <c r="B7" s="515"/>
      <c r="C7" s="515"/>
      <c r="D7" s="515"/>
      <c r="E7" s="515"/>
      <c r="F7" s="516"/>
    </row>
    <row r="8" spans="1:7" ht="59.25" customHeight="1" x14ac:dyDescent="0.2">
      <c r="A8" s="69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700"/>
      <c r="C8" s="700"/>
      <c r="D8" s="700"/>
      <c r="E8" s="700"/>
      <c r="F8" s="701"/>
    </row>
    <row r="9" spans="1:7" ht="15" thickBot="1" x14ac:dyDescent="0.25">
      <c r="A9" s="702"/>
      <c r="B9" s="703"/>
      <c r="C9" s="703"/>
      <c r="D9" s="703"/>
      <c r="E9" s="703"/>
      <c r="F9" s="704"/>
    </row>
    <row r="10" spans="1:7" ht="15" thickBot="1" x14ac:dyDescent="0.25">
      <c r="A10" s="705"/>
      <c r="B10" s="608"/>
      <c r="C10" s="608"/>
      <c r="D10" s="608"/>
      <c r="E10" s="608"/>
      <c r="F10" s="608"/>
      <c r="G10" s="62"/>
    </row>
    <row r="11" spans="1:7" ht="51" customHeight="1" x14ac:dyDescent="0.2">
      <c r="A11" s="707" t="s">
        <v>87</v>
      </c>
      <c r="B11" s="697" t="s">
        <v>88</v>
      </c>
      <c r="C11" s="697" t="s">
        <v>89</v>
      </c>
      <c r="D11" s="697"/>
      <c r="E11" s="697"/>
      <c r="F11" s="706"/>
    </row>
    <row r="12" spans="1:7" ht="15" x14ac:dyDescent="0.2">
      <c r="A12" s="708"/>
      <c r="B12" s="698"/>
      <c r="C12" s="698" t="s">
        <v>90</v>
      </c>
      <c r="D12" s="698"/>
      <c r="E12" s="709" t="s">
        <v>91</v>
      </c>
      <c r="F12" s="710"/>
    </row>
    <row r="13" spans="1:7" ht="174" customHeight="1" x14ac:dyDescent="0.2">
      <c r="A13" s="322" t="s">
        <v>466</v>
      </c>
      <c r="B13" s="237" t="s">
        <v>152</v>
      </c>
      <c r="C13" s="501"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501"/>
      <c r="E13" s="694"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695"/>
    </row>
    <row r="14" spans="1:7" ht="174" customHeight="1" x14ac:dyDescent="0.2">
      <c r="A14" s="240" t="s">
        <v>454</v>
      </c>
      <c r="B14" s="237" t="s">
        <v>153</v>
      </c>
      <c r="C14" s="501"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501"/>
      <c r="E14" s="694"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695"/>
    </row>
    <row r="15" spans="1:7" ht="174" customHeight="1" x14ac:dyDescent="0.2">
      <c r="A15" s="322" t="s">
        <v>457</v>
      </c>
      <c r="B15" s="237" t="s">
        <v>153</v>
      </c>
      <c r="C15" s="501" t="str">
        <f>IF(B15="5. CATASTROFICO",+NOOO!$C$28,IF(B15="4. MAYOR",+NOOO!$C$29,IF(B15="3. MODERADO",+NOOO!$C$30,IF(B15="2. MENOR",+NOOO!$C$31,IF(B15="1.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5" s="501"/>
      <c r="E15" s="694" t="str">
        <f>IF(B15="5. CATASTROFICO",+NOOO!$B$28,IF(B15="4. MAYOR",+NOOO!$B$29,IF(B15="3. MODERADO",+NOOO!$B$30,IF(B15="2. MENOR",+NOOO!$B$31,IF(B15="1.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5" s="695"/>
    </row>
    <row r="16" spans="1:7" ht="174" customHeight="1" x14ac:dyDescent="0.2">
      <c r="A16" s="323" t="s">
        <v>464</v>
      </c>
      <c r="B16" s="237" t="s">
        <v>152</v>
      </c>
      <c r="C16" s="501" t="str">
        <f>IF(B16="5. CATASTROFICO",+NOOO!$C$28,IF(B16="4. MAYOR",+NOOO!$C$29,IF(B16="3. MODERADO",+NOOO!$C$30,IF(B16="2. MENOR",+NOOO!$C$31,IF(B16="1.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6" s="501"/>
      <c r="E16" s="694" t="str">
        <f>IF(B16="5. CATASTROFICO",+NOOO!$B$28,IF(B16="4. MAYOR",+NOOO!$B$29,IF(B16="3. MODERADO",+NOOO!$B$30,IF(B16="2. MENOR",+NOOO!$B$31,IF(B16="1.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6" s="695"/>
    </row>
    <row r="17" spans="1:6" ht="174" customHeight="1" x14ac:dyDescent="0.2">
      <c r="A17" s="241"/>
      <c r="B17" s="237" t="s">
        <v>92</v>
      </c>
      <c r="C17" s="501" t="str">
        <f>IF(B17="5. CATASTROFICO",+NOOO!$C$28,IF(B17="4. MAYOR",+NOOO!$C$29,IF(B17="3. MODERADO",+NOOO!$C$30,IF(B17="2. MENOR",+NOOO!$C$31,IF(B17="1. INSIGNIFICANTE",NOOO!$C$32," ")))))</f>
        <v xml:space="preserve"> </v>
      </c>
      <c r="D17" s="501"/>
      <c r="E17" s="694" t="str">
        <f>IF(B17="5. CATASTROFICO",+NOOO!$B$28,IF(B17="4. MAYOR",+NOOO!$B$29,IF(B17="3. MODERADO",+NOOO!$B$30,IF(B17="2. MENOR",+NOOO!$B$31,IF(B17="1. INSIGNIFICANTE",NOOO!$B$32," ")))))</f>
        <v xml:space="preserve"> </v>
      </c>
      <c r="F17" s="695"/>
    </row>
    <row r="18" spans="1:6" ht="174" customHeight="1" x14ac:dyDescent="0.2">
      <c r="A18" s="241"/>
      <c r="B18" s="237" t="s">
        <v>92</v>
      </c>
      <c r="C18" s="501" t="str">
        <f>IF(B18="5. CATASTROFICO",+NOOO!$C$28,IF(B18="4. MAYOR",+NOOO!$C$29,IF(B18="3. MODERADO",+NOOO!$C$30,IF(B18="2. MENOR",+NOOO!$C$31,IF(B18="1. INSIGNIFICANTE",NOOO!$C$32," ")))))</f>
        <v xml:space="preserve"> </v>
      </c>
      <c r="D18" s="501"/>
      <c r="E18" s="694" t="str">
        <f>IF(B18="5. CATASTROFICO",+NOOO!$B$28,IF(B18="4. MAYOR",+NOOO!$B$29,IF(B18="3. MODERADO",+NOOO!$B$30,IF(B18="2. MENOR",+NOOO!$B$31,IF(B18="1. INSIGNIFICANTE",NOOO!$B$32," ")))))</f>
        <v xml:space="preserve"> </v>
      </c>
      <c r="F18" s="695"/>
    </row>
    <row r="19" spans="1:6" ht="174" customHeight="1" x14ac:dyDescent="0.2">
      <c r="A19" s="241"/>
      <c r="B19" s="237" t="s">
        <v>92</v>
      </c>
      <c r="C19" s="501" t="str">
        <f>IF(B19="5. CATASTROFICO",+NOOO!$C$28,IF(B19="4. MAYOR",+NOOO!$C$29,IF(B19="3. MODERADO",+NOOO!$C$30,IF(B19="2. MENOR",+NOOO!$C$31,IF(B19="1. INSIGNIFICANTE",NOOO!$C$32," ")))))</f>
        <v xml:space="preserve"> </v>
      </c>
      <c r="D19" s="501"/>
      <c r="E19" s="694" t="str">
        <f>IF(B19="5. CATASTROFICO",+NOOO!$B$28,IF(B19="4. MAYOR",+NOOO!$B$29,IF(B19="3. MODERADO",+NOOO!$B$30,IF(B19="2. MENOR",+NOOO!$B$31,IF(B19="1. INSIGNIFICANTE",NOOO!$B$32," ")))))</f>
        <v xml:space="preserve"> </v>
      </c>
      <c r="F19" s="695"/>
    </row>
    <row r="20" spans="1:6" ht="188.25" customHeight="1" x14ac:dyDescent="0.2">
      <c r="A20" s="241"/>
      <c r="B20" s="237" t="s">
        <v>92</v>
      </c>
      <c r="C20" s="501" t="str">
        <f>IF(B20="5. CATASTROFICO",+NOOO!$C$28,IF(B20="4. MAYOR",+NOOO!$C$29,IF(B20="3. MODERADO",+NOOO!$C$30,IF(B20="2. MENOR",+NOOO!$C$31,IF(B20="1. INSIGNIFICANTE",NOOO!$C$32," ")))))</f>
        <v xml:space="preserve"> </v>
      </c>
      <c r="D20" s="501"/>
      <c r="E20" s="694" t="str">
        <f>IF(B20="5. CATASTROFICO",+NOOO!$B$28,IF(B20="4. MAYOR",+NOOO!$B$29,IF(B20="3. MODERADO",+NOOO!$B$30,IF(B20="2. MENOR",+NOOO!$B$31,IF(B20="1. INSIGNIFICANTE",NOOO!$B$32," ")))))</f>
        <v xml:space="preserve"> </v>
      </c>
      <c r="F20" s="695"/>
    </row>
    <row r="21" spans="1:6" ht="183" customHeight="1" thickBot="1" x14ac:dyDescent="0.25">
      <c r="A21" s="242"/>
      <c r="B21" s="243" t="s">
        <v>92</v>
      </c>
      <c r="C21" s="419" t="str">
        <f>IF(B21="5. CATASTROFICO",+NOOO!$C$28,IF(B21="4. MAYOR",+NOOO!$C$29,IF(B21="3. MODERADO",+NOOO!$C$30,IF(B21="2. MENOR",+NOOO!$C$31,IF(B21="1. INSIGNIFICANTE",NOOO!$C$32," ")))))</f>
        <v xml:space="preserve"> </v>
      </c>
      <c r="D21" s="419"/>
      <c r="E21" s="711" t="str">
        <f>IF(B21="5. CATASTROFICO",+NOOO!$B$28,IF(B21="4. MAYOR",+NOOO!$B$29,IF(B21="3. MODERADO",+NOOO!$B$30,IF(B21="2. MENOR",+NOOO!$B$31,IF(B21="1. INSIGNIFICANTE",NOOO!$B$32," ")))))</f>
        <v xml:space="preserve"> </v>
      </c>
      <c r="F21" s="712"/>
    </row>
  </sheetData>
  <sheetProtection selectLockedCells="1"/>
  <mergeCells count="31">
    <mergeCell ref="E20:F20"/>
    <mergeCell ref="C17:D17"/>
    <mergeCell ref="E21:F21"/>
    <mergeCell ref="C21:D21"/>
    <mergeCell ref="C20:D20"/>
    <mergeCell ref="A10:F10"/>
    <mergeCell ref="C15:D15"/>
    <mergeCell ref="C19:D19"/>
    <mergeCell ref="E19:F19"/>
    <mergeCell ref="E15:F15"/>
    <mergeCell ref="C16:D16"/>
    <mergeCell ref="E16:F16"/>
    <mergeCell ref="C11:F11"/>
    <mergeCell ref="A11:A12"/>
    <mergeCell ref="E12:F12"/>
    <mergeCell ref="F1:F4"/>
    <mergeCell ref="C18:D18"/>
    <mergeCell ref="A5:F5"/>
    <mergeCell ref="E17:F17"/>
    <mergeCell ref="B1:D2"/>
    <mergeCell ref="B3:D4"/>
    <mergeCell ref="E18:F18"/>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zoomScale="80" zoomScaleNormal="80" workbookViewId="0">
      <selection activeCell="E1" sqref="E1: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96"/>
      <c r="B1" s="428" t="s">
        <v>372</v>
      </c>
      <c r="C1" s="428"/>
      <c r="D1" s="428"/>
      <c r="E1" s="315" t="s">
        <v>385</v>
      </c>
      <c r="F1" s="399"/>
      <c r="G1" s="2"/>
      <c r="J1" s="427"/>
    </row>
    <row r="2" spans="1:10" ht="15" customHeight="1" x14ac:dyDescent="0.2">
      <c r="A2" s="397"/>
      <c r="B2" s="429"/>
      <c r="C2" s="429"/>
      <c r="D2" s="429"/>
      <c r="E2" s="316" t="s">
        <v>383</v>
      </c>
      <c r="F2" s="400"/>
      <c r="G2" s="2"/>
      <c r="J2" s="427"/>
    </row>
    <row r="3" spans="1:10" ht="15" customHeight="1" x14ac:dyDescent="0.2">
      <c r="A3" s="397"/>
      <c r="B3" s="429" t="s">
        <v>3</v>
      </c>
      <c r="C3" s="429"/>
      <c r="D3" s="429"/>
      <c r="E3" s="316" t="s">
        <v>384</v>
      </c>
      <c r="F3" s="400"/>
      <c r="G3" s="2"/>
      <c r="J3" s="427"/>
    </row>
    <row r="4" spans="1:10" ht="15.75" customHeight="1" x14ac:dyDescent="0.2">
      <c r="A4" s="397"/>
      <c r="B4" s="429"/>
      <c r="C4" s="429"/>
      <c r="D4" s="429"/>
      <c r="E4" s="316" t="s">
        <v>503</v>
      </c>
      <c r="F4" s="400"/>
      <c r="G4" s="2"/>
      <c r="J4" s="427"/>
    </row>
    <row r="5" spans="1:10" ht="15.75" customHeight="1" x14ac:dyDescent="0.2">
      <c r="A5" s="431"/>
      <c r="B5" s="432"/>
      <c r="C5" s="432"/>
      <c r="D5" s="432"/>
      <c r="E5" s="432"/>
      <c r="F5" s="433"/>
      <c r="G5" s="2"/>
      <c r="J5" s="65"/>
    </row>
    <row r="6" spans="1:10" ht="15" customHeight="1" x14ac:dyDescent="0.2">
      <c r="A6" s="440" t="s">
        <v>6</v>
      </c>
      <c r="B6" s="441"/>
      <c r="C6" s="441"/>
      <c r="D6" s="441"/>
      <c r="E6" s="441"/>
      <c r="F6" s="442"/>
    </row>
    <row r="7" spans="1:10" ht="15.75" customHeight="1" x14ac:dyDescent="0.2">
      <c r="A7" s="440"/>
      <c r="B7" s="441"/>
      <c r="C7" s="441"/>
      <c r="D7" s="441"/>
      <c r="E7" s="441"/>
      <c r="F7" s="442"/>
    </row>
    <row r="8" spans="1:10" ht="27" customHeight="1" x14ac:dyDescent="0.2">
      <c r="A8" s="434" t="s">
        <v>392</v>
      </c>
      <c r="B8" s="435"/>
      <c r="C8" s="435"/>
      <c r="D8" s="435"/>
      <c r="E8" s="435"/>
      <c r="F8" s="436"/>
    </row>
    <row r="9" spans="1:10" ht="77.25" customHeight="1" thickBot="1" x14ac:dyDescent="0.25">
      <c r="A9" s="437" t="s">
        <v>393</v>
      </c>
      <c r="B9" s="438"/>
      <c r="C9" s="438"/>
      <c r="D9" s="438"/>
      <c r="E9" s="438"/>
      <c r="F9" s="439"/>
    </row>
    <row r="10" spans="1:10" ht="18.75" customHeight="1" thickBot="1" x14ac:dyDescent="0.25">
      <c r="A10" s="430"/>
      <c r="B10" s="430"/>
      <c r="C10" s="430"/>
      <c r="D10" s="430"/>
      <c r="E10" s="430"/>
      <c r="F10" s="430"/>
    </row>
    <row r="11" spans="1:10" ht="22.5" customHeight="1" thickBot="1" x14ac:dyDescent="0.25">
      <c r="A11" s="220" t="s">
        <v>7</v>
      </c>
      <c r="B11" s="221" t="s">
        <v>8</v>
      </c>
      <c r="C11" s="221" t="s">
        <v>9</v>
      </c>
      <c r="D11" s="221" t="s">
        <v>8</v>
      </c>
      <c r="E11" s="221" t="s">
        <v>10</v>
      </c>
      <c r="F11" s="222" t="s">
        <v>8</v>
      </c>
    </row>
    <row r="12" spans="1:10" ht="75" customHeight="1" x14ac:dyDescent="0.2">
      <c r="A12" s="311" t="s">
        <v>282</v>
      </c>
      <c r="B12" s="314" t="s">
        <v>395</v>
      </c>
      <c r="C12" s="227" t="s">
        <v>298</v>
      </c>
      <c r="D12" s="314" t="s">
        <v>459</v>
      </c>
      <c r="E12" s="227" t="s">
        <v>291</v>
      </c>
      <c r="F12" s="309" t="s">
        <v>407</v>
      </c>
    </row>
    <row r="13" spans="1:10" ht="73.5" customHeight="1" x14ac:dyDescent="0.2">
      <c r="A13" s="225" t="s">
        <v>281</v>
      </c>
      <c r="B13" s="308" t="s">
        <v>394</v>
      </c>
      <c r="C13" s="228" t="s">
        <v>288</v>
      </c>
      <c r="D13" s="307" t="s">
        <v>405</v>
      </c>
      <c r="E13" s="228" t="s">
        <v>291</v>
      </c>
      <c r="F13" s="310" t="s">
        <v>408</v>
      </c>
    </row>
    <row r="14" spans="1:10" ht="82.5" customHeight="1" x14ac:dyDescent="0.2">
      <c r="A14" s="225" t="s">
        <v>285</v>
      </c>
      <c r="B14" s="308" t="s">
        <v>397</v>
      </c>
      <c r="C14" s="228" t="s">
        <v>298</v>
      </c>
      <c r="D14" s="312" t="s">
        <v>402</v>
      </c>
      <c r="E14" s="228" t="s">
        <v>256</v>
      </c>
      <c r="F14" s="310" t="s">
        <v>409</v>
      </c>
    </row>
    <row r="15" spans="1:10" ht="73.5" customHeight="1" x14ac:dyDescent="0.2">
      <c r="A15" s="225" t="s">
        <v>280</v>
      </c>
      <c r="B15" s="312" t="s">
        <v>396</v>
      </c>
      <c r="C15" s="228" t="s">
        <v>287</v>
      </c>
      <c r="D15" s="312" t="s">
        <v>403</v>
      </c>
      <c r="E15" s="228"/>
      <c r="F15" s="310"/>
    </row>
    <row r="16" spans="1:10" ht="73.5" customHeight="1" x14ac:dyDescent="0.2">
      <c r="A16" s="225" t="s">
        <v>285</v>
      </c>
      <c r="B16" s="312" t="s">
        <v>398</v>
      </c>
      <c r="C16" s="228" t="s">
        <v>297</v>
      </c>
      <c r="D16" s="312" t="s">
        <v>456</v>
      </c>
      <c r="E16" s="228"/>
      <c r="F16" s="120"/>
    </row>
    <row r="17" spans="1:7" ht="69.75" customHeight="1" x14ac:dyDescent="0.2">
      <c r="A17" s="225" t="s">
        <v>281</v>
      </c>
      <c r="B17" s="312" t="s">
        <v>399</v>
      </c>
      <c r="C17" s="228" t="s">
        <v>298</v>
      </c>
      <c r="D17" s="312" t="s">
        <v>404</v>
      </c>
      <c r="E17" s="228"/>
      <c r="F17" s="120"/>
    </row>
    <row r="18" spans="1:7" ht="87" customHeight="1" x14ac:dyDescent="0.2">
      <c r="A18" s="225" t="s">
        <v>281</v>
      </c>
      <c r="B18" s="321" t="s">
        <v>451</v>
      </c>
      <c r="C18" s="228" t="s">
        <v>298</v>
      </c>
      <c r="D18" s="312" t="s">
        <v>406</v>
      </c>
      <c r="E18" s="228"/>
      <c r="F18" s="120"/>
    </row>
    <row r="19" spans="1:7" ht="99.75" customHeight="1" x14ac:dyDescent="0.2">
      <c r="A19" s="225" t="s">
        <v>283</v>
      </c>
      <c r="B19" s="313" t="s">
        <v>400</v>
      </c>
      <c r="C19" s="228" t="s">
        <v>297</v>
      </c>
      <c r="D19" s="310" t="s">
        <v>455</v>
      </c>
      <c r="E19" s="228"/>
      <c r="F19" s="120"/>
    </row>
    <row r="20" spans="1:7" ht="65.25" customHeight="1" x14ac:dyDescent="0.2">
      <c r="A20" s="225" t="s">
        <v>310</v>
      </c>
      <c r="B20" s="313" t="s">
        <v>401</v>
      </c>
      <c r="C20" s="228" t="s">
        <v>287</v>
      </c>
      <c r="D20" s="223" t="s">
        <v>421</v>
      </c>
      <c r="E20" s="228"/>
      <c r="F20" s="120"/>
    </row>
    <row r="21" spans="1:7" ht="66.75" customHeight="1" x14ac:dyDescent="0.2">
      <c r="A21" s="225"/>
      <c r="C21" s="228" t="s">
        <v>298</v>
      </c>
      <c r="D21" s="223" t="s">
        <v>422</v>
      </c>
      <c r="E21" s="228"/>
      <c r="F21" s="120"/>
    </row>
    <row r="22" spans="1:7" ht="69" customHeight="1" x14ac:dyDescent="0.2">
      <c r="A22" s="225"/>
      <c r="B22" s="179"/>
      <c r="C22" s="228"/>
      <c r="D22" s="223"/>
      <c r="E22" s="228"/>
      <c r="F22" s="120"/>
    </row>
    <row r="23" spans="1:7" ht="61.5" customHeight="1" x14ac:dyDescent="0.2">
      <c r="A23" s="225"/>
      <c r="B23" s="179"/>
      <c r="C23" s="228"/>
      <c r="D23" s="223"/>
      <c r="E23" s="228"/>
      <c r="F23" s="120"/>
    </row>
    <row r="24" spans="1:7" ht="57.75" customHeight="1" x14ac:dyDescent="0.2">
      <c r="A24" s="225"/>
      <c r="B24" s="179"/>
      <c r="C24" s="228"/>
      <c r="D24" s="223"/>
      <c r="E24" s="228"/>
      <c r="F24" s="120"/>
    </row>
    <row r="25" spans="1:7" ht="62.25" customHeight="1" x14ac:dyDescent="0.2">
      <c r="A25" s="225"/>
      <c r="B25" s="179"/>
      <c r="C25" s="228"/>
      <c r="D25" s="223"/>
      <c r="E25" s="228"/>
      <c r="F25" s="120"/>
    </row>
    <row r="26" spans="1:7" ht="56.25" customHeight="1" thickBot="1" x14ac:dyDescent="0.25">
      <c r="A26" s="226"/>
      <c r="B26" s="177"/>
      <c r="C26" s="229"/>
      <c r="D26" s="224"/>
      <c r="E26" s="229"/>
      <c r="F26" s="178"/>
    </row>
    <row r="27" spans="1:7" ht="65.25" customHeight="1" x14ac:dyDescent="0.2">
      <c r="A27" s="214"/>
      <c r="B27" s="150"/>
      <c r="C27" s="214"/>
      <c r="D27" s="215"/>
      <c r="E27" s="214"/>
      <c r="F27" s="215"/>
      <c r="G27" s="62"/>
    </row>
    <row r="28" spans="1:7" ht="62.25" customHeight="1" x14ac:dyDescent="0.2">
      <c r="A28" s="214"/>
      <c r="B28" s="150"/>
      <c r="C28" s="214"/>
      <c r="D28" s="215"/>
      <c r="E28" s="214"/>
      <c r="F28" s="215"/>
      <c r="G28" s="62"/>
    </row>
    <row r="29" spans="1:7" ht="63" customHeight="1" x14ac:dyDescent="0.2">
      <c r="A29" s="214"/>
      <c r="B29" s="150"/>
      <c r="C29" s="214"/>
      <c r="D29" s="215"/>
      <c r="E29" s="214"/>
      <c r="F29" s="150"/>
      <c r="G29" s="62"/>
    </row>
    <row r="30" spans="1:7" ht="51.75" customHeight="1" x14ac:dyDescent="0.2">
      <c r="A30" s="214"/>
      <c r="B30" s="150"/>
      <c r="C30" s="214"/>
      <c r="D30" s="215"/>
      <c r="E30" s="214"/>
      <c r="F30" s="150"/>
      <c r="G30" s="62"/>
    </row>
    <row r="31" spans="1:7" ht="52.5" customHeight="1" x14ac:dyDescent="0.2">
      <c r="A31" s="214"/>
      <c r="B31" s="215"/>
      <c r="C31" s="214"/>
      <c r="D31" s="215"/>
      <c r="E31" s="214"/>
      <c r="F31" s="215"/>
      <c r="G31" s="62"/>
    </row>
    <row r="32" spans="1:7" ht="63.75" customHeight="1" x14ac:dyDescent="0.2">
      <c r="A32" s="214"/>
      <c r="B32" s="215"/>
      <c r="C32" s="214"/>
      <c r="D32" s="215"/>
      <c r="E32" s="214"/>
      <c r="F32" s="215"/>
      <c r="G32" s="62"/>
    </row>
    <row r="33" spans="1:7" ht="66" customHeight="1" x14ac:dyDescent="0.2">
      <c r="A33" s="214"/>
      <c r="B33" s="216"/>
      <c r="C33" s="214"/>
      <c r="D33" s="217"/>
      <c r="E33" s="214"/>
      <c r="F33" s="216"/>
      <c r="G33" s="62"/>
    </row>
    <row r="34" spans="1:7" ht="55.5" customHeight="1" x14ac:dyDescent="0.2">
      <c r="A34" s="214"/>
      <c r="B34" s="216"/>
      <c r="C34" s="214"/>
      <c r="D34" s="217"/>
      <c r="E34" s="214"/>
      <c r="F34" s="218"/>
      <c r="G34" s="62"/>
    </row>
    <row r="35" spans="1:7" ht="51.75" customHeight="1" x14ac:dyDescent="0.2">
      <c r="A35" s="214"/>
      <c r="B35" s="218"/>
      <c r="C35" s="214"/>
      <c r="D35" s="219"/>
      <c r="E35" s="214"/>
      <c r="F35" s="218"/>
      <c r="G35" s="62"/>
    </row>
    <row r="36" spans="1:7" ht="55.5" customHeight="1" x14ac:dyDescent="0.2">
      <c r="A36" s="214"/>
      <c r="B36" s="218"/>
      <c r="C36" s="214"/>
      <c r="D36" s="218"/>
      <c r="E36" s="214"/>
      <c r="F36" s="218"/>
      <c r="G36" s="62"/>
    </row>
    <row r="37" spans="1:7" ht="55.5" customHeight="1" x14ac:dyDescent="0.2">
      <c r="A37" s="214"/>
      <c r="B37" s="218"/>
      <c r="C37" s="214"/>
      <c r="D37" s="218"/>
      <c r="E37" s="214"/>
      <c r="F37" s="218"/>
      <c r="G37" s="62"/>
    </row>
    <row r="38" spans="1:7" ht="54.75" customHeight="1" x14ac:dyDescent="0.2">
      <c r="A38" s="214"/>
      <c r="B38" s="218"/>
      <c r="C38" s="214"/>
      <c r="D38" s="218"/>
      <c r="E38" s="214"/>
      <c r="F38" s="218"/>
      <c r="G38" s="62"/>
    </row>
    <row r="39" spans="1:7" ht="56.25" customHeight="1" x14ac:dyDescent="0.2">
      <c r="A39" s="214"/>
      <c r="B39" s="218"/>
      <c r="C39" s="214"/>
      <c r="D39" s="218"/>
      <c r="E39" s="214"/>
      <c r="F39" s="218"/>
      <c r="G39" s="62"/>
    </row>
    <row r="40" spans="1:7" ht="54.75" customHeight="1" x14ac:dyDescent="0.2">
      <c r="A40" s="214"/>
      <c r="B40" s="216"/>
      <c r="C40" s="214"/>
      <c r="D40" s="217"/>
      <c r="E40" s="214"/>
      <c r="F40" s="216"/>
      <c r="G40" s="62"/>
    </row>
    <row r="41" spans="1:7" ht="55.5" customHeight="1" x14ac:dyDescent="0.2">
      <c r="A41" s="214"/>
      <c r="B41" s="216"/>
      <c r="C41" s="214"/>
      <c r="D41" s="217"/>
      <c r="E41" s="214"/>
      <c r="F41" s="218"/>
      <c r="G41" s="62"/>
    </row>
    <row r="42" spans="1:7" ht="54.75" customHeight="1" x14ac:dyDescent="0.2">
      <c r="A42" s="214"/>
      <c r="B42" s="218"/>
      <c r="C42" s="214"/>
      <c r="D42" s="219"/>
      <c r="E42" s="214"/>
      <c r="F42" s="218"/>
      <c r="G42" s="62"/>
    </row>
    <row r="43" spans="1:7" ht="55.5" customHeight="1" x14ac:dyDescent="0.2">
      <c r="A43" s="214"/>
      <c r="B43" s="218"/>
      <c r="C43" s="214"/>
      <c r="D43" s="218"/>
      <c r="E43" s="214"/>
      <c r="F43" s="218"/>
      <c r="G43" s="62"/>
    </row>
    <row r="44" spans="1:7" ht="56.25" customHeight="1" x14ac:dyDescent="0.2">
      <c r="A44" s="214"/>
      <c r="B44" s="218"/>
      <c r="C44" s="214"/>
      <c r="D44" s="218"/>
      <c r="E44" s="214"/>
      <c r="F44" s="218"/>
      <c r="G44" s="62"/>
    </row>
    <row r="45" spans="1:7" ht="59.25" customHeight="1" x14ac:dyDescent="0.2">
      <c r="A45" s="214"/>
      <c r="B45" s="218"/>
      <c r="C45" s="214"/>
      <c r="D45" s="218"/>
      <c r="E45" s="214"/>
      <c r="F45" s="218"/>
      <c r="G45" s="62"/>
    </row>
    <row r="46" spans="1:7" ht="55.5" customHeight="1" x14ac:dyDescent="0.2">
      <c r="A46" s="214"/>
      <c r="B46" s="218"/>
      <c r="C46" s="214"/>
      <c r="D46" s="218"/>
      <c r="E46" s="214"/>
      <c r="F46" s="218"/>
      <c r="G46" s="62"/>
    </row>
    <row r="47" spans="1:7" ht="55.5" customHeight="1" x14ac:dyDescent="0.2">
      <c r="A47" s="214"/>
      <c r="B47" s="216"/>
      <c r="C47" s="214"/>
      <c r="D47" s="217"/>
      <c r="E47" s="214"/>
      <c r="F47" s="216"/>
      <c r="G47" s="62"/>
    </row>
    <row r="48" spans="1:7" ht="56.25" customHeight="1" x14ac:dyDescent="0.2">
      <c r="A48" s="214"/>
      <c r="B48" s="216"/>
      <c r="C48" s="214"/>
      <c r="D48" s="217"/>
      <c r="E48" s="214"/>
      <c r="F48" s="218"/>
      <c r="G48" s="62"/>
    </row>
    <row r="49" spans="1:7" ht="54" customHeight="1" x14ac:dyDescent="0.2">
      <c r="A49" s="214"/>
      <c r="B49" s="218"/>
      <c r="C49" s="214"/>
      <c r="D49" s="219"/>
      <c r="E49" s="214"/>
      <c r="F49" s="218"/>
      <c r="G49" s="62"/>
    </row>
    <row r="50" spans="1:7" ht="56.25" customHeight="1" x14ac:dyDescent="0.2">
      <c r="A50" s="214"/>
      <c r="B50" s="218"/>
      <c r="C50" s="214"/>
      <c r="D50" s="218"/>
      <c r="E50" s="214"/>
      <c r="F50" s="218"/>
      <c r="G50" s="62"/>
    </row>
    <row r="51" spans="1:7" ht="59.25" customHeight="1" x14ac:dyDescent="0.2">
      <c r="A51" s="214"/>
      <c r="B51" s="218"/>
      <c r="C51" s="214"/>
      <c r="D51" s="218"/>
      <c r="E51" s="214"/>
      <c r="F51" s="218"/>
      <c r="G51" s="62"/>
    </row>
    <row r="52" spans="1:7" ht="54.75" customHeight="1" x14ac:dyDescent="0.2">
      <c r="A52" s="214"/>
      <c r="B52" s="218"/>
      <c r="C52" s="214"/>
      <c r="D52" s="218"/>
      <c r="E52" s="214"/>
      <c r="F52" s="218"/>
      <c r="G52" s="62"/>
    </row>
    <row r="53" spans="1:7" ht="55.5" customHeight="1" x14ac:dyDescent="0.2">
      <c r="A53" s="214"/>
      <c r="B53" s="218"/>
      <c r="C53" s="214"/>
      <c r="D53" s="218"/>
      <c r="E53" s="214"/>
      <c r="F53" s="218"/>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05"/>
      <c r="B1" s="428" t="str">
        <f>CONTEXTO!B1</f>
        <v xml:space="preserve">PROCESO: </v>
      </c>
      <c r="C1" s="732" t="s">
        <v>389</v>
      </c>
      <c r="D1" s="732"/>
      <c r="E1" s="732"/>
      <c r="F1" s="733"/>
    </row>
    <row r="2" spans="1:6" ht="15.75" customHeight="1" x14ac:dyDescent="0.2">
      <c r="A2" s="506"/>
      <c r="B2" s="429"/>
      <c r="C2" s="630" t="s">
        <v>383</v>
      </c>
      <c r="D2" s="630"/>
      <c r="E2" s="630"/>
      <c r="F2" s="734"/>
    </row>
    <row r="3" spans="1:6" ht="15" customHeight="1" x14ac:dyDescent="0.2">
      <c r="A3" s="506"/>
      <c r="B3" s="429" t="s">
        <v>93</v>
      </c>
      <c r="C3" s="630" t="s">
        <v>384</v>
      </c>
      <c r="D3" s="630"/>
      <c r="E3" s="630"/>
      <c r="F3" s="734"/>
    </row>
    <row r="4" spans="1:6" ht="15.75" customHeight="1" x14ac:dyDescent="0.2">
      <c r="A4" s="506"/>
      <c r="B4" s="429"/>
      <c r="C4" s="630" t="s">
        <v>511</v>
      </c>
      <c r="D4" s="630"/>
      <c r="E4" s="630"/>
      <c r="F4" s="734"/>
    </row>
    <row r="5" spans="1:6" ht="15.75" customHeight="1" x14ac:dyDescent="0.2">
      <c r="A5" s="726"/>
      <c r="B5" s="727"/>
      <c r="C5" s="727"/>
      <c r="D5" s="727"/>
      <c r="E5" s="727"/>
      <c r="F5" s="728"/>
    </row>
    <row r="6" spans="1:6" x14ac:dyDescent="0.2">
      <c r="A6" s="514" t="str">
        <f>+CONTEXTO!A8</f>
        <v>PROCESO:  GESTIÓN DE LA INFORMACIÓN Y LA COMUNICACIÓN</v>
      </c>
      <c r="B6" s="515"/>
      <c r="C6" s="515"/>
      <c r="D6" s="515"/>
      <c r="E6" s="515"/>
      <c r="F6" s="516"/>
    </row>
    <row r="7" spans="1:6" ht="12.75" customHeight="1" x14ac:dyDescent="0.2">
      <c r="A7" s="514"/>
      <c r="B7" s="515"/>
      <c r="C7" s="515"/>
      <c r="D7" s="515"/>
      <c r="E7" s="515"/>
      <c r="F7" s="516"/>
    </row>
    <row r="8" spans="1:6" ht="60.75" customHeight="1" x14ac:dyDescent="0.2">
      <c r="A8" s="517"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518"/>
      <c r="C8" s="518"/>
      <c r="D8" s="518"/>
      <c r="E8" s="518"/>
      <c r="F8" s="519"/>
    </row>
    <row r="9" spans="1:6" ht="3.75" customHeight="1" thickBot="1" x14ac:dyDescent="0.25">
      <c r="A9" s="520"/>
      <c r="B9" s="521"/>
      <c r="C9" s="521"/>
      <c r="D9" s="521"/>
      <c r="E9" s="521"/>
      <c r="F9" s="522"/>
    </row>
    <row r="10" spans="1:6" ht="13.5" customHeight="1" thickBot="1" x14ac:dyDescent="0.25">
      <c r="A10" s="523"/>
      <c r="B10" s="523"/>
      <c r="C10" s="523"/>
      <c r="D10" s="523"/>
      <c r="E10" s="523"/>
      <c r="F10" s="523"/>
    </row>
    <row r="11" spans="1:6" ht="34.5" customHeight="1" x14ac:dyDescent="0.25">
      <c r="A11" s="719" t="s">
        <v>94</v>
      </c>
      <c r="B11" s="492" t="s">
        <v>95</v>
      </c>
      <c r="C11" s="492"/>
      <c r="D11" s="721" t="s">
        <v>96</v>
      </c>
      <c r="E11" s="721"/>
      <c r="F11" s="717" t="s">
        <v>97</v>
      </c>
    </row>
    <row r="12" spans="1:6" ht="21" customHeight="1" x14ac:dyDescent="0.2">
      <c r="A12" s="720"/>
      <c r="B12" s="493"/>
      <c r="C12" s="493"/>
      <c r="D12" s="106" t="s">
        <v>98</v>
      </c>
      <c r="E12" s="106" t="s">
        <v>99</v>
      </c>
      <c r="F12" s="718"/>
    </row>
    <row r="13" spans="1:6" ht="26.25" customHeight="1" x14ac:dyDescent="0.2">
      <c r="A13" s="524" t="s">
        <v>461</v>
      </c>
      <c r="B13" s="501" t="s">
        <v>100</v>
      </c>
      <c r="C13" s="501"/>
      <c r="D13" s="237" t="s">
        <v>138</v>
      </c>
      <c r="E13" s="237"/>
      <c r="F13" s="729" t="str">
        <f>IF(D28="X","CATASTROFICO",IF(AND(D32&gt;0,D32&lt;=5),"MODERADO",IF(AND(D32&gt;=6,D32&lt;=11),"MAYOR",IF(AND(D32&gt;=12,D32&lt;=19),"CATASTROFICO",IF(AND(D32=0),"MENOR")))))</f>
        <v>MAYOR</v>
      </c>
    </row>
    <row r="14" spans="1:6" ht="26.25" customHeight="1" x14ac:dyDescent="0.2">
      <c r="A14" s="496"/>
      <c r="B14" s="501" t="s">
        <v>101</v>
      </c>
      <c r="C14" s="501"/>
      <c r="D14" s="237" t="s">
        <v>138</v>
      </c>
      <c r="E14" s="237"/>
      <c r="F14" s="730"/>
    </row>
    <row r="15" spans="1:6" ht="26.25" customHeight="1" x14ac:dyDescent="0.2">
      <c r="A15" s="496"/>
      <c r="B15" s="501" t="s">
        <v>102</v>
      </c>
      <c r="C15" s="501"/>
      <c r="D15" s="237"/>
      <c r="E15" s="237" t="s">
        <v>138</v>
      </c>
      <c r="F15" s="730"/>
    </row>
    <row r="16" spans="1:6" ht="26.25" customHeight="1" x14ac:dyDescent="0.2">
      <c r="A16" s="496"/>
      <c r="B16" s="501" t="s">
        <v>103</v>
      </c>
      <c r="C16" s="501"/>
      <c r="D16" s="237"/>
      <c r="E16" s="237" t="s">
        <v>138</v>
      </c>
      <c r="F16" s="730"/>
    </row>
    <row r="17" spans="1:6" ht="26.25" customHeight="1" x14ac:dyDescent="0.2">
      <c r="A17" s="496"/>
      <c r="B17" s="501" t="s">
        <v>104</v>
      </c>
      <c r="C17" s="501"/>
      <c r="D17" s="237" t="s">
        <v>138</v>
      </c>
      <c r="E17" s="237"/>
      <c r="F17" s="730"/>
    </row>
    <row r="18" spans="1:6" ht="26.25" customHeight="1" x14ac:dyDescent="0.2">
      <c r="A18" s="496"/>
      <c r="B18" s="501" t="s">
        <v>105</v>
      </c>
      <c r="C18" s="501"/>
      <c r="D18" s="237"/>
      <c r="E18" s="237" t="s">
        <v>138</v>
      </c>
      <c r="F18" s="730"/>
    </row>
    <row r="19" spans="1:6" ht="26.25" customHeight="1" x14ac:dyDescent="0.2">
      <c r="A19" s="496"/>
      <c r="B19" s="501" t="s">
        <v>106</v>
      </c>
      <c r="C19" s="501"/>
      <c r="D19" s="237"/>
      <c r="E19" s="237" t="s">
        <v>138</v>
      </c>
      <c r="F19" s="730"/>
    </row>
    <row r="20" spans="1:6" ht="33" customHeight="1" x14ac:dyDescent="0.2">
      <c r="A20" s="496"/>
      <c r="B20" s="501" t="s">
        <v>107</v>
      </c>
      <c r="C20" s="501"/>
      <c r="D20" s="237"/>
      <c r="E20" s="237" t="s">
        <v>138</v>
      </c>
      <c r="F20" s="730"/>
    </row>
    <row r="21" spans="1:6" ht="26.25" customHeight="1" x14ac:dyDescent="0.2">
      <c r="A21" s="496"/>
      <c r="B21" s="501" t="s">
        <v>108</v>
      </c>
      <c r="C21" s="501"/>
      <c r="D21" s="237" t="s">
        <v>138</v>
      </c>
      <c r="E21" s="237"/>
      <c r="F21" s="730"/>
    </row>
    <row r="22" spans="1:6" ht="26.25" customHeight="1" x14ac:dyDescent="0.2">
      <c r="A22" s="496"/>
      <c r="B22" s="501" t="s">
        <v>109</v>
      </c>
      <c r="C22" s="501"/>
      <c r="D22" s="237" t="s">
        <v>138</v>
      </c>
      <c r="E22" s="237"/>
      <c r="F22" s="730"/>
    </row>
    <row r="23" spans="1:6" ht="26.25" customHeight="1" x14ac:dyDescent="0.2">
      <c r="A23" s="496"/>
      <c r="B23" s="501" t="s">
        <v>110</v>
      </c>
      <c r="C23" s="501"/>
      <c r="D23" s="237" t="s">
        <v>138</v>
      </c>
      <c r="E23" s="237"/>
      <c r="F23" s="730"/>
    </row>
    <row r="24" spans="1:6" ht="26.25" customHeight="1" x14ac:dyDescent="0.2">
      <c r="A24" s="496"/>
      <c r="B24" s="501" t="s">
        <v>111</v>
      </c>
      <c r="C24" s="501"/>
      <c r="D24" s="237" t="s">
        <v>138</v>
      </c>
      <c r="E24" s="237"/>
      <c r="F24" s="730"/>
    </row>
    <row r="25" spans="1:6" ht="26.25" customHeight="1" x14ac:dyDescent="0.2">
      <c r="A25" s="496"/>
      <c r="B25" s="501" t="s">
        <v>112</v>
      </c>
      <c r="C25" s="501"/>
      <c r="D25" s="237"/>
      <c r="E25" s="237" t="s">
        <v>138</v>
      </c>
      <c r="F25" s="730"/>
    </row>
    <row r="26" spans="1:6" ht="26.25" customHeight="1" x14ac:dyDescent="0.2">
      <c r="A26" s="496"/>
      <c r="B26" s="501" t="s">
        <v>113</v>
      </c>
      <c r="C26" s="501"/>
      <c r="D26" s="237" t="s">
        <v>138</v>
      </c>
      <c r="E26" s="237"/>
      <c r="F26" s="730"/>
    </row>
    <row r="27" spans="1:6" ht="26.25" customHeight="1" x14ac:dyDescent="0.2">
      <c r="A27" s="496"/>
      <c r="B27" s="501" t="s">
        <v>114</v>
      </c>
      <c r="C27" s="501"/>
      <c r="D27" s="237" t="s">
        <v>138</v>
      </c>
      <c r="E27" s="237"/>
      <c r="F27" s="730"/>
    </row>
    <row r="28" spans="1:6" ht="26.25" customHeight="1" x14ac:dyDescent="0.2">
      <c r="A28" s="496"/>
      <c r="B28" s="501" t="s">
        <v>115</v>
      </c>
      <c r="C28" s="501"/>
      <c r="D28" s="237"/>
      <c r="E28" s="237" t="s">
        <v>138</v>
      </c>
      <c r="F28" s="730"/>
    </row>
    <row r="29" spans="1:6" ht="26.25" customHeight="1" x14ac:dyDescent="0.2">
      <c r="A29" s="496"/>
      <c r="B29" s="501" t="s">
        <v>116</v>
      </c>
      <c r="C29" s="501"/>
      <c r="D29" s="237"/>
      <c r="E29" s="237" t="s">
        <v>138</v>
      </c>
      <c r="F29" s="730"/>
    </row>
    <row r="30" spans="1:6" ht="26.25" customHeight="1" x14ac:dyDescent="0.2">
      <c r="A30" s="496"/>
      <c r="B30" s="501" t="s">
        <v>117</v>
      </c>
      <c r="C30" s="501"/>
      <c r="D30" s="237"/>
      <c r="E30" s="237" t="s">
        <v>138</v>
      </c>
      <c r="F30" s="730"/>
    </row>
    <row r="31" spans="1:6" ht="26.25" customHeight="1" x14ac:dyDescent="0.2">
      <c r="A31" s="496"/>
      <c r="B31" s="501" t="s">
        <v>118</v>
      </c>
      <c r="C31" s="501"/>
      <c r="D31" s="237"/>
      <c r="E31" s="237" t="s">
        <v>138</v>
      </c>
      <c r="F31" s="730"/>
    </row>
    <row r="32" spans="1:6" ht="16.5" thickBot="1" x14ac:dyDescent="0.3">
      <c r="A32" s="497"/>
      <c r="B32" s="722" t="s">
        <v>58</v>
      </c>
      <c r="C32" s="723"/>
      <c r="D32" s="102">
        <f>+NOOO!B54</f>
        <v>9</v>
      </c>
      <c r="E32" s="103"/>
      <c r="F32" s="731"/>
    </row>
    <row r="33" spans="1:6" ht="15.75" customHeight="1" thickBot="1" x14ac:dyDescent="0.25">
      <c r="A33" s="724"/>
      <c r="B33" s="359"/>
      <c r="C33" s="359"/>
      <c r="D33" s="359"/>
      <c r="E33" s="359"/>
      <c r="F33" s="725"/>
    </row>
    <row r="34" spans="1:6" ht="34.5" customHeight="1" x14ac:dyDescent="0.25">
      <c r="A34" s="719" t="s">
        <v>94</v>
      </c>
      <c r="B34" s="492" t="s">
        <v>95</v>
      </c>
      <c r="C34" s="492"/>
      <c r="D34" s="721" t="s">
        <v>96</v>
      </c>
      <c r="E34" s="721"/>
      <c r="F34" s="717" t="s">
        <v>97</v>
      </c>
    </row>
    <row r="35" spans="1:6" ht="21" customHeight="1" x14ac:dyDescent="0.25">
      <c r="A35" s="720"/>
      <c r="B35" s="493"/>
      <c r="C35" s="493"/>
      <c r="D35" s="81" t="s">
        <v>98</v>
      </c>
      <c r="E35" s="81" t="s">
        <v>99</v>
      </c>
      <c r="F35" s="718"/>
    </row>
    <row r="36" spans="1:6" ht="26.25" customHeight="1" x14ac:dyDescent="0.2">
      <c r="A36" s="496"/>
      <c r="B36" s="501" t="s">
        <v>100</v>
      </c>
      <c r="C36" s="501"/>
      <c r="D36" s="237"/>
      <c r="E36" s="237"/>
      <c r="F36" s="715" t="str">
        <f>IF(D51="X","CATASTROFICO",IF(AND(D55&gt;0,D55&lt;=5),"MODERADO",IF(AND(D55&gt;=6,D55&lt;=11),"MAYOR",IF(AND(D55&gt;=12,D55&lt;=19),"CATASTROFICO"," "))))</f>
        <v xml:space="preserve"> </v>
      </c>
    </row>
    <row r="37" spans="1:6" ht="26.25" customHeight="1" x14ac:dyDescent="0.2">
      <c r="A37" s="496"/>
      <c r="B37" s="501" t="s">
        <v>101</v>
      </c>
      <c r="C37" s="501"/>
      <c r="D37" s="237"/>
      <c r="E37" s="237"/>
      <c r="F37" s="715"/>
    </row>
    <row r="38" spans="1:6" ht="26.25" customHeight="1" x14ac:dyDescent="0.2">
      <c r="A38" s="496"/>
      <c r="B38" s="501" t="s">
        <v>102</v>
      </c>
      <c r="C38" s="501"/>
      <c r="D38" s="237"/>
      <c r="E38" s="237"/>
      <c r="F38" s="715"/>
    </row>
    <row r="39" spans="1:6" ht="26.25" customHeight="1" x14ac:dyDescent="0.2">
      <c r="A39" s="496"/>
      <c r="B39" s="501" t="s">
        <v>103</v>
      </c>
      <c r="C39" s="501"/>
      <c r="D39" s="237"/>
      <c r="E39" s="237"/>
      <c r="F39" s="715"/>
    </row>
    <row r="40" spans="1:6" ht="26.25" customHeight="1" x14ac:dyDescent="0.2">
      <c r="A40" s="496"/>
      <c r="B40" s="501" t="s">
        <v>104</v>
      </c>
      <c r="C40" s="501"/>
      <c r="D40" s="237"/>
      <c r="E40" s="237"/>
      <c r="F40" s="715"/>
    </row>
    <row r="41" spans="1:6" ht="26.25" customHeight="1" x14ac:dyDescent="0.2">
      <c r="A41" s="496"/>
      <c r="B41" s="501" t="s">
        <v>105</v>
      </c>
      <c r="C41" s="501"/>
      <c r="D41" s="237"/>
      <c r="E41" s="237"/>
      <c r="F41" s="715"/>
    </row>
    <row r="42" spans="1:6" ht="26.25" customHeight="1" x14ac:dyDescent="0.2">
      <c r="A42" s="496"/>
      <c r="B42" s="501" t="s">
        <v>106</v>
      </c>
      <c r="C42" s="501"/>
      <c r="D42" s="237"/>
      <c r="E42" s="237"/>
      <c r="F42" s="715"/>
    </row>
    <row r="43" spans="1:6" ht="33" customHeight="1" x14ac:dyDescent="0.2">
      <c r="A43" s="496"/>
      <c r="B43" s="501" t="s">
        <v>107</v>
      </c>
      <c r="C43" s="501"/>
      <c r="D43" s="237"/>
      <c r="E43" s="237"/>
      <c r="F43" s="715"/>
    </row>
    <row r="44" spans="1:6" ht="26.25" customHeight="1" x14ac:dyDescent="0.2">
      <c r="A44" s="496"/>
      <c r="B44" s="501" t="s">
        <v>108</v>
      </c>
      <c r="C44" s="501"/>
      <c r="D44" s="237"/>
      <c r="E44" s="237"/>
      <c r="F44" s="715"/>
    </row>
    <row r="45" spans="1:6" ht="26.25" customHeight="1" x14ac:dyDescent="0.2">
      <c r="A45" s="496"/>
      <c r="B45" s="501" t="s">
        <v>109</v>
      </c>
      <c r="C45" s="501"/>
      <c r="D45" s="237"/>
      <c r="E45" s="237"/>
      <c r="F45" s="715"/>
    </row>
    <row r="46" spans="1:6" ht="26.25" customHeight="1" x14ac:dyDescent="0.2">
      <c r="A46" s="496"/>
      <c r="B46" s="501" t="s">
        <v>110</v>
      </c>
      <c r="C46" s="501"/>
      <c r="D46" s="237"/>
      <c r="E46" s="237"/>
      <c r="F46" s="715"/>
    </row>
    <row r="47" spans="1:6" ht="26.25" customHeight="1" x14ac:dyDescent="0.2">
      <c r="A47" s="496"/>
      <c r="B47" s="501" t="s">
        <v>111</v>
      </c>
      <c r="C47" s="501"/>
      <c r="D47" s="244"/>
      <c r="E47" s="244"/>
      <c r="F47" s="715"/>
    </row>
    <row r="48" spans="1:6" ht="26.25" customHeight="1" x14ac:dyDescent="0.2">
      <c r="A48" s="496"/>
      <c r="B48" s="501" t="s">
        <v>112</v>
      </c>
      <c r="C48" s="501"/>
      <c r="D48" s="244"/>
      <c r="E48" s="244"/>
      <c r="F48" s="715"/>
    </row>
    <row r="49" spans="1:6" ht="26.25" customHeight="1" x14ac:dyDescent="0.2">
      <c r="A49" s="496"/>
      <c r="B49" s="501" t="s">
        <v>113</v>
      </c>
      <c r="C49" s="501"/>
      <c r="D49" s="244"/>
      <c r="E49" s="244"/>
      <c r="F49" s="715"/>
    </row>
    <row r="50" spans="1:6" ht="26.25" customHeight="1" x14ac:dyDescent="0.2">
      <c r="A50" s="496"/>
      <c r="B50" s="501" t="s">
        <v>114</v>
      </c>
      <c r="C50" s="501"/>
      <c r="D50" s="244"/>
      <c r="E50" s="244"/>
      <c r="F50" s="715"/>
    </row>
    <row r="51" spans="1:6" ht="26.25" customHeight="1" x14ac:dyDescent="0.2">
      <c r="A51" s="496"/>
      <c r="B51" s="501" t="s">
        <v>115</v>
      </c>
      <c r="C51" s="501"/>
      <c r="D51" s="244"/>
      <c r="E51" s="244"/>
      <c r="F51" s="715"/>
    </row>
    <row r="52" spans="1:6" ht="26.25" customHeight="1" x14ac:dyDescent="0.2">
      <c r="A52" s="496"/>
      <c r="B52" s="501" t="s">
        <v>116</v>
      </c>
      <c r="C52" s="501"/>
      <c r="D52" s="244"/>
      <c r="E52" s="244"/>
      <c r="F52" s="715"/>
    </row>
    <row r="53" spans="1:6" ht="26.25" customHeight="1" x14ac:dyDescent="0.2">
      <c r="A53" s="496"/>
      <c r="B53" s="501" t="s">
        <v>117</v>
      </c>
      <c r="C53" s="501"/>
      <c r="D53" s="244"/>
      <c r="E53" s="244"/>
      <c r="F53" s="715"/>
    </row>
    <row r="54" spans="1:6" ht="26.25" customHeight="1" x14ac:dyDescent="0.2">
      <c r="A54" s="496"/>
      <c r="B54" s="501" t="s">
        <v>118</v>
      </c>
      <c r="C54" s="501"/>
      <c r="D54" s="244"/>
      <c r="E54" s="244"/>
      <c r="F54" s="715"/>
    </row>
    <row r="55" spans="1:6" ht="16.5" thickBot="1" x14ac:dyDescent="0.3">
      <c r="A55" s="497"/>
      <c r="B55" s="722" t="s">
        <v>58</v>
      </c>
      <c r="C55" s="723"/>
      <c r="D55" s="102">
        <f>+NOOO!B77</f>
        <v>0</v>
      </c>
      <c r="E55" s="103"/>
      <c r="F55" s="716"/>
    </row>
    <row r="56" spans="1:6" ht="15" thickBot="1" x14ac:dyDescent="0.25"/>
    <row r="57" spans="1:6" ht="34.5" customHeight="1" x14ac:dyDescent="0.25">
      <c r="A57" s="719" t="s">
        <v>94</v>
      </c>
      <c r="B57" s="492" t="s">
        <v>95</v>
      </c>
      <c r="C57" s="492"/>
      <c r="D57" s="721" t="s">
        <v>96</v>
      </c>
      <c r="E57" s="721"/>
      <c r="F57" s="717" t="s">
        <v>97</v>
      </c>
    </row>
    <row r="58" spans="1:6" ht="21" customHeight="1" x14ac:dyDescent="0.25">
      <c r="A58" s="720"/>
      <c r="B58" s="493"/>
      <c r="C58" s="493"/>
      <c r="D58" s="81" t="s">
        <v>98</v>
      </c>
      <c r="E58" s="81" t="s">
        <v>99</v>
      </c>
      <c r="F58" s="718"/>
    </row>
    <row r="59" spans="1:6" ht="26.25" customHeight="1" x14ac:dyDescent="0.2">
      <c r="A59" s="713"/>
      <c r="B59" s="501" t="s">
        <v>100</v>
      </c>
      <c r="C59" s="501"/>
      <c r="D59" s="245"/>
      <c r="E59" s="245"/>
      <c r="F59" s="715" t="str">
        <f>IF(D74="X","CATASTROFICO",IF(AND(D78&gt;0,D78&lt;=5),"MODERADO",IF(AND(D78&gt;=6,D78&lt;=11),"MAYOR",IF(AND(D78&gt;=12,D78&lt;=19),"CATASTROFICO"," "))))</f>
        <v xml:space="preserve"> </v>
      </c>
    </row>
    <row r="60" spans="1:6" ht="26.25" customHeight="1" x14ac:dyDescent="0.2">
      <c r="A60" s="713"/>
      <c r="B60" s="501" t="s">
        <v>101</v>
      </c>
      <c r="C60" s="501"/>
      <c r="D60" s="245"/>
      <c r="E60" s="245"/>
      <c r="F60" s="715"/>
    </row>
    <row r="61" spans="1:6" ht="26.25" customHeight="1" x14ac:dyDescent="0.2">
      <c r="A61" s="713"/>
      <c r="B61" s="501" t="s">
        <v>102</v>
      </c>
      <c r="C61" s="501"/>
      <c r="D61" s="245"/>
      <c r="E61" s="245"/>
      <c r="F61" s="715"/>
    </row>
    <row r="62" spans="1:6" ht="26.25" customHeight="1" x14ac:dyDescent="0.2">
      <c r="A62" s="713"/>
      <c r="B62" s="501" t="s">
        <v>103</v>
      </c>
      <c r="C62" s="501"/>
      <c r="D62" s="245"/>
      <c r="E62" s="245"/>
      <c r="F62" s="715"/>
    </row>
    <row r="63" spans="1:6" ht="26.25" customHeight="1" x14ac:dyDescent="0.2">
      <c r="A63" s="713"/>
      <c r="B63" s="501" t="s">
        <v>104</v>
      </c>
      <c r="C63" s="501"/>
      <c r="D63" s="245"/>
      <c r="E63" s="245"/>
      <c r="F63" s="715"/>
    </row>
    <row r="64" spans="1:6" ht="26.25" customHeight="1" x14ac:dyDescent="0.2">
      <c r="A64" s="713"/>
      <c r="B64" s="501" t="s">
        <v>105</v>
      </c>
      <c r="C64" s="501"/>
      <c r="D64" s="245"/>
      <c r="E64" s="245"/>
      <c r="F64" s="715"/>
    </row>
    <row r="65" spans="1:6" ht="26.25" customHeight="1" x14ac:dyDescent="0.2">
      <c r="A65" s="713"/>
      <c r="B65" s="501" t="s">
        <v>106</v>
      </c>
      <c r="C65" s="501"/>
      <c r="D65" s="245"/>
      <c r="E65" s="245"/>
      <c r="F65" s="715"/>
    </row>
    <row r="66" spans="1:6" ht="32.25" customHeight="1" x14ac:dyDescent="0.2">
      <c r="A66" s="713"/>
      <c r="B66" s="501" t="s">
        <v>107</v>
      </c>
      <c r="C66" s="501"/>
      <c r="D66" s="245"/>
      <c r="E66" s="245"/>
      <c r="F66" s="715"/>
    </row>
    <row r="67" spans="1:6" ht="26.25" customHeight="1" x14ac:dyDescent="0.2">
      <c r="A67" s="713"/>
      <c r="B67" s="501" t="s">
        <v>108</v>
      </c>
      <c r="C67" s="501"/>
      <c r="D67" s="245"/>
      <c r="E67" s="245"/>
      <c r="F67" s="715"/>
    </row>
    <row r="68" spans="1:6" ht="26.25" customHeight="1" x14ac:dyDescent="0.2">
      <c r="A68" s="713"/>
      <c r="B68" s="501" t="s">
        <v>109</v>
      </c>
      <c r="C68" s="501"/>
      <c r="D68" s="245"/>
      <c r="E68" s="245"/>
      <c r="F68" s="715"/>
    </row>
    <row r="69" spans="1:6" ht="26.25" customHeight="1" x14ac:dyDescent="0.2">
      <c r="A69" s="713"/>
      <c r="B69" s="501" t="s">
        <v>110</v>
      </c>
      <c r="C69" s="501"/>
      <c r="D69" s="245"/>
      <c r="E69" s="245"/>
      <c r="F69" s="715"/>
    </row>
    <row r="70" spans="1:6" ht="26.25" customHeight="1" x14ac:dyDescent="0.2">
      <c r="A70" s="713"/>
      <c r="B70" s="501" t="s">
        <v>111</v>
      </c>
      <c r="C70" s="501"/>
      <c r="D70" s="245"/>
      <c r="E70" s="245"/>
      <c r="F70" s="715"/>
    </row>
    <row r="71" spans="1:6" ht="26.25" customHeight="1" x14ac:dyDescent="0.2">
      <c r="A71" s="713"/>
      <c r="B71" s="501" t="s">
        <v>112</v>
      </c>
      <c r="C71" s="501"/>
      <c r="D71" s="245"/>
      <c r="E71" s="245"/>
      <c r="F71" s="715"/>
    </row>
    <row r="72" spans="1:6" ht="26.25" customHeight="1" x14ac:dyDescent="0.2">
      <c r="A72" s="713"/>
      <c r="B72" s="501" t="s">
        <v>113</v>
      </c>
      <c r="C72" s="501"/>
      <c r="D72" s="245"/>
      <c r="E72" s="245"/>
      <c r="F72" s="715"/>
    </row>
    <row r="73" spans="1:6" ht="26.25" customHeight="1" x14ac:dyDescent="0.2">
      <c r="A73" s="713"/>
      <c r="B73" s="501" t="s">
        <v>114</v>
      </c>
      <c r="C73" s="501"/>
      <c r="D73" s="245"/>
      <c r="E73" s="245"/>
      <c r="F73" s="715"/>
    </row>
    <row r="74" spans="1:6" ht="26.25" customHeight="1" x14ac:dyDescent="0.2">
      <c r="A74" s="713"/>
      <c r="B74" s="501" t="s">
        <v>115</v>
      </c>
      <c r="C74" s="501"/>
      <c r="D74" s="245"/>
      <c r="E74" s="245"/>
      <c r="F74" s="715"/>
    </row>
    <row r="75" spans="1:6" ht="26.25" customHeight="1" x14ac:dyDescent="0.2">
      <c r="A75" s="713"/>
      <c r="B75" s="501" t="s">
        <v>116</v>
      </c>
      <c r="C75" s="501"/>
      <c r="D75" s="245"/>
      <c r="E75" s="245"/>
      <c r="F75" s="715"/>
    </row>
    <row r="76" spans="1:6" ht="26.25" customHeight="1" x14ac:dyDescent="0.2">
      <c r="A76" s="713"/>
      <c r="B76" s="501" t="s">
        <v>117</v>
      </c>
      <c r="C76" s="501"/>
      <c r="D76" s="245"/>
      <c r="E76" s="245"/>
      <c r="F76" s="715"/>
    </row>
    <row r="77" spans="1:6" ht="26.25" customHeight="1" x14ac:dyDescent="0.2">
      <c r="A77" s="713"/>
      <c r="B77" s="501" t="s">
        <v>118</v>
      </c>
      <c r="C77" s="501"/>
      <c r="D77" s="245"/>
      <c r="E77" s="245"/>
      <c r="F77" s="715"/>
    </row>
    <row r="78" spans="1:6" ht="16.5" thickBot="1" x14ac:dyDescent="0.3">
      <c r="A78" s="714"/>
      <c r="B78" s="722" t="s">
        <v>58</v>
      </c>
      <c r="C78" s="723"/>
      <c r="D78" s="102">
        <f>+NOOO!B100</f>
        <v>0</v>
      </c>
      <c r="E78" s="103"/>
      <c r="F78" s="716"/>
    </row>
    <row r="79" spans="1:6" ht="15" thickBot="1" x14ac:dyDescent="0.25"/>
    <row r="80" spans="1:6" ht="34.5" customHeight="1" x14ac:dyDescent="0.25">
      <c r="A80" s="719" t="s">
        <v>94</v>
      </c>
      <c r="B80" s="492" t="s">
        <v>95</v>
      </c>
      <c r="C80" s="492"/>
      <c r="D80" s="721" t="s">
        <v>96</v>
      </c>
      <c r="E80" s="721"/>
      <c r="F80" s="717" t="s">
        <v>97</v>
      </c>
    </row>
    <row r="81" spans="1:6" ht="21" customHeight="1" x14ac:dyDescent="0.25">
      <c r="A81" s="720"/>
      <c r="B81" s="493"/>
      <c r="C81" s="493"/>
      <c r="D81" s="81" t="s">
        <v>98</v>
      </c>
      <c r="E81" s="81" t="s">
        <v>99</v>
      </c>
      <c r="F81" s="718"/>
    </row>
    <row r="82" spans="1:6" ht="26.25" customHeight="1" x14ac:dyDescent="0.2">
      <c r="A82" s="713"/>
      <c r="B82" s="501" t="s">
        <v>100</v>
      </c>
      <c r="C82" s="501"/>
      <c r="D82" s="245"/>
      <c r="E82" s="245"/>
      <c r="F82" s="715" t="str">
        <f>IF(D97="X","CATASTROFICO",IF(AND(D101&gt;0,D101&lt;=5),"MODERADO",IF(AND(D101&gt;=6,D101&lt;=11),"MAYOR",IF(AND(D101&gt;=12,D101&lt;=19),"CATASTROFICO"," "))))</f>
        <v xml:space="preserve"> </v>
      </c>
    </row>
    <row r="83" spans="1:6" ht="26.25" customHeight="1" x14ac:dyDescent="0.2">
      <c r="A83" s="713"/>
      <c r="B83" s="501" t="s">
        <v>101</v>
      </c>
      <c r="C83" s="501"/>
      <c r="D83" s="245"/>
      <c r="E83" s="245"/>
      <c r="F83" s="715"/>
    </row>
    <row r="84" spans="1:6" ht="26.25" customHeight="1" x14ac:dyDescent="0.2">
      <c r="A84" s="713"/>
      <c r="B84" s="501" t="s">
        <v>102</v>
      </c>
      <c r="C84" s="501"/>
      <c r="D84" s="245"/>
      <c r="E84" s="245"/>
      <c r="F84" s="715"/>
    </row>
    <row r="85" spans="1:6" ht="26.25" customHeight="1" x14ac:dyDescent="0.2">
      <c r="A85" s="713"/>
      <c r="B85" s="501" t="s">
        <v>103</v>
      </c>
      <c r="C85" s="501"/>
      <c r="D85" s="245"/>
      <c r="E85" s="245"/>
      <c r="F85" s="715"/>
    </row>
    <row r="86" spans="1:6" ht="26.25" customHeight="1" x14ac:dyDescent="0.2">
      <c r="A86" s="713"/>
      <c r="B86" s="501" t="s">
        <v>104</v>
      </c>
      <c r="C86" s="501"/>
      <c r="D86" s="245"/>
      <c r="E86" s="245"/>
      <c r="F86" s="715"/>
    </row>
    <row r="87" spans="1:6" ht="26.25" customHeight="1" x14ac:dyDescent="0.2">
      <c r="A87" s="713"/>
      <c r="B87" s="501" t="s">
        <v>105</v>
      </c>
      <c r="C87" s="501"/>
      <c r="D87" s="245"/>
      <c r="E87" s="245"/>
      <c r="F87" s="715"/>
    </row>
    <row r="88" spans="1:6" ht="26.25" customHeight="1" x14ac:dyDescent="0.2">
      <c r="A88" s="713"/>
      <c r="B88" s="501" t="s">
        <v>106</v>
      </c>
      <c r="C88" s="501"/>
      <c r="D88" s="245"/>
      <c r="E88" s="245"/>
      <c r="F88" s="715"/>
    </row>
    <row r="89" spans="1:6" ht="33" customHeight="1" x14ac:dyDescent="0.2">
      <c r="A89" s="713"/>
      <c r="B89" s="501" t="s">
        <v>107</v>
      </c>
      <c r="C89" s="501"/>
      <c r="D89" s="245"/>
      <c r="E89" s="245"/>
      <c r="F89" s="715"/>
    </row>
    <row r="90" spans="1:6" ht="26.25" customHeight="1" x14ac:dyDescent="0.2">
      <c r="A90" s="713"/>
      <c r="B90" s="501" t="s">
        <v>108</v>
      </c>
      <c r="C90" s="501"/>
      <c r="D90" s="245"/>
      <c r="E90" s="245"/>
      <c r="F90" s="715"/>
    </row>
    <row r="91" spans="1:6" ht="26.25" customHeight="1" x14ac:dyDescent="0.2">
      <c r="A91" s="713"/>
      <c r="B91" s="501" t="s">
        <v>109</v>
      </c>
      <c r="C91" s="501"/>
      <c r="D91" s="245"/>
      <c r="E91" s="245"/>
      <c r="F91" s="715"/>
    </row>
    <row r="92" spans="1:6" ht="26.25" customHeight="1" x14ac:dyDescent="0.2">
      <c r="A92" s="713"/>
      <c r="B92" s="501" t="s">
        <v>110</v>
      </c>
      <c r="C92" s="501"/>
      <c r="D92" s="245"/>
      <c r="E92" s="245"/>
      <c r="F92" s="715"/>
    </row>
    <row r="93" spans="1:6" ht="26.25" customHeight="1" x14ac:dyDescent="0.2">
      <c r="A93" s="713"/>
      <c r="B93" s="501" t="s">
        <v>111</v>
      </c>
      <c r="C93" s="501"/>
      <c r="D93" s="245"/>
      <c r="E93" s="245"/>
      <c r="F93" s="715"/>
    </row>
    <row r="94" spans="1:6" ht="26.25" customHeight="1" x14ac:dyDescent="0.2">
      <c r="A94" s="713"/>
      <c r="B94" s="501" t="s">
        <v>112</v>
      </c>
      <c r="C94" s="501"/>
      <c r="D94" s="245"/>
      <c r="E94" s="245"/>
      <c r="F94" s="715"/>
    </row>
    <row r="95" spans="1:6" ht="26.25" customHeight="1" x14ac:dyDescent="0.2">
      <c r="A95" s="713"/>
      <c r="B95" s="501" t="s">
        <v>113</v>
      </c>
      <c r="C95" s="501"/>
      <c r="D95" s="245"/>
      <c r="E95" s="245"/>
      <c r="F95" s="715"/>
    </row>
    <row r="96" spans="1:6" ht="26.25" customHeight="1" x14ac:dyDescent="0.2">
      <c r="A96" s="713"/>
      <c r="B96" s="501" t="s">
        <v>114</v>
      </c>
      <c r="C96" s="501"/>
      <c r="D96" s="245"/>
      <c r="E96" s="245"/>
      <c r="F96" s="715"/>
    </row>
    <row r="97" spans="1:6" ht="26.25" customHeight="1" x14ac:dyDescent="0.2">
      <c r="A97" s="713"/>
      <c r="B97" s="501" t="s">
        <v>115</v>
      </c>
      <c r="C97" s="501"/>
      <c r="D97" s="245"/>
      <c r="E97" s="245"/>
      <c r="F97" s="715"/>
    </row>
    <row r="98" spans="1:6" ht="26.25" customHeight="1" x14ac:dyDescent="0.2">
      <c r="A98" s="713"/>
      <c r="B98" s="501" t="s">
        <v>116</v>
      </c>
      <c r="C98" s="501"/>
      <c r="D98" s="245"/>
      <c r="E98" s="245"/>
      <c r="F98" s="715"/>
    </row>
    <row r="99" spans="1:6" ht="26.25" customHeight="1" x14ac:dyDescent="0.2">
      <c r="A99" s="713"/>
      <c r="B99" s="501" t="s">
        <v>117</v>
      </c>
      <c r="C99" s="501"/>
      <c r="D99" s="245"/>
      <c r="E99" s="245"/>
      <c r="F99" s="715"/>
    </row>
    <row r="100" spans="1:6" ht="26.25" customHeight="1" x14ac:dyDescent="0.2">
      <c r="A100" s="713"/>
      <c r="B100" s="501" t="s">
        <v>118</v>
      </c>
      <c r="C100" s="501"/>
      <c r="D100" s="245"/>
      <c r="E100" s="245"/>
      <c r="F100" s="715"/>
    </row>
    <row r="101" spans="1:6" ht="16.5" thickBot="1" x14ac:dyDescent="0.3">
      <c r="A101" s="714"/>
      <c r="B101" s="722" t="s">
        <v>58</v>
      </c>
      <c r="C101" s="723"/>
      <c r="D101" s="102">
        <f>+NOOO!B123</f>
        <v>0</v>
      </c>
      <c r="E101" s="103"/>
      <c r="F101" s="716"/>
    </row>
    <row r="102" spans="1:6" ht="15" thickBot="1" x14ac:dyDescent="0.25"/>
    <row r="103" spans="1:6" ht="34.5" customHeight="1" x14ac:dyDescent="0.25">
      <c r="A103" s="719" t="s">
        <v>94</v>
      </c>
      <c r="B103" s="492" t="s">
        <v>95</v>
      </c>
      <c r="C103" s="492"/>
      <c r="D103" s="721" t="s">
        <v>96</v>
      </c>
      <c r="E103" s="721"/>
      <c r="F103" s="717" t="s">
        <v>97</v>
      </c>
    </row>
    <row r="104" spans="1:6" ht="21" customHeight="1" x14ac:dyDescent="0.25">
      <c r="A104" s="720"/>
      <c r="B104" s="493"/>
      <c r="C104" s="493"/>
      <c r="D104" s="81" t="s">
        <v>98</v>
      </c>
      <c r="E104" s="81" t="s">
        <v>99</v>
      </c>
      <c r="F104" s="718"/>
    </row>
    <row r="105" spans="1:6" ht="26.25" customHeight="1" x14ac:dyDescent="0.2">
      <c r="A105" s="713"/>
      <c r="B105" s="501" t="s">
        <v>100</v>
      </c>
      <c r="C105" s="501"/>
      <c r="D105" s="245"/>
      <c r="E105" s="245"/>
      <c r="F105" s="715" t="str">
        <f>IF(D120="X","CATASTROFICO",IF(AND(D124&gt;0,D124&lt;=5),"MODERADO",IF(AND(D124&gt;=6,D124&lt;=11),"MAYOR",IF(AND(D124&gt;=12,D124&lt;=19),"CATASTROFICO"," "))))</f>
        <v xml:space="preserve"> </v>
      </c>
    </row>
    <row r="106" spans="1:6" ht="26.25" customHeight="1" x14ac:dyDescent="0.2">
      <c r="A106" s="713"/>
      <c r="B106" s="501" t="s">
        <v>101</v>
      </c>
      <c r="C106" s="501"/>
      <c r="D106" s="245"/>
      <c r="E106" s="245"/>
      <c r="F106" s="715"/>
    </row>
    <row r="107" spans="1:6" ht="26.25" customHeight="1" x14ac:dyDescent="0.2">
      <c r="A107" s="713"/>
      <c r="B107" s="501" t="s">
        <v>102</v>
      </c>
      <c r="C107" s="501"/>
      <c r="D107" s="245"/>
      <c r="E107" s="245"/>
      <c r="F107" s="715"/>
    </row>
    <row r="108" spans="1:6" ht="26.25" customHeight="1" x14ac:dyDescent="0.2">
      <c r="A108" s="713"/>
      <c r="B108" s="501" t="s">
        <v>103</v>
      </c>
      <c r="C108" s="501"/>
      <c r="D108" s="245"/>
      <c r="E108" s="245"/>
      <c r="F108" s="715"/>
    </row>
    <row r="109" spans="1:6" ht="26.25" customHeight="1" x14ac:dyDescent="0.2">
      <c r="A109" s="713"/>
      <c r="B109" s="501" t="s">
        <v>104</v>
      </c>
      <c r="C109" s="501"/>
      <c r="D109" s="245"/>
      <c r="E109" s="245"/>
      <c r="F109" s="715"/>
    </row>
    <row r="110" spans="1:6" ht="26.25" customHeight="1" x14ac:dyDescent="0.2">
      <c r="A110" s="713"/>
      <c r="B110" s="501" t="s">
        <v>105</v>
      </c>
      <c r="C110" s="501"/>
      <c r="D110" s="245"/>
      <c r="E110" s="245"/>
      <c r="F110" s="715"/>
    </row>
    <row r="111" spans="1:6" ht="26.25" customHeight="1" x14ac:dyDescent="0.2">
      <c r="A111" s="713"/>
      <c r="B111" s="501" t="s">
        <v>106</v>
      </c>
      <c r="C111" s="501"/>
      <c r="D111" s="245"/>
      <c r="E111" s="245"/>
      <c r="F111" s="715"/>
    </row>
    <row r="112" spans="1:6" ht="36" customHeight="1" x14ac:dyDescent="0.2">
      <c r="A112" s="713"/>
      <c r="B112" s="501" t="s">
        <v>107</v>
      </c>
      <c r="C112" s="501"/>
      <c r="D112" s="245"/>
      <c r="E112" s="245"/>
      <c r="F112" s="715"/>
    </row>
    <row r="113" spans="1:6" ht="26.25" customHeight="1" x14ac:dyDescent="0.2">
      <c r="A113" s="713"/>
      <c r="B113" s="501" t="s">
        <v>108</v>
      </c>
      <c r="C113" s="501"/>
      <c r="D113" s="245"/>
      <c r="E113" s="245"/>
      <c r="F113" s="715"/>
    </row>
    <row r="114" spans="1:6" ht="26.25" customHeight="1" x14ac:dyDescent="0.2">
      <c r="A114" s="713"/>
      <c r="B114" s="501" t="s">
        <v>109</v>
      </c>
      <c r="C114" s="501"/>
      <c r="D114" s="245"/>
      <c r="E114" s="245"/>
      <c r="F114" s="715"/>
    </row>
    <row r="115" spans="1:6" ht="26.25" customHeight="1" x14ac:dyDescent="0.2">
      <c r="A115" s="713"/>
      <c r="B115" s="501" t="s">
        <v>110</v>
      </c>
      <c r="C115" s="501"/>
      <c r="D115" s="245"/>
      <c r="E115" s="245"/>
      <c r="F115" s="715"/>
    </row>
    <row r="116" spans="1:6" ht="26.25" customHeight="1" x14ac:dyDescent="0.2">
      <c r="A116" s="713"/>
      <c r="B116" s="501" t="s">
        <v>111</v>
      </c>
      <c r="C116" s="501"/>
      <c r="D116" s="245"/>
      <c r="E116" s="245"/>
      <c r="F116" s="715"/>
    </row>
    <row r="117" spans="1:6" ht="26.25" customHeight="1" x14ac:dyDescent="0.2">
      <c r="A117" s="713"/>
      <c r="B117" s="501" t="s">
        <v>112</v>
      </c>
      <c r="C117" s="501"/>
      <c r="D117" s="245"/>
      <c r="E117" s="245"/>
      <c r="F117" s="715"/>
    </row>
    <row r="118" spans="1:6" ht="26.25" customHeight="1" x14ac:dyDescent="0.2">
      <c r="A118" s="713"/>
      <c r="B118" s="501" t="s">
        <v>113</v>
      </c>
      <c r="C118" s="501"/>
      <c r="D118" s="245"/>
      <c r="E118" s="245"/>
      <c r="F118" s="715"/>
    </row>
    <row r="119" spans="1:6" ht="26.25" customHeight="1" x14ac:dyDescent="0.2">
      <c r="A119" s="713"/>
      <c r="B119" s="501" t="s">
        <v>114</v>
      </c>
      <c r="C119" s="501"/>
      <c r="D119" s="245"/>
      <c r="E119" s="245"/>
      <c r="F119" s="715"/>
    </row>
    <row r="120" spans="1:6" ht="26.25" customHeight="1" x14ac:dyDescent="0.2">
      <c r="A120" s="713"/>
      <c r="B120" s="501" t="s">
        <v>115</v>
      </c>
      <c r="C120" s="501"/>
      <c r="D120" s="245"/>
      <c r="E120" s="245"/>
      <c r="F120" s="715"/>
    </row>
    <row r="121" spans="1:6" ht="26.25" customHeight="1" x14ac:dyDescent="0.2">
      <c r="A121" s="713"/>
      <c r="B121" s="501" t="s">
        <v>116</v>
      </c>
      <c r="C121" s="501"/>
      <c r="D121" s="245"/>
      <c r="E121" s="245"/>
      <c r="F121" s="715"/>
    </row>
    <row r="122" spans="1:6" ht="26.25" customHeight="1" x14ac:dyDescent="0.2">
      <c r="A122" s="713"/>
      <c r="B122" s="501" t="s">
        <v>117</v>
      </c>
      <c r="C122" s="501"/>
      <c r="D122" s="245"/>
      <c r="E122" s="245"/>
      <c r="F122" s="715"/>
    </row>
    <row r="123" spans="1:6" ht="26.25" customHeight="1" x14ac:dyDescent="0.2">
      <c r="A123" s="713"/>
      <c r="B123" s="501" t="s">
        <v>118</v>
      </c>
      <c r="C123" s="501"/>
      <c r="D123" s="245"/>
      <c r="E123" s="245"/>
      <c r="F123" s="715"/>
    </row>
    <row r="124" spans="1:6" ht="16.5" thickBot="1" x14ac:dyDescent="0.3">
      <c r="A124" s="714"/>
      <c r="B124" s="722" t="s">
        <v>58</v>
      </c>
      <c r="C124" s="723"/>
      <c r="D124" s="102">
        <f>+NOOO!B146</f>
        <v>0</v>
      </c>
      <c r="E124" s="103"/>
      <c r="F124" s="716"/>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60" zoomScaleNormal="60"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75"/>
      <c r="B1" s="785"/>
      <c r="C1" s="428" t="str">
        <f>CONTEXTO!B1</f>
        <v xml:space="preserve">PROCESO: </v>
      </c>
      <c r="D1" s="428"/>
      <c r="E1" s="428"/>
      <c r="F1" s="428"/>
      <c r="G1" s="447" t="s">
        <v>385</v>
      </c>
      <c r="H1" s="447"/>
      <c r="I1" s="447"/>
      <c r="J1" s="783"/>
      <c r="K1" s="399"/>
    </row>
    <row r="2" spans="1:12" ht="15" customHeight="1" x14ac:dyDescent="0.2">
      <c r="A2" s="476"/>
      <c r="B2" s="470"/>
      <c r="C2" s="429"/>
      <c r="D2" s="429"/>
      <c r="E2" s="429"/>
      <c r="F2" s="429"/>
      <c r="G2" s="449" t="s">
        <v>390</v>
      </c>
      <c r="H2" s="449"/>
      <c r="I2" s="449"/>
      <c r="J2" s="784"/>
      <c r="K2" s="400"/>
    </row>
    <row r="3" spans="1:12" ht="34.5" customHeight="1" x14ac:dyDescent="0.2">
      <c r="A3" s="476"/>
      <c r="B3" s="470"/>
      <c r="C3" s="429" t="s">
        <v>32</v>
      </c>
      <c r="D3" s="429"/>
      <c r="E3" s="429"/>
      <c r="F3" s="429"/>
      <c r="G3" s="449" t="s">
        <v>384</v>
      </c>
      <c r="H3" s="449"/>
      <c r="I3" s="449"/>
      <c r="J3" s="784"/>
      <c r="K3" s="400"/>
    </row>
    <row r="4" spans="1:12" ht="15.75" customHeight="1" x14ac:dyDescent="0.2">
      <c r="A4" s="476"/>
      <c r="B4" s="470"/>
      <c r="C4" s="429"/>
      <c r="D4" s="429"/>
      <c r="E4" s="429"/>
      <c r="F4" s="429"/>
      <c r="G4" s="449" t="s">
        <v>512</v>
      </c>
      <c r="H4" s="449"/>
      <c r="I4" s="449"/>
      <c r="J4" s="784"/>
      <c r="K4" s="400"/>
    </row>
    <row r="5" spans="1:12" ht="15.75" customHeight="1" x14ac:dyDescent="0.2">
      <c r="A5" s="431"/>
      <c r="B5" s="432"/>
      <c r="C5" s="432"/>
      <c r="D5" s="432"/>
      <c r="E5" s="432"/>
      <c r="F5" s="432"/>
      <c r="G5" s="432"/>
      <c r="H5" s="432"/>
      <c r="I5" s="432"/>
      <c r="J5" s="432"/>
      <c r="K5" s="433"/>
    </row>
    <row r="6" spans="1:12" x14ac:dyDescent="0.2">
      <c r="A6" s="792" t="s">
        <v>119</v>
      </c>
      <c r="B6" s="793"/>
      <c r="C6" s="793"/>
      <c r="D6" s="793"/>
      <c r="E6" s="793"/>
      <c r="F6" s="793"/>
      <c r="G6" s="793"/>
      <c r="H6" s="793"/>
      <c r="I6" s="793"/>
      <c r="J6" s="793"/>
      <c r="K6" s="794"/>
    </row>
    <row r="7" spans="1:12" ht="11.25" customHeight="1" x14ac:dyDescent="0.2">
      <c r="A7" s="792"/>
      <c r="B7" s="793"/>
      <c r="C7" s="793"/>
      <c r="D7" s="793"/>
      <c r="E7" s="793"/>
      <c r="F7" s="793"/>
      <c r="G7" s="793"/>
      <c r="H7" s="793"/>
      <c r="I7" s="793"/>
      <c r="J7" s="793"/>
      <c r="K7" s="794"/>
    </row>
    <row r="8" spans="1:12" ht="24" customHeight="1" x14ac:dyDescent="0.2">
      <c r="A8" s="788" t="str">
        <f>CONTEXTO!A8</f>
        <v>PROCESO:  GESTIÓN DE LA INFORMACIÓN Y LA COMUNICACIÓN</v>
      </c>
      <c r="B8" s="435"/>
      <c r="C8" s="435"/>
      <c r="D8" s="435"/>
      <c r="E8" s="435"/>
      <c r="F8" s="435"/>
      <c r="G8" s="435"/>
      <c r="H8" s="435"/>
      <c r="I8" s="435"/>
      <c r="J8" s="435"/>
      <c r="K8" s="436"/>
    </row>
    <row r="9" spans="1:12" ht="56.25" customHeight="1" thickBot="1" x14ac:dyDescent="0.25">
      <c r="A9" s="78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790"/>
      <c r="C9" s="790"/>
      <c r="D9" s="790"/>
      <c r="E9" s="790"/>
      <c r="F9" s="790"/>
      <c r="G9" s="790"/>
      <c r="H9" s="790"/>
      <c r="I9" s="790"/>
      <c r="J9" s="790"/>
      <c r="K9" s="791"/>
    </row>
    <row r="10" spans="1:12" ht="19.5" customHeight="1" thickBot="1" x14ac:dyDescent="0.25">
      <c r="A10" s="786"/>
      <c r="B10" s="787"/>
      <c r="C10" s="787"/>
      <c r="D10" s="787"/>
      <c r="E10" s="787"/>
      <c r="F10" s="787"/>
      <c r="G10" s="787"/>
      <c r="H10" s="787"/>
      <c r="I10" s="787"/>
      <c r="J10" s="787"/>
      <c r="K10" s="787"/>
      <c r="L10" s="62"/>
    </row>
    <row r="11" spans="1:12" ht="29.25" customHeight="1" thickBot="1" x14ac:dyDescent="0.25">
      <c r="A11" s="154" t="s">
        <v>120</v>
      </c>
      <c r="B11" s="754" t="str">
        <f>DESCRIPCION!A10</f>
        <v>Incumplimiento al derecho de acceso a la información para las personas con discapacidad</v>
      </c>
      <c r="C11" s="755"/>
      <c r="D11" s="755"/>
      <c r="E11" s="755"/>
      <c r="F11" s="755"/>
      <c r="G11" s="755"/>
      <c r="H11" s="755"/>
      <c r="I11" s="756"/>
      <c r="J11" s="155" t="s">
        <v>350</v>
      </c>
      <c r="K11" s="158" t="str">
        <f>IF(J17="x","EXTREMA",IF(J19="x","ALTA",IF(J21="x","MODERADA",IF(J23="x","BAJA",""))))</f>
        <v>ALTA</v>
      </c>
    </row>
    <row r="12" spans="1:12" ht="16.5" customHeight="1" thickBot="1" x14ac:dyDescent="0.25">
      <c r="A12" s="735" t="s">
        <v>122</v>
      </c>
      <c r="B12" s="736"/>
      <c r="C12" s="736"/>
      <c r="D12" s="737" t="str">
        <f>PROBABILIDAD!T11</f>
        <v>Probable</v>
      </c>
      <c r="E12" s="738"/>
      <c r="F12" s="735" t="s">
        <v>351</v>
      </c>
      <c r="G12" s="736"/>
      <c r="H12" s="736"/>
      <c r="I12" s="739"/>
      <c r="J12" s="740" t="s">
        <v>133</v>
      </c>
      <c r="K12" s="741"/>
    </row>
    <row r="13" spans="1:12" x14ac:dyDescent="0.2">
      <c r="A13" s="193"/>
      <c r="B13" s="171"/>
      <c r="C13" s="171"/>
      <c r="D13" s="171"/>
      <c r="E13" s="171"/>
      <c r="F13" s="171"/>
      <c r="G13" s="171"/>
      <c r="H13" s="171"/>
      <c r="I13" s="171"/>
      <c r="J13" s="189"/>
      <c r="K13" s="190"/>
    </row>
    <row r="14" spans="1:12" x14ac:dyDescent="0.2">
      <c r="A14" s="193"/>
      <c r="B14" s="171"/>
      <c r="C14" s="194"/>
      <c r="D14" s="171"/>
      <c r="E14" s="171"/>
      <c r="F14" s="171"/>
      <c r="G14" s="171"/>
      <c r="H14" s="171"/>
      <c r="I14" s="171"/>
      <c r="J14" s="189"/>
      <c r="K14" s="190"/>
    </row>
    <row r="15" spans="1:12" ht="30" customHeight="1" x14ac:dyDescent="0.2">
      <c r="A15" s="751" t="s">
        <v>122</v>
      </c>
      <c r="B15" s="171">
        <v>5</v>
      </c>
      <c r="C15" s="752"/>
      <c r="D15" s="748"/>
      <c r="E15" s="749"/>
      <c r="F15" s="749"/>
      <c r="G15" s="749"/>
      <c r="H15" s="171"/>
      <c r="I15" s="171"/>
      <c r="J15" s="758" t="s">
        <v>121</v>
      </c>
      <c r="K15" s="759"/>
    </row>
    <row r="16" spans="1:12" ht="30" customHeight="1" x14ac:dyDescent="0.2">
      <c r="A16" s="751"/>
      <c r="B16" s="171" t="s">
        <v>124</v>
      </c>
      <c r="C16" s="753"/>
      <c r="D16" s="748"/>
      <c r="E16" s="749"/>
      <c r="F16" s="749"/>
      <c r="G16" s="749"/>
      <c r="H16" s="171"/>
      <c r="I16" s="171"/>
      <c r="J16" s="173"/>
      <c r="K16" s="174"/>
    </row>
    <row r="17" spans="1:11" ht="30" customHeight="1" x14ac:dyDescent="0.2">
      <c r="A17" s="751"/>
      <c r="B17" s="171">
        <v>4</v>
      </c>
      <c r="C17" s="795"/>
      <c r="D17" s="748"/>
      <c r="E17" s="748" t="s">
        <v>138</v>
      </c>
      <c r="F17" s="757"/>
      <c r="G17" s="749"/>
      <c r="H17" s="171"/>
      <c r="I17" s="171"/>
      <c r="J17" s="180" t="str">
        <f xml:space="preserve"> IF(OR(E15="X",F15="X",G15="x",F17="x",G17="X",F19="X",G19="X",G21="X" ),"x","")</f>
        <v/>
      </c>
      <c r="K17" s="174" t="s">
        <v>123</v>
      </c>
    </row>
    <row r="18" spans="1:11" ht="30" customHeight="1" x14ac:dyDescent="0.2">
      <c r="A18" s="751"/>
      <c r="B18" s="171" t="s">
        <v>126</v>
      </c>
      <c r="C18" s="796"/>
      <c r="D18" s="748"/>
      <c r="E18" s="748"/>
      <c r="F18" s="757"/>
      <c r="G18" s="749"/>
      <c r="H18" s="171"/>
      <c r="I18" s="171"/>
      <c r="J18" s="181"/>
      <c r="K18" s="174"/>
    </row>
    <row r="19" spans="1:11" ht="30" customHeight="1" x14ac:dyDescent="0.2">
      <c r="A19" s="751"/>
      <c r="B19" s="171">
        <v>3</v>
      </c>
      <c r="C19" s="742"/>
      <c r="D19" s="746"/>
      <c r="E19" s="747"/>
      <c r="F19" s="757"/>
      <c r="G19" s="749"/>
      <c r="H19" s="171"/>
      <c r="I19" s="171"/>
      <c r="J19" s="182" t="str">
        <f xml:space="preserve"> IF(OR(C15="X",D15="X",D17="x",E17="x",E19="X",F21="X",F23="X",G23="X" ),"x","")</f>
        <v>x</v>
      </c>
      <c r="K19" s="174" t="s">
        <v>125</v>
      </c>
    </row>
    <row r="20" spans="1:11" ht="30" customHeight="1" x14ac:dyDescent="0.2">
      <c r="A20" s="751"/>
      <c r="B20" s="171" t="s">
        <v>128</v>
      </c>
      <c r="C20" s="743"/>
      <c r="D20" s="746"/>
      <c r="E20" s="748"/>
      <c r="F20" s="757"/>
      <c r="G20" s="749"/>
      <c r="H20" s="171"/>
      <c r="I20" s="171"/>
      <c r="J20" s="183"/>
      <c r="K20" s="174"/>
    </row>
    <row r="21" spans="1:11" ht="30" customHeight="1" x14ac:dyDescent="0.2">
      <c r="A21" s="751"/>
      <c r="B21" s="171">
        <v>2</v>
      </c>
      <c r="C21" s="742"/>
      <c r="D21" s="744"/>
      <c r="E21" s="745"/>
      <c r="F21" s="747"/>
      <c r="G21" s="749"/>
      <c r="H21" s="171"/>
      <c r="I21" s="171"/>
      <c r="J21" s="184" t="str">
        <f xml:space="preserve"> IF(OR(C17="X",D19="X",E21="x",E23="x" ),"x","")</f>
        <v/>
      </c>
      <c r="K21" s="174" t="s">
        <v>127</v>
      </c>
    </row>
    <row r="22" spans="1:11" ht="30" customHeight="1" x14ac:dyDescent="0.2">
      <c r="A22" s="751"/>
      <c r="B22" s="171" t="s">
        <v>250</v>
      </c>
      <c r="C22" s="743"/>
      <c r="D22" s="744"/>
      <c r="E22" s="746"/>
      <c r="F22" s="748"/>
      <c r="G22" s="749"/>
      <c r="H22" s="171"/>
      <c r="I22" s="171"/>
      <c r="J22" s="183"/>
      <c r="K22" s="174"/>
    </row>
    <row r="23" spans="1:11" ht="30" customHeight="1" x14ac:dyDescent="0.2">
      <c r="A23" s="751"/>
      <c r="B23" s="171">
        <v>1</v>
      </c>
      <c r="C23" s="742"/>
      <c r="D23" s="773"/>
      <c r="E23" s="775"/>
      <c r="F23" s="777"/>
      <c r="G23" s="779"/>
      <c r="H23" s="171"/>
      <c r="I23" s="171"/>
      <c r="J23" s="185" t="str">
        <f xml:space="preserve"> IF(OR(C19="X",C21="X",C23="x",D21="x",D23="x" ),"x","")</f>
        <v/>
      </c>
      <c r="K23" s="174" t="s">
        <v>129</v>
      </c>
    </row>
    <row r="24" spans="1:11" ht="30" customHeight="1" x14ac:dyDescent="0.2">
      <c r="A24" s="751"/>
      <c r="B24" s="171" t="s">
        <v>130</v>
      </c>
      <c r="C24" s="772"/>
      <c r="D24" s="774"/>
      <c r="E24" s="776"/>
      <c r="F24" s="778"/>
      <c r="G24" s="780"/>
      <c r="H24" s="171"/>
      <c r="I24" s="171"/>
      <c r="J24" s="156"/>
      <c r="K24" s="157"/>
    </row>
    <row r="25" spans="1:11" x14ac:dyDescent="0.2">
      <c r="A25" s="193"/>
      <c r="B25" s="171"/>
      <c r="C25" s="171">
        <v>1</v>
      </c>
      <c r="D25" s="171">
        <v>2</v>
      </c>
      <c r="E25" s="171">
        <v>3</v>
      </c>
      <c r="F25" s="171">
        <v>4</v>
      </c>
      <c r="G25" s="171">
        <v>5</v>
      </c>
      <c r="H25" s="171"/>
      <c r="I25" s="171"/>
      <c r="J25" s="760"/>
      <c r="K25" s="761"/>
    </row>
    <row r="26" spans="1:11" x14ac:dyDescent="0.2">
      <c r="A26" s="193"/>
      <c r="B26" s="171"/>
      <c r="C26" s="171" t="s">
        <v>131</v>
      </c>
      <c r="D26" s="171" t="s">
        <v>132</v>
      </c>
      <c r="E26" s="171" t="s">
        <v>133</v>
      </c>
      <c r="F26" s="171" t="s">
        <v>134</v>
      </c>
      <c r="G26" s="171" t="s">
        <v>135</v>
      </c>
      <c r="H26" s="171"/>
      <c r="I26" s="171"/>
      <c r="J26" s="171"/>
      <c r="K26" s="190"/>
    </row>
    <row r="27" spans="1:11" x14ac:dyDescent="0.2">
      <c r="A27" s="193"/>
      <c r="B27" s="171"/>
      <c r="C27" s="750" t="s">
        <v>136</v>
      </c>
      <c r="D27" s="750"/>
      <c r="E27" s="750"/>
      <c r="F27" s="750"/>
      <c r="G27" s="750"/>
      <c r="H27" s="171"/>
      <c r="I27" s="171"/>
      <c r="J27" s="171"/>
      <c r="K27" s="190"/>
    </row>
    <row r="28" spans="1:11" x14ac:dyDescent="0.2">
      <c r="A28" s="193"/>
      <c r="B28" s="171"/>
      <c r="C28" s="750"/>
      <c r="D28" s="750"/>
      <c r="E28" s="750"/>
      <c r="F28" s="750"/>
      <c r="G28" s="750"/>
      <c r="H28" s="171"/>
      <c r="I28" s="171"/>
      <c r="J28" s="171"/>
      <c r="K28" s="190"/>
    </row>
    <row r="29" spans="1:11" ht="15.75" customHeight="1" thickBot="1" x14ac:dyDescent="0.25">
      <c r="A29" s="195"/>
      <c r="B29" s="196"/>
      <c r="C29" s="196"/>
      <c r="D29" s="196"/>
      <c r="E29" s="196"/>
      <c r="F29" s="196"/>
      <c r="G29" s="196"/>
      <c r="H29" s="196"/>
      <c r="I29" s="196"/>
      <c r="J29" s="196"/>
      <c r="K29" s="197"/>
    </row>
    <row r="30" spans="1:11" ht="15" thickBot="1" x14ac:dyDescent="0.25"/>
    <row r="31" spans="1:11" ht="28.5" customHeight="1" thickBot="1" x14ac:dyDescent="0.25">
      <c r="A31" s="104" t="s">
        <v>120</v>
      </c>
      <c r="B31" s="771" t="str">
        <f>DESCRIPCION!A13</f>
        <v>Posibilidad de utilización de la imagen corporativa por fuera de los estandares y directrices del manual de imagen</v>
      </c>
      <c r="C31" s="755"/>
      <c r="D31" s="755"/>
      <c r="E31" s="755"/>
      <c r="F31" s="755"/>
      <c r="G31" s="755"/>
      <c r="H31" s="755"/>
      <c r="I31" s="756"/>
      <c r="J31" s="155" t="s">
        <v>350</v>
      </c>
      <c r="K31" s="153" t="str">
        <f>IF(J37="x","EXTREMA",IF(J39="x","ALTA",IF(J41="x","MODERADA",IF(J43="x","BAJA",""))))</f>
        <v>MODERADA</v>
      </c>
    </row>
    <row r="32" spans="1:11" ht="16.5" thickBot="1" x14ac:dyDescent="0.25">
      <c r="A32" s="735" t="s">
        <v>122</v>
      </c>
      <c r="B32" s="736"/>
      <c r="C32" s="736"/>
      <c r="D32" s="737" t="str">
        <f>PROBABILIDAD!T12</f>
        <v>Posible</v>
      </c>
      <c r="E32" s="738"/>
      <c r="F32" s="735" t="s">
        <v>351</v>
      </c>
      <c r="G32" s="736"/>
      <c r="H32" s="736"/>
      <c r="I32" s="739"/>
      <c r="J32" s="740" t="s">
        <v>132</v>
      </c>
      <c r="K32" s="741"/>
    </row>
    <row r="33" spans="1:11" ht="15" x14ac:dyDescent="0.2">
      <c r="A33" s="188"/>
      <c r="B33" s="187"/>
      <c r="C33" s="187"/>
      <c r="D33" s="187"/>
      <c r="E33" s="187"/>
      <c r="F33" s="187"/>
      <c r="G33" s="187"/>
      <c r="H33" s="187"/>
      <c r="I33" s="187"/>
      <c r="J33" s="189"/>
      <c r="K33" s="190"/>
    </row>
    <row r="34" spans="1:11" ht="15.75" thickBot="1" x14ac:dyDescent="0.25">
      <c r="A34" s="188"/>
      <c r="B34" s="186"/>
      <c r="C34" s="187"/>
      <c r="D34" s="187"/>
      <c r="E34" s="187"/>
      <c r="F34" s="187"/>
      <c r="G34" s="187"/>
      <c r="H34" s="187"/>
      <c r="I34" s="187"/>
      <c r="J34" s="189"/>
      <c r="K34" s="190"/>
    </row>
    <row r="35" spans="1:11" ht="30.75" customHeight="1" thickBot="1" x14ac:dyDescent="0.25">
      <c r="A35" s="764" t="s">
        <v>122</v>
      </c>
      <c r="B35" s="186">
        <v>5</v>
      </c>
      <c r="C35" s="781"/>
      <c r="D35" s="767"/>
      <c r="E35" s="765"/>
      <c r="F35" s="765"/>
      <c r="G35" s="765"/>
      <c r="H35" s="187"/>
      <c r="I35" s="187"/>
      <c r="J35" s="762" t="s">
        <v>121</v>
      </c>
      <c r="K35" s="763"/>
    </row>
    <row r="36" spans="1:11" ht="21" customHeight="1" thickBot="1" x14ac:dyDescent="0.25">
      <c r="A36" s="764"/>
      <c r="B36" s="186" t="s">
        <v>124</v>
      </c>
      <c r="C36" s="781"/>
      <c r="D36" s="767"/>
      <c r="E36" s="765"/>
      <c r="F36" s="765"/>
      <c r="G36" s="765"/>
      <c r="H36" s="187"/>
      <c r="I36" s="187"/>
      <c r="J36" s="191"/>
      <c r="K36" s="20"/>
    </row>
    <row r="37" spans="1:11" ht="34.5" customHeight="1" thickBot="1" x14ac:dyDescent="0.25">
      <c r="A37" s="764"/>
      <c r="B37" s="186">
        <v>4</v>
      </c>
      <c r="C37" s="766"/>
      <c r="D37" s="767"/>
      <c r="E37" s="767"/>
      <c r="F37" s="768"/>
      <c r="G37" s="765"/>
      <c r="H37" s="187"/>
      <c r="I37" s="187"/>
      <c r="J37" s="201" t="str">
        <f xml:space="preserve"> IF(OR(E35="X",F35="X",G35="x",F37="x",G37="X",F39="X",G39="X",G41="X" ),"x","")</f>
        <v/>
      </c>
      <c r="K37" s="20" t="s">
        <v>123</v>
      </c>
    </row>
    <row r="38" spans="1:11" ht="29.25" thickBot="1" x14ac:dyDescent="0.25">
      <c r="A38" s="764"/>
      <c r="B38" s="186" t="s">
        <v>126</v>
      </c>
      <c r="C38" s="766"/>
      <c r="D38" s="767"/>
      <c r="E38" s="767"/>
      <c r="F38" s="769"/>
      <c r="G38" s="765"/>
      <c r="H38" s="187"/>
      <c r="I38" s="187"/>
      <c r="J38" s="202"/>
      <c r="K38" s="20"/>
    </row>
    <row r="39" spans="1:11" ht="35.25" customHeight="1" thickBot="1" x14ac:dyDescent="0.25">
      <c r="A39" s="764"/>
      <c r="B39" s="186">
        <v>3</v>
      </c>
      <c r="C39" s="770"/>
      <c r="D39" s="782" t="s">
        <v>347</v>
      </c>
      <c r="E39" s="797"/>
      <c r="F39" s="768"/>
      <c r="G39" s="765"/>
      <c r="H39" s="187"/>
      <c r="I39" s="187"/>
      <c r="J39" s="203" t="str">
        <f xml:space="preserve"> IF(OR(C35="X",D35="X",D37="x",E37="x",E39="X",F41="X",F43="X",G43="X" ),"x","")</f>
        <v/>
      </c>
      <c r="K39" s="20" t="s">
        <v>125</v>
      </c>
    </row>
    <row r="40" spans="1:11" ht="29.25" thickBot="1" x14ac:dyDescent="0.25">
      <c r="A40" s="764"/>
      <c r="B40" s="186" t="s">
        <v>128</v>
      </c>
      <c r="C40" s="770"/>
      <c r="D40" s="782"/>
      <c r="E40" s="767"/>
      <c r="F40" s="769"/>
      <c r="G40" s="765"/>
      <c r="H40" s="187"/>
      <c r="I40" s="187"/>
      <c r="J40" s="204"/>
      <c r="K40" s="20"/>
    </row>
    <row r="41" spans="1:11" ht="36" customHeight="1" thickBot="1" x14ac:dyDescent="0.25">
      <c r="A41" s="764"/>
      <c r="B41" s="186">
        <v>2</v>
      </c>
      <c r="C41" s="770"/>
      <c r="D41" s="800"/>
      <c r="E41" s="807"/>
      <c r="F41" s="808"/>
      <c r="G41" s="765"/>
      <c r="H41" s="187"/>
      <c r="I41" s="187"/>
      <c r="J41" s="205" t="str">
        <f xml:space="preserve"> IF(OR(C37="X",D39="X",E41="x",E43="x" ),"x","")</f>
        <v>x</v>
      </c>
      <c r="K41" s="20" t="s">
        <v>127</v>
      </c>
    </row>
    <row r="42" spans="1:11" ht="29.25" thickBot="1" x14ac:dyDescent="0.25">
      <c r="A42" s="764"/>
      <c r="B42" s="186" t="s">
        <v>250</v>
      </c>
      <c r="C42" s="770"/>
      <c r="D42" s="800"/>
      <c r="E42" s="782"/>
      <c r="F42" s="809"/>
      <c r="G42" s="765"/>
      <c r="H42" s="187"/>
      <c r="I42" s="187"/>
      <c r="J42" s="204"/>
      <c r="K42" s="20"/>
    </row>
    <row r="43" spans="1:11" ht="38.25" customHeight="1" thickBot="1" x14ac:dyDescent="0.25">
      <c r="A43" s="764"/>
      <c r="B43" s="186">
        <v>1</v>
      </c>
      <c r="C43" s="770"/>
      <c r="D43" s="800"/>
      <c r="E43" s="802"/>
      <c r="F43" s="804"/>
      <c r="G43" s="767"/>
      <c r="H43" s="187"/>
      <c r="I43" s="187"/>
      <c r="J43" s="206" t="str">
        <f xml:space="preserve"> IF(OR(C39="X",C41="X",D41="x",C43="x",D43="x" ),"x","")</f>
        <v/>
      </c>
      <c r="K43" s="20" t="s">
        <v>129</v>
      </c>
    </row>
    <row r="44" spans="1:11" ht="17.25" customHeight="1" thickBot="1" x14ac:dyDescent="0.25">
      <c r="A44" s="764"/>
      <c r="B44" s="186" t="s">
        <v>130</v>
      </c>
      <c r="C44" s="799"/>
      <c r="D44" s="801"/>
      <c r="E44" s="803"/>
      <c r="F44" s="805"/>
      <c r="G44" s="806"/>
      <c r="H44" s="192"/>
      <c r="I44" s="187"/>
      <c r="J44" s="187"/>
      <c r="K44" s="186"/>
    </row>
    <row r="45" spans="1:11" ht="15" x14ac:dyDescent="0.2">
      <c r="A45" s="188"/>
      <c r="B45" s="187"/>
      <c r="C45" s="187">
        <v>1</v>
      </c>
      <c r="D45" s="187">
        <v>2</v>
      </c>
      <c r="E45" s="187">
        <v>3</v>
      </c>
      <c r="F45" s="187">
        <v>4</v>
      </c>
      <c r="G45" s="187">
        <v>5</v>
      </c>
      <c r="H45" s="187"/>
      <c r="I45" s="187"/>
      <c r="J45" s="187"/>
      <c r="K45" s="186"/>
    </row>
    <row r="46" spans="1:11" ht="15" x14ac:dyDescent="0.2">
      <c r="A46" s="188"/>
      <c r="B46" s="187"/>
      <c r="C46" s="187" t="s">
        <v>131</v>
      </c>
      <c r="D46" s="187" t="s">
        <v>132</v>
      </c>
      <c r="E46" s="187" t="s">
        <v>133</v>
      </c>
      <c r="F46" s="187" t="s">
        <v>134</v>
      </c>
      <c r="G46" s="187" t="s">
        <v>135</v>
      </c>
      <c r="H46" s="187"/>
      <c r="I46" s="187"/>
      <c r="J46" s="187"/>
      <c r="K46" s="186"/>
    </row>
    <row r="47" spans="1:11" ht="15" x14ac:dyDescent="0.2">
      <c r="A47" s="188"/>
      <c r="B47" s="187"/>
      <c r="C47" s="798" t="s">
        <v>136</v>
      </c>
      <c r="D47" s="798"/>
      <c r="E47" s="798"/>
      <c r="F47" s="798"/>
      <c r="G47" s="798"/>
      <c r="H47" s="187"/>
      <c r="I47" s="187"/>
      <c r="J47" s="187"/>
      <c r="K47" s="186"/>
    </row>
    <row r="48" spans="1:11" ht="15" x14ac:dyDescent="0.2">
      <c r="A48" s="188"/>
      <c r="B48" s="187"/>
      <c r="C48" s="798"/>
      <c r="D48" s="798"/>
      <c r="E48" s="798"/>
      <c r="F48" s="798"/>
      <c r="G48" s="798"/>
      <c r="H48" s="187"/>
      <c r="I48" s="187"/>
      <c r="J48" s="187"/>
      <c r="K48" s="186"/>
    </row>
    <row r="49" spans="1:11" ht="22.5" customHeight="1" thickBot="1" x14ac:dyDescent="0.3">
      <c r="A49" s="21"/>
      <c r="B49" s="19"/>
      <c r="C49" s="19"/>
      <c r="D49" s="19"/>
      <c r="E49" s="19"/>
      <c r="F49" s="19"/>
      <c r="G49" s="19"/>
      <c r="H49" s="19"/>
      <c r="I49" s="151"/>
      <c r="J49" s="151"/>
      <c r="K49" s="152"/>
    </row>
    <row r="50" spans="1:11" ht="15" thickBot="1" x14ac:dyDescent="0.25"/>
    <row r="51" spans="1:11" ht="36.75" customHeight="1" thickBot="1" x14ac:dyDescent="0.25">
      <c r="A51" s="159" t="s">
        <v>120</v>
      </c>
      <c r="B51" s="754" t="str">
        <f>DESCRIPCION!A16</f>
        <v>Posibilidad de incumplimiento en el cubrimiento de los eventos adelatados por la administración municipal.</v>
      </c>
      <c r="C51" s="755"/>
      <c r="D51" s="755"/>
      <c r="E51" s="755"/>
      <c r="F51" s="755"/>
      <c r="G51" s="755"/>
      <c r="H51" s="755"/>
      <c r="I51" s="756"/>
      <c r="J51" s="155" t="s">
        <v>350</v>
      </c>
      <c r="K51" s="153" t="str">
        <f>IF(J57="x","EXTREMA",IF(J59="x","ALTA",IF(J61="x","MODERADA",IF(J63="x","BAJA",""))))</f>
        <v>MODERADA</v>
      </c>
    </row>
    <row r="52" spans="1:11" ht="16.5" thickBot="1" x14ac:dyDescent="0.25">
      <c r="A52" s="735" t="s">
        <v>122</v>
      </c>
      <c r="B52" s="736"/>
      <c r="C52" s="736"/>
      <c r="D52" s="737" t="str">
        <f>PROBABILIDAD!T13</f>
        <v>Posible</v>
      </c>
      <c r="E52" s="738"/>
      <c r="F52" s="735" t="s">
        <v>351</v>
      </c>
      <c r="G52" s="736"/>
      <c r="H52" s="736"/>
      <c r="I52" s="739"/>
      <c r="J52" s="740" t="s">
        <v>132</v>
      </c>
      <c r="K52" s="741"/>
    </row>
    <row r="53" spans="1:11" ht="15" x14ac:dyDescent="0.2">
      <c r="A53" s="188"/>
      <c r="B53" s="187"/>
      <c r="C53" s="187"/>
      <c r="D53" s="187"/>
      <c r="E53" s="187"/>
      <c r="F53" s="187"/>
      <c r="G53" s="187"/>
      <c r="H53" s="187"/>
      <c r="I53" s="187"/>
      <c r="J53" s="189"/>
      <c r="K53" s="190"/>
    </row>
    <row r="54" spans="1:11" ht="15.75" thickBot="1" x14ac:dyDescent="0.25">
      <c r="A54" s="188"/>
      <c r="B54" s="186"/>
      <c r="C54" s="187"/>
      <c r="D54" s="187"/>
      <c r="E54" s="187"/>
      <c r="F54" s="187"/>
      <c r="G54" s="187"/>
      <c r="H54" s="187"/>
      <c r="I54" s="187"/>
      <c r="J54" s="189"/>
      <c r="K54" s="190"/>
    </row>
    <row r="55" spans="1:11" ht="26.25" customHeight="1" thickBot="1" x14ac:dyDescent="0.25">
      <c r="A55" s="764" t="s">
        <v>122</v>
      </c>
      <c r="B55" s="186">
        <v>5</v>
      </c>
      <c r="C55" s="781"/>
      <c r="D55" s="767"/>
      <c r="E55" s="765"/>
      <c r="F55" s="765"/>
      <c r="G55" s="765"/>
      <c r="H55" s="187"/>
      <c r="I55" s="187"/>
      <c r="J55" s="762" t="s">
        <v>121</v>
      </c>
      <c r="K55" s="763"/>
    </row>
    <row r="56" spans="1:11" ht="18.75" customHeight="1" thickBot="1" x14ac:dyDescent="0.25">
      <c r="A56" s="764"/>
      <c r="B56" s="186" t="s">
        <v>124</v>
      </c>
      <c r="C56" s="781"/>
      <c r="D56" s="767"/>
      <c r="E56" s="765"/>
      <c r="F56" s="765"/>
      <c r="G56" s="765"/>
      <c r="H56" s="187"/>
      <c r="I56" s="187"/>
      <c r="J56" s="191"/>
      <c r="K56" s="20"/>
    </row>
    <row r="57" spans="1:11" ht="30.75" customHeight="1" thickBot="1" x14ac:dyDescent="0.25">
      <c r="A57" s="764"/>
      <c r="B57" s="186">
        <v>4</v>
      </c>
      <c r="C57" s="766"/>
      <c r="D57" s="767"/>
      <c r="E57" s="767"/>
      <c r="F57" s="768"/>
      <c r="G57" s="765"/>
      <c r="H57" s="187"/>
      <c r="I57" s="187"/>
      <c r="J57" s="201" t="str">
        <f xml:space="preserve"> IF(OR(E55="X",F55="X",G55="x",F57="x",G57="X",F59="X",G59="X",G61="X" ),"x","")</f>
        <v/>
      </c>
      <c r="K57" s="20" t="s">
        <v>123</v>
      </c>
    </row>
    <row r="58" spans="1:11" ht="29.25" thickBot="1" x14ac:dyDescent="0.25">
      <c r="A58" s="764"/>
      <c r="B58" s="186" t="s">
        <v>126</v>
      </c>
      <c r="C58" s="766"/>
      <c r="D58" s="767"/>
      <c r="E58" s="767"/>
      <c r="F58" s="769"/>
      <c r="G58" s="765"/>
      <c r="H58" s="187"/>
      <c r="I58" s="187"/>
      <c r="J58" s="202"/>
      <c r="K58" s="20"/>
    </row>
    <row r="59" spans="1:11" ht="26.25" customHeight="1" thickBot="1" x14ac:dyDescent="0.25">
      <c r="A59" s="764"/>
      <c r="B59" s="186">
        <v>3</v>
      </c>
      <c r="C59" s="770"/>
      <c r="D59" s="782" t="s">
        <v>347</v>
      </c>
      <c r="E59" s="797"/>
      <c r="F59" s="768"/>
      <c r="G59" s="765"/>
      <c r="H59" s="187"/>
      <c r="I59" s="187"/>
      <c r="J59" s="203" t="str">
        <f xml:space="preserve"> IF(OR(C55="X",D55="X",D57="x",E57="x",E59="X",F61="X",F63="X",G63="X" ),"x","")</f>
        <v/>
      </c>
      <c r="K59" s="20" t="s">
        <v>125</v>
      </c>
    </row>
    <row r="60" spans="1:11" ht="29.25" thickBot="1" x14ac:dyDescent="0.25">
      <c r="A60" s="764"/>
      <c r="B60" s="186" t="s">
        <v>128</v>
      </c>
      <c r="C60" s="770"/>
      <c r="D60" s="782"/>
      <c r="E60" s="767"/>
      <c r="F60" s="769"/>
      <c r="G60" s="765"/>
      <c r="H60" s="187"/>
      <c r="I60" s="187"/>
      <c r="J60" s="204"/>
      <c r="K60" s="20"/>
    </row>
    <row r="61" spans="1:11" ht="30" customHeight="1" thickBot="1" x14ac:dyDescent="0.25">
      <c r="A61" s="764"/>
      <c r="B61" s="186">
        <v>2</v>
      </c>
      <c r="C61" s="770"/>
      <c r="D61" s="800"/>
      <c r="E61" s="807"/>
      <c r="F61" s="808"/>
      <c r="G61" s="765"/>
      <c r="H61" s="187"/>
      <c r="I61" s="187"/>
      <c r="J61" s="205" t="str">
        <f xml:space="preserve"> IF(OR(C57="X",D59="X",E61="x",E63="x" ),"x","")</f>
        <v>x</v>
      </c>
      <c r="K61" s="20" t="s">
        <v>127</v>
      </c>
    </row>
    <row r="62" spans="1:11" ht="29.25" thickBot="1" x14ac:dyDescent="0.25">
      <c r="A62" s="764"/>
      <c r="B62" s="186" t="s">
        <v>250</v>
      </c>
      <c r="C62" s="770"/>
      <c r="D62" s="800"/>
      <c r="E62" s="782"/>
      <c r="F62" s="809"/>
      <c r="G62" s="765"/>
      <c r="H62" s="187"/>
      <c r="I62" s="187"/>
      <c r="J62" s="204"/>
      <c r="K62" s="20"/>
    </row>
    <row r="63" spans="1:11" ht="30.75" customHeight="1" thickBot="1" x14ac:dyDescent="0.25">
      <c r="A63" s="764"/>
      <c r="B63" s="186">
        <v>1</v>
      </c>
      <c r="C63" s="770"/>
      <c r="D63" s="800"/>
      <c r="E63" s="782"/>
      <c r="F63" s="767"/>
      <c r="G63" s="767"/>
      <c r="H63" s="187"/>
      <c r="I63" s="187"/>
      <c r="J63" s="206" t="str">
        <f xml:space="preserve"> IF(OR(C59="X",C61="X",D61="x",C63="x",D63="x" ),"x","")</f>
        <v/>
      </c>
      <c r="K63" s="20" t="s">
        <v>129</v>
      </c>
    </row>
    <row r="64" spans="1:11" ht="20.25" customHeight="1" thickBot="1" x14ac:dyDescent="0.25">
      <c r="A64" s="764"/>
      <c r="B64" s="186" t="s">
        <v>130</v>
      </c>
      <c r="C64" s="799"/>
      <c r="D64" s="801"/>
      <c r="E64" s="803"/>
      <c r="F64" s="806"/>
      <c r="G64" s="806"/>
      <c r="H64" s="192"/>
      <c r="I64" s="187"/>
      <c r="J64" s="187"/>
      <c r="K64" s="186"/>
    </row>
    <row r="65" spans="1:11" ht="15" x14ac:dyDescent="0.2">
      <c r="A65" s="188"/>
      <c r="B65" s="187"/>
      <c r="C65" s="187">
        <v>1</v>
      </c>
      <c r="D65" s="187">
        <v>2</v>
      </c>
      <c r="E65" s="187">
        <v>3</v>
      </c>
      <c r="F65" s="187">
        <v>4</v>
      </c>
      <c r="G65" s="187">
        <v>5</v>
      </c>
      <c r="H65" s="187"/>
      <c r="I65" s="187"/>
      <c r="J65" s="187"/>
      <c r="K65" s="186"/>
    </row>
    <row r="66" spans="1:11" ht="15" x14ac:dyDescent="0.2">
      <c r="A66" s="188"/>
      <c r="B66" s="187"/>
      <c r="C66" s="187" t="s">
        <v>131</v>
      </c>
      <c r="D66" s="187" t="s">
        <v>132</v>
      </c>
      <c r="E66" s="187" t="s">
        <v>133</v>
      </c>
      <c r="F66" s="187" t="s">
        <v>134</v>
      </c>
      <c r="G66" s="187" t="s">
        <v>135</v>
      </c>
      <c r="H66" s="187"/>
      <c r="I66" s="187"/>
      <c r="J66" s="187"/>
      <c r="K66" s="186"/>
    </row>
    <row r="67" spans="1:11" ht="15" customHeight="1" x14ac:dyDescent="0.2">
      <c r="A67" s="188"/>
      <c r="B67" s="187"/>
      <c r="C67" s="798" t="s">
        <v>136</v>
      </c>
      <c r="D67" s="798"/>
      <c r="E67" s="798"/>
      <c r="F67" s="798"/>
      <c r="G67" s="798"/>
      <c r="H67" s="187"/>
      <c r="I67" s="187"/>
      <c r="J67" s="187"/>
      <c r="K67" s="186"/>
    </row>
    <row r="68" spans="1:11" ht="15" customHeight="1" x14ac:dyDescent="0.2">
      <c r="A68" s="188"/>
      <c r="B68" s="187"/>
      <c r="C68" s="798"/>
      <c r="D68" s="798"/>
      <c r="E68" s="798"/>
      <c r="F68" s="798"/>
      <c r="G68" s="798"/>
      <c r="H68" s="187"/>
      <c r="I68" s="187"/>
      <c r="J68" s="187"/>
      <c r="K68" s="186"/>
    </row>
    <row r="69" spans="1:11" ht="45.75" customHeight="1" thickBot="1" x14ac:dyDescent="0.25">
      <c r="A69" s="198"/>
      <c r="B69" s="199"/>
      <c r="C69" s="199"/>
      <c r="D69" s="199"/>
      <c r="E69" s="199"/>
      <c r="F69" s="199"/>
      <c r="G69" s="199"/>
      <c r="H69" s="199"/>
      <c r="I69" s="199"/>
      <c r="J69" s="199"/>
      <c r="K69" s="200"/>
    </row>
    <row r="70" spans="1:11" ht="15" thickBot="1" x14ac:dyDescent="0.25"/>
    <row r="71" spans="1:11" ht="30.75" customHeight="1" thickBot="1" x14ac:dyDescent="0.25">
      <c r="A71" s="104" t="s">
        <v>120</v>
      </c>
      <c r="B71" s="771" t="str">
        <f>DESCRIPCION!A19</f>
        <v>Probalididad de filtración de la información por parte de los funcionarios y contratistas  a cambio de prebendas o dadibas para beneficio propio o de un tercero.</v>
      </c>
      <c r="C71" s="755"/>
      <c r="D71" s="755"/>
      <c r="E71" s="755"/>
      <c r="F71" s="755"/>
      <c r="G71" s="755"/>
      <c r="H71" s="755"/>
      <c r="I71" s="756"/>
      <c r="J71" s="155" t="s">
        <v>350</v>
      </c>
      <c r="K71" s="153" t="str">
        <f>IF(J77="x","EXTREMA",IF(J79="x","ALTA",IF(J81="x","MODERADA",IF(J83="x","BAJA",""))))</f>
        <v>ALTA</v>
      </c>
    </row>
    <row r="72" spans="1:11" ht="16.5" thickBot="1" x14ac:dyDescent="0.25">
      <c r="A72" s="735" t="s">
        <v>122</v>
      </c>
      <c r="B72" s="736"/>
      <c r="C72" s="736"/>
      <c r="D72" s="737" t="str">
        <f>PROBABILIDAD!T14</f>
        <v>Probable</v>
      </c>
      <c r="E72" s="738"/>
      <c r="F72" s="735" t="s">
        <v>351</v>
      </c>
      <c r="G72" s="736"/>
      <c r="H72" s="736"/>
      <c r="I72" s="739"/>
      <c r="J72" s="740" t="s">
        <v>133</v>
      </c>
      <c r="K72" s="741"/>
    </row>
    <row r="73" spans="1:11" ht="21.75" customHeight="1" x14ac:dyDescent="0.2">
      <c r="A73" s="193"/>
      <c r="B73" s="171"/>
      <c r="C73" s="171"/>
      <c r="D73" s="171"/>
      <c r="E73" s="171"/>
      <c r="F73" s="171"/>
      <c r="G73" s="171"/>
      <c r="H73" s="171"/>
      <c r="I73" s="171"/>
      <c r="J73" s="189"/>
      <c r="K73" s="190"/>
    </row>
    <row r="74" spans="1:11" ht="18.75" customHeight="1" x14ac:dyDescent="0.2">
      <c r="A74" s="193"/>
      <c r="B74" s="171"/>
      <c r="C74" s="194"/>
      <c r="D74" s="171"/>
      <c r="E74" s="171"/>
      <c r="F74" s="171"/>
      <c r="G74" s="171"/>
      <c r="H74" s="171"/>
      <c r="I74" s="171"/>
      <c r="J74" s="189"/>
      <c r="K74" s="190"/>
    </row>
    <row r="75" spans="1:11" ht="42.75" customHeight="1" x14ac:dyDescent="0.2">
      <c r="A75" s="751" t="s">
        <v>122</v>
      </c>
      <c r="B75" s="171">
        <v>5</v>
      </c>
      <c r="C75" s="752"/>
      <c r="D75" s="748"/>
      <c r="E75" s="749"/>
      <c r="F75" s="749"/>
      <c r="G75" s="749"/>
      <c r="H75" s="171"/>
      <c r="I75" s="171"/>
      <c r="J75" s="758" t="s">
        <v>121</v>
      </c>
      <c r="K75" s="759"/>
    </row>
    <row r="76" spans="1:11" ht="15" x14ac:dyDescent="0.2">
      <c r="A76" s="751"/>
      <c r="B76" s="171" t="s">
        <v>124</v>
      </c>
      <c r="C76" s="753"/>
      <c r="D76" s="748"/>
      <c r="E76" s="749"/>
      <c r="F76" s="749"/>
      <c r="G76" s="749"/>
      <c r="H76" s="171"/>
      <c r="I76" s="171"/>
      <c r="J76" s="173"/>
      <c r="K76" s="174"/>
    </row>
    <row r="77" spans="1:11" ht="29.25" customHeight="1" x14ac:dyDescent="0.2">
      <c r="A77" s="751"/>
      <c r="B77" s="171">
        <v>4</v>
      </c>
      <c r="C77" s="795"/>
      <c r="D77" s="748"/>
      <c r="E77" s="748" t="s">
        <v>347</v>
      </c>
      <c r="F77" s="757"/>
      <c r="G77" s="749"/>
      <c r="H77" s="171"/>
      <c r="I77" s="171"/>
      <c r="J77" s="180" t="str">
        <f xml:space="preserve"> IF(OR(E75="X",F75="X",G75="x",F77="x",G77="X",F79="X",G79="X",G81="X" ),"x","")</f>
        <v/>
      </c>
      <c r="K77" s="174" t="s">
        <v>123</v>
      </c>
    </row>
    <row r="78" spans="1:11" ht="27.75" x14ac:dyDescent="0.2">
      <c r="A78" s="751"/>
      <c r="B78" s="171" t="s">
        <v>126</v>
      </c>
      <c r="C78" s="796"/>
      <c r="D78" s="748"/>
      <c r="E78" s="748"/>
      <c r="F78" s="757"/>
      <c r="G78" s="749"/>
      <c r="H78" s="171"/>
      <c r="I78" s="171"/>
      <c r="J78" s="181"/>
      <c r="K78" s="174"/>
    </row>
    <row r="79" spans="1:11" ht="29.25" customHeight="1" x14ac:dyDescent="0.2">
      <c r="A79" s="751"/>
      <c r="B79" s="171">
        <v>3</v>
      </c>
      <c r="C79" s="742"/>
      <c r="D79" s="746"/>
      <c r="E79" s="747"/>
      <c r="F79" s="757"/>
      <c r="G79" s="749"/>
      <c r="H79" s="171"/>
      <c r="I79" s="171"/>
      <c r="J79" s="182" t="str">
        <f xml:space="preserve"> IF(OR(C75="X",D75="X",D77="x",E77="x",E79="X",F81="X",F83="X",G83="X" ),"x","")</f>
        <v>x</v>
      </c>
      <c r="K79" s="174" t="s">
        <v>125</v>
      </c>
    </row>
    <row r="80" spans="1:11" ht="27.75" x14ac:dyDescent="0.2">
      <c r="A80" s="751"/>
      <c r="B80" s="171" t="s">
        <v>128</v>
      </c>
      <c r="C80" s="743"/>
      <c r="D80" s="746"/>
      <c r="E80" s="748"/>
      <c r="F80" s="757"/>
      <c r="G80" s="749"/>
      <c r="H80" s="171"/>
      <c r="I80" s="171"/>
      <c r="J80" s="183"/>
      <c r="K80" s="174"/>
    </row>
    <row r="81" spans="1:11" ht="29.25" customHeight="1" x14ac:dyDescent="0.2">
      <c r="A81" s="751"/>
      <c r="B81" s="171">
        <v>2</v>
      </c>
      <c r="C81" s="742"/>
      <c r="D81" s="744"/>
      <c r="E81" s="745"/>
      <c r="F81" s="747"/>
      <c r="G81" s="749"/>
      <c r="H81" s="171"/>
      <c r="I81" s="171"/>
      <c r="J81" s="184" t="str">
        <f xml:space="preserve"> IF(OR(C77="X",D79="X",E81="x",E83="x" ),"x","")</f>
        <v/>
      </c>
      <c r="K81" s="174" t="s">
        <v>127</v>
      </c>
    </row>
    <row r="82" spans="1:11" ht="27.75" x14ac:dyDescent="0.2">
      <c r="A82" s="751"/>
      <c r="B82" s="171" t="s">
        <v>250</v>
      </c>
      <c r="C82" s="743"/>
      <c r="D82" s="744"/>
      <c r="E82" s="746"/>
      <c r="F82" s="748"/>
      <c r="G82" s="749"/>
      <c r="H82" s="171"/>
      <c r="I82" s="171"/>
      <c r="J82" s="183"/>
      <c r="K82" s="174"/>
    </row>
    <row r="83" spans="1:11" ht="28.5" customHeight="1" x14ac:dyDescent="0.2">
      <c r="A83" s="751"/>
      <c r="B83" s="171">
        <v>1</v>
      </c>
      <c r="C83" s="742"/>
      <c r="D83" s="773"/>
      <c r="E83" s="775"/>
      <c r="F83" s="777"/>
      <c r="G83" s="779"/>
      <c r="H83" s="171"/>
      <c r="I83" s="171"/>
      <c r="J83" s="185" t="str">
        <f xml:space="preserve"> IF(OR(C79="X",C81="X",D81="x",D83="x",C83="x" ),"x","")</f>
        <v/>
      </c>
      <c r="K83" s="174" t="s">
        <v>129</v>
      </c>
    </row>
    <row r="84" spans="1:11" ht="19.5" customHeight="1" x14ac:dyDescent="0.2">
      <c r="A84" s="751"/>
      <c r="B84" s="171" t="s">
        <v>130</v>
      </c>
      <c r="C84" s="772"/>
      <c r="D84" s="774"/>
      <c r="E84" s="776"/>
      <c r="F84" s="778"/>
      <c r="G84" s="780"/>
      <c r="H84" s="171"/>
      <c r="I84" s="171"/>
      <c r="J84" s="171"/>
      <c r="K84" s="172"/>
    </row>
    <row r="85" spans="1:11" x14ac:dyDescent="0.2">
      <c r="A85" s="193"/>
      <c r="B85" s="171"/>
      <c r="C85" s="171">
        <v>1</v>
      </c>
      <c r="D85" s="171">
        <v>2</v>
      </c>
      <c r="E85" s="171">
        <v>3</v>
      </c>
      <c r="F85" s="171">
        <v>4</v>
      </c>
      <c r="G85" s="171">
        <v>5</v>
      </c>
      <c r="H85" s="171"/>
      <c r="I85" s="171"/>
      <c r="J85" s="171"/>
      <c r="K85" s="172"/>
    </row>
    <row r="86" spans="1:11" x14ac:dyDescent="0.2">
      <c r="A86" s="193"/>
      <c r="B86" s="171"/>
      <c r="C86" s="171" t="s">
        <v>131</v>
      </c>
      <c r="D86" s="171" t="s">
        <v>132</v>
      </c>
      <c r="E86" s="171" t="s">
        <v>133</v>
      </c>
      <c r="F86" s="171" t="s">
        <v>134</v>
      </c>
      <c r="G86" s="171" t="s">
        <v>135</v>
      </c>
      <c r="H86" s="171"/>
      <c r="I86" s="171"/>
      <c r="J86" s="171"/>
      <c r="K86" s="172"/>
    </row>
    <row r="87" spans="1:11" x14ac:dyDescent="0.2">
      <c r="A87" s="193"/>
      <c r="B87" s="171"/>
      <c r="C87" s="750" t="s">
        <v>136</v>
      </c>
      <c r="D87" s="750"/>
      <c r="E87" s="750"/>
      <c r="F87" s="750"/>
      <c r="G87" s="750"/>
      <c r="H87" s="171"/>
      <c r="I87" s="171"/>
      <c r="J87" s="171"/>
      <c r="K87" s="172"/>
    </row>
    <row r="88" spans="1:11" x14ac:dyDescent="0.2">
      <c r="A88" s="193"/>
      <c r="B88" s="171"/>
      <c r="C88" s="750"/>
      <c r="D88" s="750"/>
      <c r="E88" s="750"/>
      <c r="F88" s="750"/>
      <c r="G88" s="750"/>
      <c r="H88" s="171"/>
      <c r="I88" s="171"/>
      <c r="J88" s="171"/>
      <c r="K88" s="172"/>
    </row>
    <row r="89" spans="1:11" ht="15" thickBot="1" x14ac:dyDescent="0.25">
      <c r="A89" s="83"/>
      <c r="B89" s="84"/>
      <c r="C89" s="84"/>
      <c r="D89" s="84"/>
      <c r="E89" s="84"/>
      <c r="F89" s="84"/>
      <c r="G89" s="84"/>
      <c r="H89" s="84"/>
      <c r="I89" s="84"/>
      <c r="J89" s="84"/>
      <c r="K89" s="85"/>
    </row>
    <row r="90" spans="1:11" ht="15" thickBot="1" x14ac:dyDescent="0.25"/>
    <row r="91" spans="1:11" ht="33.75" customHeight="1" thickBot="1" x14ac:dyDescent="0.25">
      <c r="A91" s="154" t="s">
        <v>120</v>
      </c>
      <c r="B91" s="754" t="str">
        <f>DESCRIPCION!A22</f>
        <v>e</v>
      </c>
      <c r="C91" s="755"/>
      <c r="D91" s="755"/>
      <c r="E91" s="755"/>
      <c r="F91" s="755"/>
      <c r="G91" s="755"/>
      <c r="H91" s="755"/>
      <c r="I91" s="756"/>
      <c r="J91" s="155" t="s">
        <v>350</v>
      </c>
      <c r="K91" s="153" t="str">
        <f>IF(J97="x","EXTREMA",IF(J99="x","ALTA",IF(J101="x","MODERADA",IF(J103="x","BAJA",""))))</f>
        <v/>
      </c>
    </row>
    <row r="92" spans="1:11" ht="16.5" thickBot="1" x14ac:dyDescent="0.25">
      <c r="A92" s="735" t="s">
        <v>122</v>
      </c>
      <c r="B92" s="736"/>
      <c r="C92" s="736"/>
      <c r="D92" s="737" t="str">
        <f>PROBABILIDAD!T15</f>
        <v xml:space="preserve"> </v>
      </c>
      <c r="E92" s="738"/>
      <c r="F92" s="735" t="s">
        <v>351</v>
      </c>
      <c r="G92" s="736"/>
      <c r="H92" s="736"/>
      <c r="I92" s="739"/>
      <c r="J92" s="740"/>
      <c r="K92" s="741"/>
    </row>
    <row r="93" spans="1:11" x14ac:dyDescent="0.2">
      <c r="A93" s="82"/>
      <c r="B93" s="86"/>
      <c r="C93" s="86"/>
      <c r="D93" s="86"/>
      <c r="E93" s="86"/>
      <c r="F93" s="86"/>
      <c r="G93" s="86"/>
      <c r="H93" s="86"/>
      <c r="I93" s="86"/>
      <c r="J93" s="62"/>
      <c r="K93" s="75"/>
    </row>
    <row r="94" spans="1:11" x14ac:dyDescent="0.2">
      <c r="A94" s="193"/>
      <c r="B94" s="171"/>
      <c r="C94" s="194"/>
      <c r="D94" s="171"/>
      <c r="E94" s="171"/>
      <c r="F94" s="171"/>
      <c r="G94" s="171"/>
      <c r="H94" s="171"/>
      <c r="I94" s="171"/>
      <c r="J94" s="189"/>
      <c r="K94" s="190"/>
    </row>
    <row r="95" spans="1:11" ht="56.25" customHeight="1" x14ac:dyDescent="0.2">
      <c r="A95" s="751" t="s">
        <v>122</v>
      </c>
      <c r="B95" s="171">
        <v>5</v>
      </c>
      <c r="C95" s="752"/>
      <c r="D95" s="748"/>
      <c r="E95" s="749"/>
      <c r="F95" s="749"/>
      <c r="G95" s="749"/>
      <c r="H95" s="171"/>
      <c r="I95" s="171"/>
      <c r="J95" s="758" t="s">
        <v>121</v>
      </c>
      <c r="K95" s="759"/>
    </row>
    <row r="96" spans="1:11" ht="5.25" customHeight="1" x14ac:dyDescent="0.2">
      <c r="A96" s="751"/>
      <c r="B96" s="171" t="s">
        <v>124</v>
      </c>
      <c r="C96" s="753"/>
      <c r="D96" s="748"/>
      <c r="E96" s="749"/>
      <c r="F96" s="749"/>
      <c r="G96" s="749"/>
      <c r="H96" s="171"/>
      <c r="I96" s="171"/>
      <c r="J96" s="173"/>
      <c r="K96" s="174"/>
    </row>
    <row r="97" spans="1:11" ht="27.75" customHeight="1" x14ac:dyDescent="0.2">
      <c r="A97" s="751"/>
      <c r="B97" s="171">
        <v>4</v>
      </c>
      <c r="C97" s="795"/>
      <c r="D97" s="748"/>
      <c r="E97" s="748"/>
      <c r="F97" s="757"/>
      <c r="G97" s="749"/>
      <c r="H97" s="171"/>
      <c r="I97" s="171"/>
      <c r="J97" s="180" t="str">
        <f xml:space="preserve"> IF(OR(E95="X",F95="X",G95="x",F97="x",G97="X",F99="X",G99="X",G101="X" ),"x","")</f>
        <v/>
      </c>
      <c r="K97" s="174" t="s">
        <v>123</v>
      </c>
    </row>
    <row r="98" spans="1:11" ht="27.75" x14ac:dyDescent="0.2">
      <c r="A98" s="751"/>
      <c r="B98" s="171" t="s">
        <v>126</v>
      </c>
      <c r="C98" s="796"/>
      <c r="D98" s="748"/>
      <c r="E98" s="748"/>
      <c r="F98" s="757"/>
      <c r="G98" s="749"/>
      <c r="H98" s="171"/>
      <c r="I98" s="171"/>
      <c r="J98" s="181"/>
      <c r="K98" s="174"/>
    </row>
    <row r="99" spans="1:11" ht="27" customHeight="1" x14ac:dyDescent="0.2">
      <c r="A99" s="751"/>
      <c r="B99" s="171">
        <v>3</v>
      </c>
      <c r="C99" s="742"/>
      <c r="D99" s="746"/>
      <c r="E99" s="747"/>
      <c r="F99" s="757"/>
      <c r="G99" s="749"/>
      <c r="H99" s="171"/>
      <c r="I99" s="171"/>
      <c r="J99" s="182" t="str">
        <f xml:space="preserve"> IF(OR(C95="X",D95="X",D97="x",E97="x",E99="X",F101="X",F103="X",G103="X" ),"x","")</f>
        <v/>
      </c>
      <c r="K99" s="174" t="s">
        <v>125</v>
      </c>
    </row>
    <row r="100" spans="1:11" ht="27.75" x14ac:dyDescent="0.2">
      <c r="A100" s="751"/>
      <c r="B100" s="171" t="s">
        <v>128</v>
      </c>
      <c r="C100" s="743"/>
      <c r="D100" s="746"/>
      <c r="E100" s="748"/>
      <c r="F100" s="757"/>
      <c r="G100" s="749"/>
      <c r="H100" s="171"/>
      <c r="I100" s="171"/>
      <c r="J100" s="183"/>
      <c r="K100" s="174"/>
    </row>
    <row r="101" spans="1:11" ht="25.5" customHeight="1" x14ac:dyDescent="0.2">
      <c r="A101" s="751"/>
      <c r="B101" s="171">
        <v>2</v>
      </c>
      <c r="C101" s="742"/>
      <c r="D101" s="744"/>
      <c r="E101" s="745"/>
      <c r="F101" s="747"/>
      <c r="G101" s="749"/>
      <c r="H101" s="171"/>
      <c r="I101" s="171"/>
      <c r="J101" s="184" t="str">
        <f xml:space="preserve"> IF(OR(C97="X",D99="X",E103="x",E101="x" ),"x","")</f>
        <v/>
      </c>
      <c r="K101" s="174" t="s">
        <v>127</v>
      </c>
    </row>
    <row r="102" spans="1:11" ht="27.75" x14ac:dyDescent="0.2">
      <c r="A102" s="751"/>
      <c r="B102" s="171" t="s">
        <v>250</v>
      </c>
      <c r="C102" s="743"/>
      <c r="D102" s="744"/>
      <c r="E102" s="746"/>
      <c r="F102" s="748"/>
      <c r="G102" s="749"/>
      <c r="H102" s="171"/>
      <c r="I102" s="171"/>
      <c r="J102" s="183"/>
      <c r="K102" s="174"/>
    </row>
    <row r="103" spans="1:11" ht="29.25" customHeight="1" x14ac:dyDescent="0.2">
      <c r="A103" s="751"/>
      <c r="B103" s="171">
        <v>1</v>
      </c>
      <c r="C103" s="742"/>
      <c r="D103" s="773"/>
      <c r="E103" s="775"/>
      <c r="F103" s="777"/>
      <c r="G103" s="779"/>
      <c r="H103" s="171"/>
      <c r="I103" s="171"/>
      <c r="J103" s="185" t="str">
        <f xml:space="preserve"> IF(OR(C99="X",C101="X",C103="x",D101="x",D103="x" ),"x","")</f>
        <v/>
      </c>
      <c r="K103" s="174" t="s">
        <v>129</v>
      </c>
    </row>
    <row r="104" spans="1:11" ht="13.5" customHeight="1" x14ac:dyDescent="0.2">
      <c r="A104" s="751"/>
      <c r="B104" s="171" t="s">
        <v>130</v>
      </c>
      <c r="C104" s="772"/>
      <c r="D104" s="774"/>
      <c r="E104" s="776"/>
      <c r="F104" s="778"/>
      <c r="G104" s="780"/>
      <c r="H104" s="171"/>
      <c r="I104" s="171"/>
      <c r="J104" s="171"/>
      <c r="K104" s="172"/>
    </row>
    <row r="105" spans="1:11" x14ac:dyDescent="0.2">
      <c r="A105" s="193"/>
      <c r="B105" s="171"/>
      <c r="C105" s="171">
        <v>1</v>
      </c>
      <c r="D105" s="171">
        <v>2</v>
      </c>
      <c r="E105" s="171">
        <v>3</v>
      </c>
      <c r="F105" s="171">
        <v>4</v>
      </c>
      <c r="G105" s="171">
        <v>5</v>
      </c>
      <c r="H105" s="171"/>
      <c r="I105" s="171"/>
      <c r="J105" s="171"/>
      <c r="K105" s="172"/>
    </row>
    <row r="106" spans="1:11" x14ac:dyDescent="0.2">
      <c r="A106" s="193"/>
      <c r="B106" s="171"/>
      <c r="C106" s="171" t="s">
        <v>131</v>
      </c>
      <c r="D106" s="171" t="s">
        <v>132</v>
      </c>
      <c r="E106" s="171" t="s">
        <v>133</v>
      </c>
      <c r="F106" s="171" t="s">
        <v>134</v>
      </c>
      <c r="G106" s="171" t="s">
        <v>135</v>
      </c>
      <c r="H106" s="171"/>
      <c r="I106" s="171"/>
      <c r="J106" s="171"/>
      <c r="K106" s="172"/>
    </row>
    <row r="107" spans="1:11" x14ac:dyDescent="0.2">
      <c r="A107" s="193"/>
      <c r="B107" s="171"/>
      <c r="C107" s="750" t="s">
        <v>136</v>
      </c>
      <c r="D107" s="750"/>
      <c r="E107" s="750"/>
      <c r="F107" s="750"/>
      <c r="G107" s="750"/>
      <c r="H107" s="171"/>
      <c r="I107" s="171"/>
      <c r="J107" s="171"/>
      <c r="K107" s="172"/>
    </row>
    <row r="108" spans="1:11" x14ac:dyDescent="0.2">
      <c r="A108" s="193"/>
      <c r="B108" s="171"/>
      <c r="C108" s="750"/>
      <c r="D108" s="750"/>
      <c r="E108" s="750"/>
      <c r="F108" s="750"/>
      <c r="G108" s="750"/>
      <c r="H108" s="171"/>
      <c r="I108" s="171"/>
      <c r="J108" s="171"/>
      <c r="K108" s="172"/>
    </row>
    <row r="109" spans="1:11" ht="15" thickBot="1" x14ac:dyDescent="0.25">
      <c r="A109" s="83"/>
      <c r="B109" s="84"/>
      <c r="C109" s="84"/>
      <c r="D109" s="84"/>
      <c r="E109" s="84"/>
      <c r="F109" s="84"/>
      <c r="G109" s="84"/>
      <c r="H109" s="84"/>
      <c r="I109" s="84"/>
      <c r="J109" s="84"/>
      <c r="K109" s="85"/>
    </row>
    <row r="110" spans="1:11" ht="15" thickBot="1" x14ac:dyDescent="0.25"/>
    <row r="111" spans="1:11" ht="33.75" customHeight="1" thickBot="1" x14ac:dyDescent="0.25">
      <c r="A111" s="154" t="s">
        <v>120</v>
      </c>
      <c r="B111" s="754" t="str">
        <f>DESCRIPCION!A25</f>
        <v>f</v>
      </c>
      <c r="C111" s="755"/>
      <c r="D111" s="755"/>
      <c r="E111" s="755"/>
      <c r="F111" s="755"/>
      <c r="G111" s="755"/>
      <c r="H111" s="755"/>
      <c r="I111" s="756"/>
      <c r="J111" s="155" t="s">
        <v>350</v>
      </c>
      <c r="K111" s="153" t="str">
        <f>IF(J117="x","EXTREMA",IF(J119="x","ALTA",IF(J121="x","MODERADA",IF(J123="x","BAJA",""))))</f>
        <v/>
      </c>
    </row>
    <row r="112" spans="1:11" ht="16.5" thickBot="1" x14ac:dyDescent="0.25">
      <c r="A112" s="735" t="s">
        <v>122</v>
      </c>
      <c r="B112" s="736"/>
      <c r="C112" s="736"/>
      <c r="D112" s="737" t="str">
        <f>PROBABILIDAD!T16</f>
        <v xml:space="preserve"> </v>
      </c>
      <c r="E112" s="738"/>
      <c r="F112" s="735" t="s">
        <v>351</v>
      </c>
      <c r="G112" s="736"/>
      <c r="H112" s="736"/>
      <c r="I112" s="739"/>
      <c r="J112" s="740"/>
      <c r="K112" s="741"/>
    </row>
    <row r="113" spans="1:11" x14ac:dyDescent="0.2">
      <c r="A113" s="193"/>
      <c r="B113" s="171"/>
      <c r="C113" s="171"/>
      <c r="D113" s="171"/>
      <c r="E113" s="171"/>
      <c r="F113" s="171"/>
      <c r="G113" s="171"/>
      <c r="H113" s="171"/>
      <c r="I113" s="171"/>
      <c r="J113" s="62"/>
      <c r="K113" s="75"/>
    </row>
    <row r="114" spans="1:11" x14ac:dyDescent="0.2">
      <c r="A114" s="193"/>
      <c r="B114" s="171"/>
      <c r="C114" s="194"/>
      <c r="D114" s="171"/>
      <c r="E114" s="171"/>
      <c r="F114" s="171"/>
      <c r="G114" s="171"/>
      <c r="H114" s="171"/>
      <c r="I114" s="171"/>
      <c r="J114" s="62"/>
      <c r="K114" s="75"/>
    </row>
    <row r="115" spans="1:11" ht="33" x14ac:dyDescent="0.2">
      <c r="A115" s="751" t="s">
        <v>122</v>
      </c>
      <c r="B115" s="171">
        <v>5</v>
      </c>
      <c r="C115" s="810"/>
      <c r="D115" s="812"/>
      <c r="E115" s="813"/>
      <c r="F115" s="813"/>
      <c r="G115" s="813"/>
      <c r="H115" s="207"/>
      <c r="I115" s="171"/>
      <c r="J115" s="758" t="s">
        <v>121</v>
      </c>
      <c r="K115" s="759"/>
    </row>
    <row r="116" spans="1:11" ht="33" x14ac:dyDescent="0.2">
      <c r="A116" s="751"/>
      <c r="B116" s="171" t="s">
        <v>124</v>
      </c>
      <c r="C116" s="811"/>
      <c r="D116" s="812"/>
      <c r="E116" s="813"/>
      <c r="F116" s="813"/>
      <c r="G116" s="813"/>
      <c r="H116" s="207"/>
      <c r="I116" s="171"/>
      <c r="J116" s="173"/>
      <c r="K116" s="174"/>
    </row>
    <row r="117" spans="1:11" ht="33" x14ac:dyDescent="0.2">
      <c r="A117" s="751"/>
      <c r="B117" s="171">
        <v>4</v>
      </c>
      <c r="C117" s="814"/>
      <c r="D117" s="812"/>
      <c r="E117" s="812"/>
      <c r="F117" s="816"/>
      <c r="G117" s="813"/>
      <c r="H117" s="207"/>
      <c r="I117" s="171"/>
      <c r="J117" s="180" t="str">
        <f xml:space="preserve"> IF(OR(E115="X",F115="X",G115="x",F117="x",G117="X",F119="X",G119="X",G121="X" ),"x","")</f>
        <v/>
      </c>
      <c r="K117" s="174" t="s">
        <v>123</v>
      </c>
    </row>
    <row r="118" spans="1:11" ht="33" x14ac:dyDescent="0.2">
      <c r="A118" s="751"/>
      <c r="B118" s="171" t="s">
        <v>126</v>
      </c>
      <c r="C118" s="815"/>
      <c r="D118" s="812"/>
      <c r="E118" s="812"/>
      <c r="F118" s="816"/>
      <c r="G118" s="813"/>
      <c r="H118" s="207"/>
      <c r="I118" s="171"/>
      <c r="J118" s="181"/>
      <c r="K118" s="174"/>
    </row>
    <row r="119" spans="1:11" ht="33" x14ac:dyDescent="0.2">
      <c r="A119" s="751"/>
      <c r="B119" s="171">
        <v>3</v>
      </c>
      <c r="C119" s="817"/>
      <c r="D119" s="819"/>
      <c r="E119" s="829"/>
      <c r="F119" s="816"/>
      <c r="G119" s="813"/>
      <c r="H119" s="207"/>
      <c r="I119" s="171"/>
      <c r="J119" s="182" t="str">
        <f xml:space="preserve"> IF(OR(C115="X",D115="X",D117="x",E117="x",E119="X",F121="X",F123="X",G123="X" ),"x","")</f>
        <v/>
      </c>
      <c r="K119" s="174" t="s">
        <v>125</v>
      </c>
    </row>
    <row r="120" spans="1:11" ht="33" x14ac:dyDescent="0.2">
      <c r="A120" s="751"/>
      <c r="B120" s="171" t="s">
        <v>128</v>
      </c>
      <c r="C120" s="818"/>
      <c r="D120" s="819"/>
      <c r="E120" s="812"/>
      <c r="F120" s="816"/>
      <c r="G120" s="813"/>
      <c r="H120" s="207"/>
      <c r="I120" s="171"/>
      <c r="J120" s="183"/>
      <c r="K120" s="174"/>
    </row>
    <row r="121" spans="1:11" ht="33" x14ac:dyDescent="0.2">
      <c r="A121" s="751"/>
      <c r="B121" s="171">
        <v>2</v>
      </c>
      <c r="C121" s="817"/>
      <c r="D121" s="830"/>
      <c r="E121" s="831"/>
      <c r="F121" s="829"/>
      <c r="G121" s="813"/>
      <c r="H121" s="207"/>
      <c r="I121" s="171"/>
      <c r="J121" s="184" t="str">
        <f xml:space="preserve"> IF(OR(C117="X",D119="X",E121="x",E123="x" ),"x","")</f>
        <v/>
      </c>
      <c r="K121" s="174" t="s">
        <v>127</v>
      </c>
    </row>
    <row r="122" spans="1:11" ht="33" x14ac:dyDescent="0.2">
      <c r="A122" s="751"/>
      <c r="B122" s="171" t="s">
        <v>250</v>
      </c>
      <c r="C122" s="818"/>
      <c r="D122" s="830"/>
      <c r="E122" s="819"/>
      <c r="F122" s="812"/>
      <c r="G122" s="813"/>
      <c r="H122" s="207"/>
      <c r="I122" s="171"/>
      <c r="J122" s="183"/>
      <c r="K122" s="174"/>
    </row>
    <row r="123" spans="1:11" ht="33" x14ac:dyDescent="0.2">
      <c r="A123" s="751"/>
      <c r="B123" s="171">
        <v>1</v>
      </c>
      <c r="C123" s="817"/>
      <c r="D123" s="821"/>
      <c r="E123" s="823"/>
      <c r="F123" s="825"/>
      <c r="G123" s="827"/>
      <c r="H123" s="207"/>
      <c r="I123" s="171"/>
      <c r="J123" s="185" t="str">
        <f xml:space="preserve"> IF(OR(C119="X",C121="X",D121="x",C123="x",D123="x" ),"x","")</f>
        <v/>
      </c>
      <c r="K123" s="174" t="s">
        <v>129</v>
      </c>
    </row>
    <row r="124" spans="1:11" ht="33" x14ac:dyDescent="0.2">
      <c r="A124" s="751"/>
      <c r="B124" s="171" t="s">
        <v>130</v>
      </c>
      <c r="C124" s="820"/>
      <c r="D124" s="822"/>
      <c r="E124" s="824"/>
      <c r="F124" s="826"/>
      <c r="G124" s="828"/>
      <c r="H124" s="207"/>
      <c r="I124" s="171"/>
      <c r="J124" s="171"/>
      <c r="K124" s="172"/>
    </row>
    <row r="125" spans="1:11" x14ac:dyDescent="0.2">
      <c r="A125" s="193"/>
      <c r="B125" s="171"/>
      <c r="C125" s="171">
        <v>1</v>
      </c>
      <c r="D125" s="171">
        <v>2</v>
      </c>
      <c r="E125" s="171">
        <v>3</v>
      </c>
      <c r="F125" s="171">
        <v>4</v>
      </c>
      <c r="G125" s="171">
        <v>5</v>
      </c>
      <c r="H125" s="171"/>
      <c r="I125" s="171"/>
      <c r="J125" s="171"/>
      <c r="K125" s="172"/>
    </row>
    <row r="126" spans="1:11" x14ac:dyDescent="0.2">
      <c r="A126" s="193"/>
      <c r="B126" s="171"/>
      <c r="C126" s="171" t="s">
        <v>131</v>
      </c>
      <c r="D126" s="171" t="s">
        <v>132</v>
      </c>
      <c r="E126" s="171" t="s">
        <v>133</v>
      </c>
      <c r="F126" s="171" t="s">
        <v>134</v>
      </c>
      <c r="G126" s="171" t="s">
        <v>135</v>
      </c>
      <c r="H126" s="171"/>
      <c r="I126" s="171"/>
      <c r="J126" s="171"/>
      <c r="K126" s="172"/>
    </row>
    <row r="127" spans="1:11" x14ac:dyDescent="0.2">
      <c r="A127" s="193"/>
      <c r="B127" s="171"/>
      <c r="C127" s="750" t="s">
        <v>136</v>
      </c>
      <c r="D127" s="750"/>
      <c r="E127" s="750"/>
      <c r="F127" s="750"/>
      <c r="G127" s="750"/>
      <c r="H127" s="171"/>
      <c r="I127" s="171"/>
      <c r="J127" s="171"/>
      <c r="K127" s="172"/>
    </row>
    <row r="128" spans="1:11" x14ac:dyDescent="0.2">
      <c r="A128" s="193"/>
      <c r="B128" s="171"/>
      <c r="C128" s="750"/>
      <c r="D128" s="750"/>
      <c r="E128" s="750"/>
      <c r="F128" s="750"/>
      <c r="G128" s="750"/>
      <c r="H128" s="171"/>
      <c r="I128" s="171"/>
      <c r="J128" s="171"/>
      <c r="K128" s="172"/>
    </row>
    <row r="129" spans="1:11" ht="15" thickBot="1" x14ac:dyDescent="0.25">
      <c r="A129" s="83"/>
      <c r="B129" s="84"/>
      <c r="C129" s="84"/>
      <c r="D129" s="84"/>
      <c r="E129" s="84"/>
      <c r="F129" s="84"/>
      <c r="G129" s="84"/>
      <c r="H129" s="84"/>
      <c r="I129" s="84"/>
      <c r="J129" s="84"/>
      <c r="K129" s="85"/>
    </row>
    <row r="130" spans="1:11" ht="15" thickBot="1" x14ac:dyDescent="0.25"/>
    <row r="131" spans="1:11" ht="38.25" customHeight="1" thickBot="1" x14ac:dyDescent="0.25">
      <c r="A131" s="154" t="s">
        <v>120</v>
      </c>
      <c r="B131" s="754" t="str">
        <f>DESCRIPCION!A28</f>
        <v>g</v>
      </c>
      <c r="C131" s="755"/>
      <c r="D131" s="755"/>
      <c r="E131" s="755"/>
      <c r="F131" s="755"/>
      <c r="G131" s="755"/>
      <c r="H131" s="755"/>
      <c r="I131" s="756"/>
      <c r="J131" s="155" t="s">
        <v>350</v>
      </c>
      <c r="K131" s="153" t="str">
        <f>IF(J137="x","EXTREMA",IF(J139="x","ALTA",IF(J141="x","MODERADA",IF(J143="x","BAJA",""))))</f>
        <v/>
      </c>
    </row>
    <row r="132" spans="1:11" ht="16.5" thickBot="1" x14ac:dyDescent="0.25">
      <c r="A132" s="735" t="s">
        <v>122</v>
      </c>
      <c r="B132" s="736"/>
      <c r="C132" s="736"/>
      <c r="D132" s="737" t="str">
        <f>PROBABILIDAD!T17</f>
        <v xml:space="preserve"> </v>
      </c>
      <c r="E132" s="738"/>
      <c r="F132" s="735" t="s">
        <v>351</v>
      </c>
      <c r="G132" s="736"/>
      <c r="H132" s="736"/>
      <c r="I132" s="739"/>
      <c r="J132" s="740"/>
      <c r="K132" s="741"/>
    </row>
    <row r="133" spans="1:11" x14ac:dyDescent="0.2">
      <c r="A133" s="193"/>
      <c r="B133" s="171"/>
      <c r="C133" s="171"/>
      <c r="D133" s="171"/>
      <c r="E133" s="171"/>
      <c r="F133" s="171"/>
      <c r="G133" s="171"/>
      <c r="H133" s="171"/>
      <c r="I133" s="171"/>
      <c r="J133" s="189"/>
      <c r="K133" s="190"/>
    </row>
    <row r="134" spans="1:11" x14ac:dyDescent="0.2">
      <c r="A134" s="193"/>
      <c r="B134" s="171"/>
      <c r="C134" s="194"/>
      <c r="D134" s="171"/>
      <c r="E134" s="171"/>
      <c r="F134" s="171"/>
      <c r="G134" s="171"/>
      <c r="H134" s="171"/>
      <c r="I134" s="171"/>
      <c r="J134" s="189"/>
      <c r="K134" s="190"/>
    </row>
    <row r="135" spans="1:11" ht="45.75" customHeight="1" x14ac:dyDescent="0.2">
      <c r="A135" s="751" t="s">
        <v>122</v>
      </c>
      <c r="B135" s="171">
        <v>5</v>
      </c>
      <c r="C135" s="752"/>
      <c r="D135" s="748"/>
      <c r="E135" s="749"/>
      <c r="F135" s="749"/>
      <c r="G135" s="749"/>
      <c r="H135" s="171"/>
      <c r="I135" s="171"/>
      <c r="J135" s="758" t="s">
        <v>121</v>
      </c>
      <c r="K135" s="759"/>
    </row>
    <row r="136" spans="1:11" ht="15" x14ac:dyDescent="0.2">
      <c r="A136" s="751"/>
      <c r="B136" s="171" t="s">
        <v>124</v>
      </c>
      <c r="C136" s="753"/>
      <c r="D136" s="748"/>
      <c r="E136" s="749"/>
      <c r="F136" s="749"/>
      <c r="G136" s="749"/>
      <c r="H136" s="171"/>
      <c r="I136" s="171"/>
      <c r="J136" s="173"/>
      <c r="K136" s="174"/>
    </row>
    <row r="137" spans="1:11" ht="27" customHeight="1" x14ac:dyDescent="0.2">
      <c r="A137" s="751"/>
      <c r="B137" s="171">
        <v>4</v>
      </c>
      <c r="C137" s="795"/>
      <c r="D137" s="748"/>
      <c r="E137" s="748"/>
      <c r="F137" s="757"/>
      <c r="G137" s="749"/>
      <c r="H137" s="171"/>
      <c r="I137" s="171"/>
      <c r="J137" s="180" t="str">
        <f xml:space="preserve"> IF(OR(E135="X",F135="X",G135="x",F137="x",G137="X",F139="X",G139="X",G141="X" ),"x","")</f>
        <v/>
      </c>
      <c r="K137" s="174" t="s">
        <v>123</v>
      </c>
    </row>
    <row r="138" spans="1:11" ht="27.75" x14ac:dyDescent="0.2">
      <c r="A138" s="751"/>
      <c r="B138" s="171" t="s">
        <v>126</v>
      </c>
      <c r="C138" s="796"/>
      <c r="D138" s="748"/>
      <c r="E138" s="748"/>
      <c r="F138" s="757"/>
      <c r="G138" s="749"/>
      <c r="H138" s="171"/>
      <c r="I138" s="171"/>
      <c r="J138" s="181"/>
      <c r="K138" s="174"/>
    </row>
    <row r="139" spans="1:11" ht="32.25" customHeight="1" x14ac:dyDescent="0.2">
      <c r="A139" s="751"/>
      <c r="B139" s="171">
        <v>3</v>
      </c>
      <c r="C139" s="742"/>
      <c r="D139" s="746"/>
      <c r="E139" s="747"/>
      <c r="F139" s="757"/>
      <c r="G139" s="749"/>
      <c r="H139" s="171"/>
      <c r="I139" s="171"/>
      <c r="J139" s="182" t="str">
        <f xml:space="preserve"> IF(OR(C135="X",D135="X",D137="x",E137="x",E139="X",F141="X",F143="X",G143="X" ),"x","")</f>
        <v/>
      </c>
      <c r="K139" s="174" t="s">
        <v>125</v>
      </c>
    </row>
    <row r="140" spans="1:11" ht="27.75" x14ac:dyDescent="0.2">
      <c r="A140" s="751"/>
      <c r="B140" s="171" t="s">
        <v>128</v>
      </c>
      <c r="C140" s="743"/>
      <c r="D140" s="746"/>
      <c r="E140" s="748"/>
      <c r="F140" s="757"/>
      <c r="G140" s="749"/>
      <c r="H140" s="171"/>
      <c r="I140" s="171"/>
      <c r="J140" s="183"/>
      <c r="K140" s="174"/>
    </row>
    <row r="141" spans="1:11" ht="27.75" customHeight="1" x14ac:dyDescent="0.2">
      <c r="A141" s="751"/>
      <c r="B141" s="171">
        <v>2</v>
      </c>
      <c r="C141" s="742"/>
      <c r="D141" s="744"/>
      <c r="E141" s="745"/>
      <c r="F141" s="747"/>
      <c r="G141" s="749"/>
      <c r="H141" s="171"/>
      <c r="I141" s="171"/>
      <c r="J141" s="184" t="str">
        <f xml:space="preserve"> IF(OR(C137="X",D139="X",E141="x",E143="x" ),"x","")</f>
        <v/>
      </c>
      <c r="K141" s="174" t="s">
        <v>127</v>
      </c>
    </row>
    <row r="142" spans="1:11" ht="27.75" x14ac:dyDescent="0.2">
      <c r="A142" s="751"/>
      <c r="B142" s="171" t="s">
        <v>250</v>
      </c>
      <c r="C142" s="743"/>
      <c r="D142" s="744"/>
      <c r="E142" s="746"/>
      <c r="F142" s="748"/>
      <c r="G142" s="749"/>
      <c r="H142" s="171"/>
      <c r="I142" s="171"/>
      <c r="J142" s="183"/>
      <c r="K142" s="174"/>
    </row>
    <row r="143" spans="1:11" ht="30" customHeight="1" x14ac:dyDescent="0.2">
      <c r="A143" s="751"/>
      <c r="B143" s="171">
        <v>1</v>
      </c>
      <c r="C143" s="742"/>
      <c r="D143" s="773"/>
      <c r="E143" s="775"/>
      <c r="F143" s="777"/>
      <c r="G143" s="779"/>
      <c r="H143" s="171"/>
      <c r="I143" s="171"/>
      <c r="J143" s="185" t="str">
        <f xml:space="preserve"> IF(OR(C139="X",C141="X",C143="x",D141="x",D143="x" ),"x","")</f>
        <v/>
      </c>
      <c r="K143" s="174" t="s">
        <v>129</v>
      </c>
    </row>
    <row r="144" spans="1:11" x14ac:dyDescent="0.2">
      <c r="A144" s="751"/>
      <c r="B144" s="171" t="s">
        <v>130</v>
      </c>
      <c r="C144" s="772"/>
      <c r="D144" s="774"/>
      <c r="E144" s="776"/>
      <c r="F144" s="778"/>
      <c r="G144" s="780"/>
      <c r="H144" s="171"/>
      <c r="I144" s="171"/>
      <c r="J144" s="171"/>
      <c r="K144" s="172"/>
    </row>
    <row r="145" spans="1:11" x14ac:dyDescent="0.2">
      <c r="A145" s="193"/>
      <c r="B145" s="171"/>
      <c r="C145" s="171">
        <v>1</v>
      </c>
      <c r="D145" s="171">
        <v>2</v>
      </c>
      <c r="E145" s="171">
        <v>3</v>
      </c>
      <c r="F145" s="171">
        <v>4</v>
      </c>
      <c r="G145" s="171">
        <v>5</v>
      </c>
      <c r="H145" s="171"/>
      <c r="I145" s="171"/>
      <c r="J145" s="171"/>
      <c r="K145" s="172"/>
    </row>
    <row r="146" spans="1:11" x14ac:dyDescent="0.2">
      <c r="A146" s="193"/>
      <c r="B146" s="171"/>
      <c r="C146" s="171" t="s">
        <v>131</v>
      </c>
      <c r="D146" s="171" t="s">
        <v>132</v>
      </c>
      <c r="E146" s="171" t="s">
        <v>133</v>
      </c>
      <c r="F146" s="171" t="s">
        <v>134</v>
      </c>
      <c r="G146" s="171" t="s">
        <v>135</v>
      </c>
      <c r="H146" s="171"/>
      <c r="I146" s="171"/>
      <c r="J146" s="171"/>
      <c r="K146" s="172"/>
    </row>
    <row r="147" spans="1:11" x14ac:dyDescent="0.2">
      <c r="A147" s="193"/>
      <c r="B147" s="171"/>
      <c r="C147" s="750" t="s">
        <v>136</v>
      </c>
      <c r="D147" s="750"/>
      <c r="E147" s="750"/>
      <c r="F147" s="750"/>
      <c r="G147" s="750"/>
      <c r="H147" s="171"/>
      <c r="I147" s="171"/>
      <c r="J147" s="171"/>
      <c r="K147" s="172"/>
    </row>
    <row r="148" spans="1:11" x14ac:dyDescent="0.2">
      <c r="A148" s="193"/>
      <c r="B148" s="171"/>
      <c r="C148" s="750"/>
      <c r="D148" s="750"/>
      <c r="E148" s="750"/>
      <c r="F148" s="750"/>
      <c r="G148" s="750"/>
      <c r="H148" s="171"/>
      <c r="I148" s="171"/>
      <c r="J148" s="171"/>
      <c r="K148" s="172"/>
    </row>
    <row r="149" spans="1:11" ht="15" thickBot="1" x14ac:dyDescent="0.25">
      <c r="A149" s="195"/>
      <c r="B149" s="196"/>
      <c r="C149" s="196"/>
      <c r="D149" s="196"/>
      <c r="E149" s="196"/>
      <c r="F149" s="196"/>
      <c r="G149" s="196"/>
      <c r="H149" s="196"/>
      <c r="I149" s="196"/>
      <c r="J149" s="196"/>
      <c r="K149" s="197"/>
    </row>
    <row r="150" spans="1:11" ht="15" thickBot="1" x14ac:dyDescent="0.25"/>
    <row r="151" spans="1:11" ht="31.5" customHeight="1" thickBot="1" x14ac:dyDescent="0.25">
      <c r="A151" s="154" t="s">
        <v>120</v>
      </c>
      <c r="B151" s="754" t="str">
        <f>DESCRIPCION!A31</f>
        <v>h</v>
      </c>
      <c r="C151" s="755"/>
      <c r="D151" s="755"/>
      <c r="E151" s="755"/>
      <c r="F151" s="755"/>
      <c r="G151" s="755"/>
      <c r="H151" s="755"/>
      <c r="I151" s="756"/>
      <c r="J151" s="155" t="s">
        <v>350</v>
      </c>
      <c r="K151" s="153" t="str">
        <f>IF(J157="x","EXTREMA",IF(J159="x","ALTA",IF(J161="x","MODERADA",IF(J163="x","BAJA",""))))</f>
        <v/>
      </c>
    </row>
    <row r="152" spans="1:11" ht="16.5" thickBot="1" x14ac:dyDescent="0.25">
      <c r="A152" s="735" t="s">
        <v>122</v>
      </c>
      <c r="B152" s="736"/>
      <c r="C152" s="736"/>
      <c r="D152" s="737" t="str">
        <f>PROBABILIDAD!T18</f>
        <v xml:space="preserve"> </v>
      </c>
      <c r="E152" s="738"/>
      <c r="F152" s="735" t="s">
        <v>351</v>
      </c>
      <c r="G152" s="736"/>
      <c r="H152" s="736"/>
      <c r="I152" s="739"/>
      <c r="J152" s="740"/>
      <c r="K152" s="741"/>
    </row>
    <row r="153" spans="1:11" x14ac:dyDescent="0.2">
      <c r="A153" s="193"/>
      <c r="B153" s="171"/>
      <c r="C153" s="171"/>
      <c r="D153" s="171"/>
      <c r="E153" s="171"/>
      <c r="F153" s="171"/>
      <c r="G153" s="171"/>
      <c r="H153" s="171"/>
      <c r="I153" s="171"/>
      <c r="J153" s="189"/>
      <c r="K153" s="190"/>
    </row>
    <row r="154" spans="1:11" x14ac:dyDescent="0.2">
      <c r="A154" s="193"/>
      <c r="B154" s="171"/>
      <c r="C154" s="194"/>
      <c r="D154" s="171"/>
      <c r="E154" s="171"/>
      <c r="F154" s="171"/>
      <c r="G154" s="171"/>
      <c r="H154" s="171"/>
      <c r="I154" s="171"/>
      <c r="J154" s="189"/>
      <c r="K154" s="190"/>
    </row>
    <row r="155" spans="1:11" ht="36" customHeight="1" x14ac:dyDescent="0.2">
      <c r="A155" s="751" t="s">
        <v>122</v>
      </c>
      <c r="B155" s="171">
        <v>5</v>
      </c>
      <c r="C155" s="752"/>
      <c r="D155" s="748"/>
      <c r="E155" s="749"/>
      <c r="F155" s="749"/>
      <c r="G155" s="749"/>
      <c r="H155" s="171"/>
      <c r="I155" s="171"/>
      <c r="J155" s="758" t="s">
        <v>121</v>
      </c>
      <c r="K155" s="759"/>
    </row>
    <row r="156" spans="1:11" ht="15" x14ac:dyDescent="0.2">
      <c r="A156" s="751"/>
      <c r="B156" s="171" t="s">
        <v>124</v>
      </c>
      <c r="C156" s="753"/>
      <c r="D156" s="748"/>
      <c r="E156" s="749"/>
      <c r="F156" s="749"/>
      <c r="G156" s="749"/>
      <c r="H156" s="171"/>
      <c r="I156" s="171"/>
      <c r="J156" s="173"/>
      <c r="K156" s="174"/>
    </row>
    <row r="157" spans="1:11" ht="27" customHeight="1" x14ac:dyDescent="0.2">
      <c r="A157" s="751"/>
      <c r="B157" s="171">
        <v>4</v>
      </c>
      <c r="C157" s="795"/>
      <c r="D157" s="748"/>
      <c r="E157" s="748"/>
      <c r="F157" s="757"/>
      <c r="G157" s="749"/>
      <c r="H157" s="171"/>
      <c r="I157" s="171"/>
      <c r="J157" s="180" t="str">
        <f xml:space="preserve"> IF(OR(E155="X",F155="X",G155="x",F157="x",G157="X",F159="X",G159="X",G161="X" ),"x","")</f>
        <v/>
      </c>
      <c r="K157" s="174" t="s">
        <v>123</v>
      </c>
    </row>
    <row r="158" spans="1:11" ht="27.75" x14ac:dyDescent="0.2">
      <c r="A158" s="751"/>
      <c r="B158" s="171" t="s">
        <v>126</v>
      </c>
      <c r="C158" s="796"/>
      <c r="D158" s="748"/>
      <c r="E158" s="748"/>
      <c r="F158" s="757"/>
      <c r="G158" s="749"/>
      <c r="H158" s="171"/>
      <c r="I158" s="171"/>
      <c r="J158" s="181"/>
      <c r="K158" s="174"/>
    </row>
    <row r="159" spans="1:11" ht="27.75" customHeight="1" x14ac:dyDescent="0.2">
      <c r="A159" s="751"/>
      <c r="B159" s="171">
        <v>3</v>
      </c>
      <c r="C159" s="742"/>
      <c r="D159" s="746"/>
      <c r="E159" s="747"/>
      <c r="F159" s="757"/>
      <c r="G159" s="749"/>
      <c r="H159" s="171"/>
      <c r="I159" s="171"/>
      <c r="J159" s="182" t="str">
        <f xml:space="preserve"> IF(OR(C155="X",D155="X",D157="x",E157="x",E159="X",F161="X",F163="X",G163="X" ),"x","")</f>
        <v/>
      </c>
      <c r="K159" s="174" t="s">
        <v>125</v>
      </c>
    </row>
    <row r="160" spans="1:11" ht="27.75" x14ac:dyDescent="0.2">
      <c r="A160" s="751"/>
      <c r="B160" s="171" t="s">
        <v>128</v>
      </c>
      <c r="C160" s="743"/>
      <c r="D160" s="746"/>
      <c r="E160" s="748"/>
      <c r="F160" s="757"/>
      <c r="G160" s="749"/>
      <c r="H160" s="171"/>
      <c r="I160" s="171"/>
      <c r="J160" s="183"/>
      <c r="K160" s="174"/>
    </row>
    <row r="161" spans="1:11" ht="27.75" customHeight="1" x14ac:dyDescent="0.2">
      <c r="A161" s="751"/>
      <c r="B161" s="171">
        <v>2</v>
      </c>
      <c r="C161" s="742"/>
      <c r="D161" s="744"/>
      <c r="E161" s="745"/>
      <c r="F161" s="747"/>
      <c r="G161" s="749"/>
      <c r="H161" s="171"/>
      <c r="I161" s="171"/>
      <c r="J161" s="184" t="str">
        <f xml:space="preserve"> IF(OR(C157="X",D159="X",E161="x",E163="x" ),"x","")</f>
        <v/>
      </c>
      <c r="K161" s="174" t="s">
        <v>127</v>
      </c>
    </row>
    <row r="162" spans="1:11" ht="27.75" x14ac:dyDescent="0.2">
      <c r="A162" s="751"/>
      <c r="B162" s="171" t="s">
        <v>250</v>
      </c>
      <c r="C162" s="743"/>
      <c r="D162" s="744"/>
      <c r="E162" s="746"/>
      <c r="F162" s="748"/>
      <c r="G162" s="749"/>
      <c r="H162" s="171"/>
      <c r="I162" s="171"/>
      <c r="J162" s="183"/>
      <c r="K162" s="174"/>
    </row>
    <row r="163" spans="1:11" ht="27.75" x14ac:dyDescent="0.2">
      <c r="A163" s="751"/>
      <c r="B163" s="171">
        <v>1</v>
      </c>
      <c r="C163" s="742"/>
      <c r="D163" s="773"/>
      <c r="E163" s="775"/>
      <c r="F163" s="777"/>
      <c r="G163" s="779"/>
      <c r="H163" s="171"/>
      <c r="I163" s="171"/>
      <c r="J163" s="185" t="str">
        <f xml:space="preserve"> IF(OR(C159="X",C161="X",C163="x",D161="x",D163="x" ),"x","")</f>
        <v/>
      </c>
      <c r="K163" s="174" t="s">
        <v>129</v>
      </c>
    </row>
    <row r="164" spans="1:11" ht="26.25" customHeight="1" x14ac:dyDescent="0.2">
      <c r="A164" s="751"/>
      <c r="B164" s="171" t="s">
        <v>130</v>
      </c>
      <c r="C164" s="772"/>
      <c r="D164" s="774"/>
      <c r="E164" s="776"/>
      <c r="F164" s="778"/>
      <c r="G164" s="780"/>
      <c r="H164" s="171"/>
      <c r="I164" s="171"/>
      <c r="J164" s="171"/>
      <c r="K164" s="172"/>
    </row>
    <row r="165" spans="1:11" x14ac:dyDescent="0.2">
      <c r="A165" s="193"/>
      <c r="B165" s="171"/>
      <c r="C165" s="171">
        <v>1</v>
      </c>
      <c r="D165" s="171">
        <v>2</v>
      </c>
      <c r="E165" s="171">
        <v>3</v>
      </c>
      <c r="F165" s="171">
        <v>4</v>
      </c>
      <c r="G165" s="171">
        <v>5</v>
      </c>
      <c r="H165" s="171"/>
      <c r="I165" s="171"/>
      <c r="J165" s="171"/>
      <c r="K165" s="172"/>
    </row>
    <row r="166" spans="1:11" x14ac:dyDescent="0.2">
      <c r="A166" s="193"/>
      <c r="B166" s="171"/>
      <c r="C166" s="171" t="s">
        <v>131</v>
      </c>
      <c r="D166" s="171" t="s">
        <v>132</v>
      </c>
      <c r="E166" s="171" t="s">
        <v>133</v>
      </c>
      <c r="F166" s="171" t="s">
        <v>134</v>
      </c>
      <c r="G166" s="171" t="s">
        <v>135</v>
      </c>
      <c r="H166" s="171"/>
      <c r="I166" s="171"/>
      <c r="J166" s="171"/>
      <c r="K166" s="172"/>
    </row>
    <row r="167" spans="1:11" x14ac:dyDescent="0.2">
      <c r="A167" s="193"/>
      <c r="B167" s="171"/>
      <c r="C167" s="750" t="s">
        <v>136</v>
      </c>
      <c r="D167" s="750"/>
      <c r="E167" s="750"/>
      <c r="F167" s="750"/>
      <c r="G167" s="750"/>
      <c r="H167" s="171"/>
      <c r="I167" s="171"/>
      <c r="J167" s="171"/>
      <c r="K167" s="172"/>
    </row>
    <row r="168" spans="1:11" x14ac:dyDescent="0.2">
      <c r="A168" s="193"/>
      <c r="B168" s="171"/>
      <c r="C168" s="750"/>
      <c r="D168" s="750"/>
      <c r="E168" s="750"/>
      <c r="F168" s="750"/>
      <c r="G168" s="750"/>
      <c r="H168" s="171"/>
      <c r="I168" s="171"/>
      <c r="J168" s="171"/>
      <c r="K168" s="172"/>
    </row>
    <row r="169" spans="1:11" ht="15" thickBot="1" x14ac:dyDescent="0.25">
      <c r="A169" s="195"/>
      <c r="B169" s="196"/>
      <c r="C169" s="196"/>
      <c r="D169" s="196"/>
      <c r="E169" s="196"/>
      <c r="F169" s="196"/>
      <c r="G169" s="196"/>
      <c r="H169" s="196"/>
      <c r="I169" s="196"/>
      <c r="J169" s="196"/>
      <c r="K169" s="197"/>
    </row>
    <row r="171" spans="1:11" ht="15" thickBot="1" x14ac:dyDescent="0.25"/>
    <row r="172" spans="1:11" ht="33.75" customHeight="1" thickBot="1" x14ac:dyDescent="0.25">
      <c r="A172" s="154" t="s">
        <v>120</v>
      </c>
      <c r="B172" s="832" t="str">
        <f>DESCRIPCION!A34</f>
        <v>i</v>
      </c>
      <c r="C172" s="833"/>
      <c r="D172" s="833"/>
      <c r="E172" s="833"/>
      <c r="F172" s="833"/>
      <c r="G172" s="833"/>
      <c r="H172" s="833"/>
      <c r="I172" s="834"/>
      <c r="J172" s="155" t="s">
        <v>350</v>
      </c>
      <c r="K172" s="153" t="str">
        <f>IF(J178="x","EXTREMA",IF(J180="x","ALTA",IF(J182="x","MODERADA",IF(J184="x","BAJA",""))))</f>
        <v/>
      </c>
    </row>
    <row r="173" spans="1:11" ht="16.5" thickBot="1" x14ac:dyDescent="0.25">
      <c r="A173" s="735" t="s">
        <v>122</v>
      </c>
      <c r="B173" s="736"/>
      <c r="C173" s="736"/>
      <c r="D173" s="737" t="str">
        <f>PROBABILIDAD!T19</f>
        <v xml:space="preserve"> </v>
      </c>
      <c r="E173" s="738"/>
      <c r="F173" s="735" t="s">
        <v>351</v>
      </c>
      <c r="G173" s="736"/>
      <c r="H173" s="736"/>
      <c r="I173" s="739"/>
      <c r="J173" s="740"/>
      <c r="K173" s="741"/>
    </row>
    <row r="174" spans="1:11" x14ac:dyDescent="0.2">
      <c r="A174" s="193"/>
      <c r="B174" s="171"/>
      <c r="C174" s="171"/>
      <c r="D174" s="171"/>
      <c r="E174" s="171"/>
      <c r="F174" s="171"/>
      <c r="G174" s="171"/>
      <c r="H174" s="171"/>
      <c r="I174" s="171"/>
      <c r="J174" s="189"/>
      <c r="K174" s="190"/>
    </row>
    <row r="175" spans="1:11" x14ac:dyDescent="0.2">
      <c r="A175" s="193"/>
      <c r="B175" s="171"/>
      <c r="C175" s="194"/>
      <c r="D175" s="171"/>
      <c r="E175" s="171"/>
      <c r="F175" s="171"/>
      <c r="G175" s="171"/>
      <c r="H175" s="171"/>
      <c r="I175" s="171"/>
      <c r="J175" s="189"/>
      <c r="K175" s="190"/>
    </row>
    <row r="176" spans="1:11" ht="31.5" customHeight="1" x14ac:dyDescent="0.2">
      <c r="A176" s="751" t="s">
        <v>122</v>
      </c>
      <c r="B176" s="171">
        <v>5</v>
      </c>
      <c r="C176" s="752"/>
      <c r="D176" s="748"/>
      <c r="E176" s="749"/>
      <c r="F176" s="749"/>
      <c r="G176" s="749"/>
      <c r="H176" s="171"/>
      <c r="I176" s="171"/>
      <c r="J176" s="758" t="s">
        <v>121</v>
      </c>
      <c r="K176" s="759"/>
    </row>
    <row r="177" spans="1:11" ht="15" x14ac:dyDescent="0.2">
      <c r="A177" s="751"/>
      <c r="B177" s="171" t="s">
        <v>124</v>
      </c>
      <c r="C177" s="753"/>
      <c r="D177" s="748"/>
      <c r="E177" s="749"/>
      <c r="F177" s="749"/>
      <c r="G177" s="749"/>
      <c r="H177" s="171"/>
      <c r="I177" s="171"/>
      <c r="J177" s="173"/>
      <c r="K177" s="174"/>
    </row>
    <row r="178" spans="1:11" ht="27.75" customHeight="1" x14ac:dyDescent="0.2">
      <c r="A178" s="751"/>
      <c r="B178" s="171">
        <v>4</v>
      </c>
      <c r="C178" s="795"/>
      <c r="D178" s="748"/>
      <c r="E178" s="748"/>
      <c r="F178" s="757"/>
      <c r="G178" s="749"/>
      <c r="H178" s="171"/>
      <c r="I178" s="171"/>
      <c r="J178" s="180" t="str">
        <f xml:space="preserve"> IF(OR(E176="X",F176="X",G176="x",F178="x",G178="X",F180="X",G180="X",G182="X" ),"x","")</f>
        <v/>
      </c>
      <c r="K178" s="174" t="s">
        <v>123</v>
      </c>
    </row>
    <row r="179" spans="1:11" ht="27.75" x14ac:dyDescent="0.2">
      <c r="A179" s="751"/>
      <c r="B179" s="171" t="s">
        <v>126</v>
      </c>
      <c r="C179" s="796"/>
      <c r="D179" s="748"/>
      <c r="E179" s="748"/>
      <c r="F179" s="757"/>
      <c r="G179" s="749"/>
      <c r="H179" s="171"/>
      <c r="I179" s="171"/>
      <c r="J179" s="181"/>
      <c r="K179" s="174"/>
    </row>
    <row r="180" spans="1:11" ht="32.25" customHeight="1" x14ac:dyDescent="0.2">
      <c r="A180" s="751"/>
      <c r="B180" s="171">
        <v>3</v>
      </c>
      <c r="C180" s="742"/>
      <c r="D180" s="746"/>
      <c r="E180" s="747"/>
      <c r="F180" s="757"/>
      <c r="G180" s="749"/>
      <c r="H180" s="171"/>
      <c r="I180" s="171"/>
      <c r="J180" s="182" t="str">
        <f xml:space="preserve"> IF(OR(C176="X",D176="X",D178="x",E178="x",E180="X",F182="X",F184="X",G184="X" ),"x","")</f>
        <v/>
      </c>
      <c r="K180" s="174" t="s">
        <v>125</v>
      </c>
    </row>
    <row r="181" spans="1:11" ht="27.75" x14ac:dyDescent="0.2">
      <c r="A181" s="751"/>
      <c r="B181" s="171" t="s">
        <v>128</v>
      </c>
      <c r="C181" s="743"/>
      <c r="D181" s="746"/>
      <c r="E181" s="748"/>
      <c r="F181" s="757"/>
      <c r="G181" s="749"/>
      <c r="H181" s="171"/>
      <c r="I181" s="171"/>
      <c r="J181" s="183"/>
      <c r="K181" s="174"/>
    </row>
    <row r="182" spans="1:11" ht="32.25" customHeight="1" x14ac:dyDescent="0.2">
      <c r="A182" s="751"/>
      <c r="B182" s="171">
        <v>2</v>
      </c>
      <c r="C182" s="742"/>
      <c r="D182" s="744"/>
      <c r="E182" s="745"/>
      <c r="F182" s="747"/>
      <c r="G182" s="749"/>
      <c r="H182" s="171"/>
      <c r="I182" s="171"/>
      <c r="J182" s="184" t="str">
        <f xml:space="preserve"> IF(OR(E182="X",D180="X",C178="x",E184="x" ),"x","")</f>
        <v/>
      </c>
      <c r="K182" s="174" t="s">
        <v>127</v>
      </c>
    </row>
    <row r="183" spans="1:11" ht="27.75" x14ac:dyDescent="0.2">
      <c r="A183" s="751"/>
      <c r="B183" s="171" t="s">
        <v>250</v>
      </c>
      <c r="C183" s="743"/>
      <c r="D183" s="744"/>
      <c r="E183" s="746"/>
      <c r="F183" s="748"/>
      <c r="G183" s="749"/>
      <c r="H183" s="171"/>
      <c r="I183" s="171"/>
      <c r="J183" s="183"/>
      <c r="K183" s="174"/>
    </row>
    <row r="184" spans="1:11" ht="27.75" x14ac:dyDescent="0.2">
      <c r="A184" s="751"/>
      <c r="B184" s="171">
        <v>1</v>
      </c>
      <c r="C184" s="742"/>
      <c r="D184" s="773"/>
      <c r="E184" s="775"/>
      <c r="F184" s="777"/>
      <c r="G184" s="779"/>
      <c r="H184" s="171"/>
      <c r="I184" s="171"/>
      <c r="J184" s="185" t="str">
        <f xml:space="preserve"> IF(OR(C180="X",C182="X",D182="x",D184="x",C184="x" ),"x","")</f>
        <v/>
      </c>
      <c r="K184" s="174" t="s">
        <v>129</v>
      </c>
    </row>
    <row r="185" spans="1:11" ht="24" customHeight="1" x14ac:dyDescent="0.2">
      <c r="A185" s="751"/>
      <c r="B185" s="171" t="s">
        <v>130</v>
      </c>
      <c r="C185" s="772"/>
      <c r="D185" s="774"/>
      <c r="E185" s="776"/>
      <c r="F185" s="778"/>
      <c r="G185" s="780"/>
      <c r="H185" s="171"/>
      <c r="I185" s="171"/>
      <c r="J185" s="171"/>
      <c r="K185" s="172"/>
    </row>
    <row r="186" spans="1:11" x14ac:dyDescent="0.2">
      <c r="A186" s="193"/>
      <c r="B186" s="171"/>
      <c r="C186" s="171">
        <v>1</v>
      </c>
      <c r="D186" s="171">
        <v>2</v>
      </c>
      <c r="E186" s="171">
        <v>3</v>
      </c>
      <c r="F186" s="171">
        <v>4</v>
      </c>
      <c r="G186" s="171">
        <v>5</v>
      </c>
      <c r="H186" s="171"/>
      <c r="I186" s="171"/>
      <c r="J186" s="171"/>
      <c r="K186" s="172"/>
    </row>
    <row r="187" spans="1:11" x14ac:dyDescent="0.2">
      <c r="A187" s="193"/>
      <c r="B187" s="171"/>
      <c r="C187" s="171" t="s">
        <v>131</v>
      </c>
      <c r="D187" s="171" t="s">
        <v>132</v>
      </c>
      <c r="E187" s="171" t="s">
        <v>133</v>
      </c>
      <c r="F187" s="171" t="s">
        <v>134</v>
      </c>
      <c r="G187" s="171" t="s">
        <v>135</v>
      </c>
      <c r="H187" s="171"/>
      <c r="I187" s="171"/>
      <c r="J187" s="171"/>
      <c r="K187" s="172"/>
    </row>
    <row r="188" spans="1:11" x14ac:dyDescent="0.2">
      <c r="A188" s="193"/>
      <c r="B188" s="171"/>
      <c r="C188" s="750" t="s">
        <v>136</v>
      </c>
      <c r="D188" s="750"/>
      <c r="E188" s="750"/>
      <c r="F188" s="750"/>
      <c r="G188" s="750"/>
      <c r="H188" s="171"/>
      <c r="I188" s="171"/>
      <c r="J188" s="171"/>
      <c r="K188" s="172"/>
    </row>
    <row r="189" spans="1:11" x14ac:dyDescent="0.2">
      <c r="A189" s="193"/>
      <c r="B189" s="171"/>
      <c r="C189" s="750"/>
      <c r="D189" s="750"/>
      <c r="E189" s="750"/>
      <c r="F189" s="750"/>
      <c r="G189" s="750"/>
      <c r="H189" s="171"/>
      <c r="I189" s="171"/>
      <c r="J189" s="171"/>
      <c r="K189" s="172"/>
    </row>
    <row r="190" spans="1:11" ht="15" thickBot="1" x14ac:dyDescent="0.25">
      <c r="A190" s="83"/>
      <c r="B190" s="84"/>
      <c r="C190" s="84"/>
      <c r="D190" s="84"/>
      <c r="E190" s="84"/>
      <c r="F190" s="84"/>
      <c r="G190" s="84"/>
      <c r="H190" s="84"/>
      <c r="I190" s="84"/>
      <c r="J190" s="84"/>
      <c r="K190" s="85"/>
    </row>
    <row r="191" spans="1:11" ht="15" thickBot="1" x14ac:dyDescent="0.25"/>
    <row r="192" spans="1:11" ht="33" customHeight="1" thickBot="1" x14ac:dyDescent="0.25">
      <c r="A192" s="154" t="s">
        <v>120</v>
      </c>
      <c r="B192" s="754" t="str">
        <f>DESCRIPCION!A37</f>
        <v>j</v>
      </c>
      <c r="C192" s="755"/>
      <c r="D192" s="755"/>
      <c r="E192" s="755"/>
      <c r="F192" s="755"/>
      <c r="G192" s="755"/>
      <c r="H192" s="755"/>
      <c r="I192" s="756"/>
      <c r="J192" s="155" t="s">
        <v>350</v>
      </c>
      <c r="K192" s="153" t="str">
        <f>IF(J198="x","EXTREMA",IF(J200="x","ALTA",IF(J202="x","MODERADA",IF(J204="x","BAJA",""))))</f>
        <v/>
      </c>
    </row>
    <row r="193" spans="1:11" ht="16.5" thickBot="1" x14ac:dyDescent="0.25">
      <c r="A193" s="735" t="s">
        <v>122</v>
      </c>
      <c r="B193" s="736"/>
      <c r="C193" s="736"/>
      <c r="D193" s="737" t="str">
        <f>PROBABILIDAD!T20</f>
        <v xml:space="preserve"> </v>
      </c>
      <c r="E193" s="738"/>
      <c r="F193" s="735" t="s">
        <v>351</v>
      </c>
      <c r="G193" s="736"/>
      <c r="H193" s="736"/>
      <c r="I193" s="739"/>
      <c r="J193" s="740"/>
      <c r="K193" s="741"/>
    </row>
    <row r="194" spans="1:11" x14ac:dyDescent="0.2">
      <c r="A194" s="193"/>
      <c r="B194" s="171"/>
      <c r="C194" s="171"/>
      <c r="D194" s="171"/>
      <c r="E194" s="171"/>
      <c r="F194" s="171"/>
      <c r="G194" s="171"/>
      <c r="H194" s="171"/>
      <c r="I194" s="171"/>
      <c r="J194" s="189"/>
      <c r="K194" s="190"/>
    </row>
    <row r="195" spans="1:11" x14ac:dyDescent="0.2">
      <c r="A195" s="193"/>
      <c r="B195" s="171"/>
      <c r="C195" s="194"/>
      <c r="D195" s="171"/>
      <c r="E195" s="171"/>
      <c r="F195" s="171"/>
      <c r="G195" s="171"/>
      <c r="H195" s="171"/>
      <c r="I195" s="171"/>
      <c r="J195" s="189"/>
      <c r="K195" s="190"/>
    </row>
    <row r="196" spans="1:11" ht="27" customHeight="1" x14ac:dyDescent="0.2">
      <c r="A196" s="751" t="s">
        <v>122</v>
      </c>
      <c r="B196" s="171">
        <v>5</v>
      </c>
      <c r="C196" s="752"/>
      <c r="D196" s="748"/>
      <c r="E196" s="749"/>
      <c r="F196" s="749"/>
      <c r="G196" s="749"/>
      <c r="H196" s="171"/>
      <c r="I196" s="171"/>
      <c r="J196" s="758" t="s">
        <v>121</v>
      </c>
      <c r="K196" s="759"/>
    </row>
    <row r="197" spans="1:11" ht="15" x14ac:dyDescent="0.2">
      <c r="A197" s="751"/>
      <c r="B197" s="171" t="s">
        <v>124</v>
      </c>
      <c r="C197" s="753"/>
      <c r="D197" s="748"/>
      <c r="E197" s="749"/>
      <c r="F197" s="749"/>
      <c r="G197" s="749"/>
      <c r="H197" s="171"/>
      <c r="I197" s="171"/>
      <c r="J197" s="173"/>
      <c r="K197" s="174"/>
    </row>
    <row r="198" spans="1:11" ht="30.75" customHeight="1" x14ac:dyDescent="0.2">
      <c r="A198" s="751"/>
      <c r="B198" s="171">
        <v>4</v>
      </c>
      <c r="C198" s="795"/>
      <c r="D198" s="748"/>
      <c r="E198" s="748"/>
      <c r="F198" s="757"/>
      <c r="G198" s="749"/>
      <c r="H198" s="171"/>
      <c r="I198" s="171"/>
      <c r="J198" s="180" t="str">
        <f xml:space="preserve"> IF(OR(E196="X",F196="X",G196="x",F198="x",G198="X",F200="X",G200="X",G202="X" ),"x","")</f>
        <v/>
      </c>
      <c r="K198" s="174" t="s">
        <v>123</v>
      </c>
    </row>
    <row r="199" spans="1:11" ht="27.75" x14ac:dyDescent="0.2">
      <c r="A199" s="751"/>
      <c r="B199" s="171" t="s">
        <v>126</v>
      </c>
      <c r="C199" s="796"/>
      <c r="D199" s="748"/>
      <c r="E199" s="748"/>
      <c r="F199" s="757"/>
      <c r="G199" s="749"/>
      <c r="H199" s="171"/>
      <c r="I199" s="171"/>
      <c r="J199" s="181"/>
      <c r="K199" s="174"/>
    </row>
    <row r="200" spans="1:11" ht="25.5" customHeight="1" x14ac:dyDescent="0.2">
      <c r="A200" s="751"/>
      <c r="B200" s="171">
        <v>3</v>
      </c>
      <c r="C200" s="742"/>
      <c r="D200" s="746"/>
      <c r="E200" s="747"/>
      <c r="F200" s="757"/>
      <c r="G200" s="749"/>
      <c r="H200" s="171"/>
      <c r="I200" s="171"/>
      <c r="J200" s="182" t="str">
        <f xml:space="preserve"> IF(OR(C196="X",D196="X",D198="x",E198="x",E200="X",F202="X",F204="X",G204="X" ),"x","")</f>
        <v/>
      </c>
      <c r="K200" s="174" t="s">
        <v>125</v>
      </c>
    </row>
    <row r="201" spans="1:11" ht="27.75" x14ac:dyDescent="0.2">
      <c r="A201" s="751"/>
      <c r="B201" s="171" t="s">
        <v>128</v>
      </c>
      <c r="C201" s="743"/>
      <c r="D201" s="746"/>
      <c r="E201" s="748"/>
      <c r="F201" s="757"/>
      <c r="G201" s="749"/>
      <c r="H201" s="171"/>
      <c r="I201" s="171"/>
      <c r="J201" s="183"/>
      <c r="K201" s="174"/>
    </row>
    <row r="202" spans="1:11" ht="32.25" customHeight="1" x14ac:dyDescent="0.2">
      <c r="A202" s="751"/>
      <c r="B202" s="171">
        <v>2</v>
      </c>
      <c r="C202" s="742"/>
      <c r="D202" s="744"/>
      <c r="E202" s="745"/>
      <c r="F202" s="747"/>
      <c r="G202" s="749"/>
      <c r="H202" s="171"/>
      <c r="I202" s="171"/>
      <c r="J202" s="184" t="str">
        <f xml:space="preserve"> IF(OR(C198="X",D200="X",E202="x",E204="x" ),"x","")</f>
        <v/>
      </c>
      <c r="K202" s="174" t="s">
        <v>127</v>
      </c>
    </row>
    <row r="203" spans="1:11" ht="27.75" x14ac:dyDescent="0.2">
      <c r="A203" s="751"/>
      <c r="B203" s="171" t="s">
        <v>250</v>
      </c>
      <c r="C203" s="743"/>
      <c r="D203" s="744"/>
      <c r="E203" s="746"/>
      <c r="F203" s="748"/>
      <c r="G203" s="749"/>
      <c r="H203" s="171"/>
      <c r="I203" s="171"/>
      <c r="J203" s="183"/>
      <c r="K203" s="174"/>
    </row>
    <row r="204" spans="1:11" ht="27.75" x14ac:dyDescent="0.2">
      <c r="A204" s="751"/>
      <c r="B204" s="171">
        <v>1</v>
      </c>
      <c r="C204" s="742"/>
      <c r="D204" s="773"/>
      <c r="E204" s="775"/>
      <c r="F204" s="777"/>
      <c r="G204" s="779"/>
      <c r="H204" s="171"/>
      <c r="I204" s="171"/>
      <c r="J204" s="185" t="str">
        <f xml:space="preserve"> IF(OR(C200="X",C202="X",D202="x",D204="x",C204="x" ),"x","")</f>
        <v/>
      </c>
      <c r="K204" s="174" t="s">
        <v>129</v>
      </c>
    </row>
    <row r="205" spans="1:11" ht="26.25" customHeight="1" x14ac:dyDescent="0.2">
      <c r="A205" s="751"/>
      <c r="B205" s="171" t="s">
        <v>130</v>
      </c>
      <c r="C205" s="772"/>
      <c r="D205" s="774"/>
      <c r="E205" s="776"/>
      <c r="F205" s="778"/>
      <c r="G205" s="780"/>
      <c r="H205" s="171"/>
      <c r="I205" s="171"/>
      <c r="J205" s="171"/>
      <c r="K205" s="172"/>
    </row>
    <row r="206" spans="1:11" x14ac:dyDescent="0.2">
      <c r="A206" s="193"/>
      <c r="B206" s="171"/>
      <c r="C206" s="171">
        <v>1</v>
      </c>
      <c r="D206" s="171">
        <v>2</v>
      </c>
      <c r="E206" s="171">
        <v>3</v>
      </c>
      <c r="F206" s="171">
        <v>4</v>
      </c>
      <c r="G206" s="171">
        <v>5</v>
      </c>
      <c r="H206" s="171"/>
      <c r="I206" s="171"/>
      <c r="J206" s="171"/>
      <c r="K206" s="172"/>
    </row>
    <row r="207" spans="1:11" x14ac:dyDescent="0.2">
      <c r="A207" s="193"/>
      <c r="B207" s="171"/>
      <c r="C207" s="171" t="s">
        <v>131</v>
      </c>
      <c r="D207" s="171" t="s">
        <v>132</v>
      </c>
      <c r="E207" s="171" t="s">
        <v>133</v>
      </c>
      <c r="F207" s="171" t="s">
        <v>134</v>
      </c>
      <c r="G207" s="171" t="s">
        <v>135</v>
      </c>
      <c r="H207" s="171"/>
      <c r="I207" s="171"/>
      <c r="J207" s="171"/>
      <c r="K207" s="172"/>
    </row>
    <row r="208" spans="1:11" x14ac:dyDescent="0.2">
      <c r="A208" s="193"/>
      <c r="B208" s="171"/>
      <c r="C208" s="750" t="s">
        <v>136</v>
      </c>
      <c r="D208" s="750"/>
      <c r="E208" s="750"/>
      <c r="F208" s="750"/>
      <c r="G208" s="750"/>
      <c r="H208" s="171"/>
      <c r="I208" s="171"/>
      <c r="J208" s="171"/>
      <c r="K208" s="172"/>
    </row>
    <row r="209" spans="1:11" x14ac:dyDescent="0.2">
      <c r="A209" s="193"/>
      <c r="B209" s="171"/>
      <c r="C209" s="750"/>
      <c r="D209" s="750"/>
      <c r="E209" s="750"/>
      <c r="F209" s="750"/>
      <c r="G209" s="750"/>
      <c r="H209" s="171"/>
      <c r="I209" s="171"/>
      <c r="J209" s="171"/>
      <c r="K209" s="172"/>
    </row>
    <row r="210" spans="1:11" ht="15" thickBot="1" x14ac:dyDescent="0.25">
      <c r="A210" s="83"/>
      <c r="B210" s="84"/>
      <c r="C210" s="84"/>
      <c r="D210" s="84"/>
      <c r="E210" s="84"/>
      <c r="F210" s="84"/>
      <c r="G210" s="84"/>
      <c r="H210" s="84"/>
      <c r="I210" s="84"/>
      <c r="J210" s="84"/>
      <c r="K210" s="85"/>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9</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zoomScale="40" zoomScaleNormal="4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41"/>
      <c r="B1" s="912" t="str">
        <f>CONTEXTO!B1</f>
        <v xml:space="preserve">PROCESO: </v>
      </c>
      <c r="C1" s="913"/>
      <c r="D1" s="913"/>
      <c r="E1" s="913"/>
      <c r="F1" s="913"/>
      <c r="G1" s="913"/>
      <c r="H1" s="914"/>
      <c r="I1" s="447" t="s">
        <v>391</v>
      </c>
      <c r="J1" s="447"/>
      <c r="K1" s="899"/>
    </row>
    <row r="2" spans="1:230" customFormat="1" ht="15.75" customHeight="1" x14ac:dyDescent="0.25">
      <c r="A2" s="473"/>
      <c r="B2" s="915"/>
      <c r="C2" s="916"/>
      <c r="D2" s="916"/>
      <c r="E2" s="916"/>
      <c r="F2" s="916"/>
      <c r="G2" s="916"/>
      <c r="H2" s="917"/>
      <c r="I2" s="449" t="s">
        <v>383</v>
      </c>
      <c r="J2" s="449"/>
      <c r="K2" s="900"/>
    </row>
    <row r="3" spans="1:230" customFormat="1" ht="36" customHeight="1" x14ac:dyDescent="0.25">
      <c r="A3" s="473"/>
      <c r="B3" s="918" t="s">
        <v>204</v>
      </c>
      <c r="C3" s="918"/>
      <c r="D3" s="918"/>
      <c r="E3" s="918"/>
      <c r="F3" s="918"/>
      <c r="G3" s="918"/>
      <c r="H3" s="918"/>
      <c r="I3" s="449" t="s">
        <v>384</v>
      </c>
      <c r="J3" s="449"/>
      <c r="K3" s="900"/>
    </row>
    <row r="4" spans="1:230" customFormat="1" ht="15.75" customHeight="1" thickBot="1" x14ac:dyDescent="0.3">
      <c r="A4" s="474"/>
      <c r="B4" s="919"/>
      <c r="C4" s="919"/>
      <c r="D4" s="919"/>
      <c r="E4" s="919"/>
      <c r="F4" s="919"/>
      <c r="G4" s="919"/>
      <c r="H4" s="919"/>
      <c r="I4" s="489" t="s">
        <v>513</v>
      </c>
      <c r="J4" s="489"/>
      <c r="K4" s="901"/>
    </row>
    <row r="5" spans="1:230" ht="15" thickBot="1" x14ac:dyDescent="0.25">
      <c r="B5" s="539"/>
      <c r="C5" s="539"/>
      <c r="D5" s="539"/>
      <c r="E5" s="539"/>
      <c r="F5" s="539"/>
      <c r="G5" s="539"/>
    </row>
    <row r="6" spans="1:230" customFormat="1" ht="24" customHeight="1" x14ac:dyDescent="0.25">
      <c r="A6" s="906" t="str">
        <f>CONTEXTO!A8</f>
        <v>PROCESO:  GESTIÓN DE LA INFORMACIÓN Y LA COMUNICACIÓN</v>
      </c>
      <c r="B6" s="907"/>
      <c r="C6" s="907"/>
      <c r="D6" s="907"/>
      <c r="E6" s="907"/>
      <c r="F6" s="907"/>
      <c r="G6" s="907"/>
      <c r="H6" s="907"/>
      <c r="I6" s="907"/>
      <c r="J6" s="907"/>
      <c r="K6" s="908"/>
    </row>
    <row r="7" spans="1:230" customFormat="1" ht="54.75" customHeight="1" thickBot="1" x14ac:dyDescent="0.3">
      <c r="A7" s="90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910"/>
      <c r="C7" s="910"/>
      <c r="D7" s="910"/>
      <c r="E7" s="910"/>
      <c r="F7" s="910"/>
      <c r="G7" s="910"/>
      <c r="H7" s="910"/>
      <c r="I7" s="910"/>
      <c r="J7" s="910"/>
      <c r="K7" s="911"/>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2"/>
      <c r="GM7" s="72"/>
      <c r="GN7" s="72"/>
      <c r="GO7" s="72"/>
      <c r="GP7" s="72"/>
      <c r="GQ7" s="72"/>
      <c r="GR7" s="72"/>
      <c r="GS7" s="72"/>
      <c r="GT7" s="72"/>
      <c r="GU7" s="72"/>
      <c r="GV7" s="72"/>
      <c r="GW7" s="72"/>
      <c r="GX7" s="72"/>
      <c r="GY7" s="72"/>
      <c r="GZ7" s="72"/>
      <c r="HA7" s="72"/>
      <c r="HB7" s="72"/>
      <c r="HC7" s="72"/>
      <c r="HD7" s="72"/>
      <c r="HE7" s="72"/>
      <c r="HF7" s="72"/>
      <c r="HG7" s="72"/>
      <c r="HH7" s="72"/>
      <c r="HI7" s="72"/>
      <c r="HJ7" s="72"/>
      <c r="HK7" s="72"/>
      <c r="HL7" s="72"/>
      <c r="HM7" s="72"/>
      <c r="HN7" s="72"/>
      <c r="HO7" s="72"/>
      <c r="HP7" s="72"/>
      <c r="HQ7" s="72"/>
      <c r="HR7" s="72"/>
      <c r="HS7" s="72"/>
      <c r="HT7" s="72"/>
      <c r="HU7" s="72"/>
      <c r="HV7" s="72"/>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871" t="s">
        <v>87</v>
      </c>
      <c r="B9" s="869" t="s">
        <v>232</v>
      </c>
      <c r="C9" s="873" t="s">
        <v>251</v>
      </c>
      <c r="D9" s="875" t="s">
        <v>206</v>
      </c>
      <c r="E9" s="875"/>
      <c r="F9" s="875"/>
      <c r="G9" s="875"/>
      <c r="H9" s="875"/>
      <c r="I9" s="287" t="s">
        <v>207</v>
      </c>
      <c r="J9" s="876" t="s">
        <v>208</v>
      </c>
      <c r="K9" s="878" t="s">
        <v>209</v>
      </c>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row>
    <row r="10" spans="1:230" s="54" customFormat="1" ht="60.75" thickBot="1" x14ac:dyDescent="0.3">
      <c r="A10" s="872"/>
      <c r="B10" s="870"/>
      <c r="C10" s="874"/>
      <c r="D10" s="288" t="s">
        <v>210</v>
      </c>
      <c r="E10" s="51" t="s">
        <v>211</v>
      </c>
      <c r="F10" s="167" t="s">
        <v>212</v>
      </c>
      <c r="G10" s="167" t="s">
        <v>213</v>
      </c>
      <c r="H10" s="288" t="s">
        <v>214</v>
      </c>
      <c r="I10" s="52" t="s">
        <v>215</v>
      </c>
      <c r="J10" s="877"/>
      <c r="K10" s="879"/>
    </row>
    <row r="11" spans="1:230" ht="20.25" customHeight="1" x14ac:dyDescent="0.2">
      <c r="A11" s="905" t="s">
        <v>466</v>
      </c>
      <c r="B11" s="904" t="s">
        <v>475</v>
      </c>
      <c r="C11" s="886" t="s">
        <v>478</v>
      </c>
      <c r="D11" s="846" t="s">
        <v>216</v>
      </c>
      <c r="E11" s="136" t="s">
        <v>217</v>
      </c>
      <c r="F11" s="290" t="s">
        <v>179</v>
      </c>
      <c r="G11" s="137">
        <f>IF(F11="Asignado",15,0)</f>
        <v>15</v>
      </c>
      <c r="H11" s="865" t="str">
        <f>IF(AND(G18&gt;0,G18&lt;=85),"Débil",IF(AND(G18&gt;85,G18&lt;=95),"Moderado",IF(G18&gt;96,"Fuerte"," ")))</f>
        <v>Fuerte</v>
      </c>
      <c r="I11" s="849" t="s">
        <v>201</v>
      </c>
      <c r="J11" s="83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02" t="str">
        <f>IF(J11="Fuerte","NO",IF(J11=" "," ","SI"))</f>
        <v>NO</v>
      </c>
      <c r="L11" s="61"/>
    </row>
    <row r="12" spans="1:230" ht="29.25" customHeight="1" x14ac:dyDescent="0.2">
      <c r="A12" s="843"/>
      <c r="B12" s="836"/>
      <c r="C12" s="887"/>
      <c r="D12" s="846"/>
      <c r="E12" s="107" t="s">
        <v>218</v>
      </c>
      <c r="F12" s="67" t="s">
        <v>181</v>
      </c>
      <c r="G12" s="66">
        <f>IF(F12="Adecuado",15,0)</f>
        <v>15</v>
      </c>
      <c r="H12" s="865"/>
      <c r="I12" s="867"/>
      <c r="J12" s="861"/>
      <c r="K12" s="903"/>
    </row>
    <row r="13" spans="1:230" ht="43.5" customHeight="1" x14ac:dyDescent="0.2">
      <c r="A13" s="843"/>
      <c r="B13" s="836"/>
      <c r="C13" s="887"/>
      <c r="D13" s="50" t="s">
        <v>219</v>
      </c>
      <c r="E13" s="107" t="s">
        <v>220</v>
      </c>
      <c r="F13" s="67" t="s">
        <v>184</v>
      </c>
      <c r="G13" s="66">
        <f>IF(F13="Oportuna",15,0)</f>
        <v>15</v>
      </c>
      <c r="H13" s="865"/>
      <c r="I13" s="867"/>
      <c r="J13" s="861"/>
      <c r="K13" s="903"/>
      <c r="N13" s="235"/>
    </row>
    <row r="14" spans="1:230" ht="43.5" customHeight="1" x14ac:dyDescent="0.2">
      <c r="A14" s="843"/>
      <c r="B14" s="836"/>
      <c r="C14" s="887"/>
      <c r="D14" s="50" t="s">
        <v>221</v>
      </c>
      <c r="E14" s="107" t="s">
        <v>222</v>
      </c>
      <c r="F14" s="236" t="s">
        <v>187</v>
      </c>
      <c r="G14" s="66">
        <f>IF(F14="Prevenir",15,IF(F14="Detectar",10,0))</f>
        <v>15</v>
      </c>
      <c r="H14" s="865"/>
      <c r="I14" s="867"/>
      <c r="J14" s="861"/>
      <c r="K14" s="903"/>
    </row>
    <row r="15" spans="1:230" ht="29.25" customHeight="1" x14ac:dyDescent="0.2">
      <c r="A15" s="843"/>
      <c r="B15" s="836"/>
      <c r="C15" s="887"/>
      <c r="D15" s="50" t="s">
        <v>277</v>
      </c>
      <c r="E15" s="107" t="s">
        <v>224</v>
      </c>
      <c r="F15" s="67" t="s">
        <v>191</v>
      </c>
      <c r="G15" s="66">
        <f>IF(F15="Confiable",15,0)</f>
        <v>15</v>
      </c>
      <c r="H15" s="865"/>
      <c r="I15" s="867"/>
      <c r="J15" s="861"/>
      <c r="K15" s="903"/>
    </row>
    <row r="16" spans="1:230" ht="43.5" customHeight="1" x14ac:dyDescent="0.2">
      <c r="A16" s="843"/>
      <c r="B16" s="836"/>
      <c r="C16" s="887"/>
      <c r="D16" s="50" t="s">
        <v>278</v>
      </c>
      <c r="E16" s="107" t="s">
        <v>226</v>
      </c>
      <c r="F16" s="236" t="s">
        <v>194</v>
      </c>
      <c r="G16" s="66">
        <f>IF(F16="Se investigan y se resuelven oportunamente",15,0)</f>
        <v>15</v>
      </c>
      <c r="H16" s="865"/>
      <c r="I16" s="867"/>
      <c r="J16" s="861"/>
      <c r="K16" s="903"/>
    </row>
    <row r="17" spans="1:76" ht="29.25" customHeight="1" x14ac:dyDescent="0.2">
      <c r="A17" s="844"/>
      <c r="B17" s="836"/>
      <c r="C17" s="888"/>
      <c r="D17" s="45" t="s">
        <v>227</v>
      </c>
      <c r="E17" s="107" t="s">
        <v>228</v>
      </c>
      <c r="F17" s="67" t="s">
        <v>197</v>
      </c>
      <c r="G17" s="66">
        <f>IF(F17="Completa",10,IF(F17="Incompleta",5,0))</f>
        <v>10</v>
      </c>
      <c r="H17" s="866"/>
      <c r="I17" s="867"/>
      <c r="J17" s="861"/>
      <c r="K17" s="903"/>
    </row>
    <row r="18" spans="1:76" ht="15.75" thickBot="1" x14ac:dyDescent="0.25">
      <c r="A18" s="126"/>
      <c r="B18" s="125"/>
      <c r="C18" s="123"/>
      <c r="D18" s="124"/>
      <c r="E18" s="58" t="s">
        <v>229</v>
      </c>
      <c r="F18" s="16"/>
      <c r="G18" s="138">
        <f>SUM(G11:G17)</f>
        <v>100</v>
      </c>
      <c r="H18" s="59"/>
      <c r="I18" s="127"/>
      <c r="J18" s="127"/>
      <c r="K18" s="128"/>
    </row>
    <row r="19" spans="1:76" ht="15" thickBot="1" x14ac:dyDescent="0.25">
      <c r="A19" s="55"/>
      <c r="B19" s="62"/>
    </row>
    <row r="20" spans="1:76" s="54" customFormat="1" ht="30" customHeight="1" x14ac:dyDescent="0.25">
      <c r="A20" s="871" t="s">
        <v>87</v>
      </c>
      <c r="B20" s="869" t="s">
        <v>232</v>
      </c>
      <c r="C20" s="873" t="s">
        <v>205</v>
      </c>
      <c r="D20" s="875" t="s">
        <v>206</v>
      </c>
      <c r="E20" s="875"/>
      <c r="F20" s="875"/>
      <c r="G20" s="875"/>
      <c r="H20" s="875"/>
      <c r="I20" s="111" t="s">
        <v>207</v>
      </c>
      <c r="J20" s="876" t="s">
        <v>208</v>
      </c>
      <c r="K20" s="878" t="s">
        <v>209</v>
      </c>
    </row>
    <row r="21" spans="1:76" s="54" customFormat="1" ht="60.75" thickBot="1" x14ac:dyDescent="0.3">
      <c r="A21" s="872"/>
      <c r="B21" s="895"/>
      <c r="C21" s="874"/>
      <c r="D21" s="112" t="s">
        <v>210</v>
      </c>
      <c r="E21" s="51" t="s">
        <v>211</v>
      </c>
      <c r="F21" s="112" t="s">
        <v>212</v>
      </c>
      <c r="G21" s="112" t="s">
        <v>213</v>
      </c>
      <c r="H21" s="115" t="s">
        <v>230</v>
      </c>
      <c r="I21" s="52" t="s">
        <v>215</v>
      </c>
      <c r="J21" s="877"/>
      <c r="K21" s="879"/>
    </row>
    <row r="22" spans="1:76" ht="20.25" customHeight="1" x14ac:dyDescent="0.2">
      <c r="A22" s="896" t="s">
        <v>472</v>
      </c>
      <c r="B22" s="896" t="s">
        <v>476</v>
      </c>
      <c r="C22" s="890" t="s">
        <v>477</v>
      </c>
      <c r="D22" s="845" t="s">
        <v>216</v>
      </c>
      <c r="E22" s="109" t="s">
        <v>217</v>
      </c>
      <c r="F22" s="238" t="s">
        <v>179</v>
      </c>
      <c r="G22" s="140">
        <f>IF(F22="Asignado",15,0)</f>
        <v>15</v>
      </c>
      <c r="H22" s="891" t="str">
        <f>IF(AND(G29&gt;0,G29&lt;=85),"Débil",IF(AND(G29&gt;85,G29&lt;=95),"Moderado", IF(G29&gt;96,"Fuerte"," ")))</f>
        <v>Fuerte</v>
      </c>
      <c r="I22" s="892" t="s">
        <v>201</v>
      </c>
      <c r="J22" s="89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94" t="str">
        <f>IF(J22="Fuerte","NO",IF(J22=" "," ","SI"))</f>
        <v>NO</v>
      </c>
    </row>
    <row r="23" spans="1:76" ht="29.25" customHeight="1" x14ac:dyDescent="0.2">
      <c r="A23" s="897"/>
      <c r="B23" s="897"/>
      <c r="C23" s="880"/>
      <c r="D23" s="846"/>
      <c r="E23" s="107" t="s">
        <v>218</v>
      </c>
      <c r="F23" s="67" t="s">
        <v>181</v>
      </c>
      <c r="G23" s="66">
        <f>IF(F23="Adecuado",15,0)</f>
        <v>15</v>
      </c>
      <c r="H23" s="865"/>
      <c r="I23" s="867"/>
      <c r="J23" s="861"/>
      <c r="K23" s="863"/>
    </row>
    <row r="24" spans="1:76" ht="43.5" customHeight="1" x14ac:dyDescent="0.2">
      <c r="A24" s="897"/>
      <c r="B24" s="897"/>
      <c r="C24" s="880"/>
      <c r="D24" s="50" t="s">
        <v>219</v>
      </c>
      <c r="E24" s="107" t="s">
        <v>220</v>
      </c>
      <c r="F24" s="67" t="s">
        <v>184</v>
      </c>
      <c r="G24" s="66">
        <f>IF(F24="Oportuna",15,0)</f>
        <v>15</v>
      </c>
      <c r="H24" s="865"/>
      <c r="I24" s="867"/>
      <c r="J24" s="861"/>
      <c r="K24" s="863"/>
    </row>
    <row r="25" spans="1:76" ht="43.5" customHeight="1" x14ac:dyDescent="0.2">
      <c r="A25" s="897"/>
      <c r="B25" s="897"/>
      <c r="C25" s="880"/>
      <c r="D25" s="50" t="s">
        <v>221</v>
      </c>
      <c r="E25" s="107" t="s">
        <v>222</v>
      </c>
      <c r="F25" s="236" t="s">
        <v>187</v>
      </c>
      <c r="G25" s="66">
        <f>IF(F25="Prevenir",15,IF(F25="Detectar",10,0))</f>
        <v>15</v>
      </c>
      <c r="H25" s="865"/>
      <c r="I25" s="867"/>
      <c r="J25" s="861"/>
      <c r="K25" s="863"/>
    </row>
    <row r="26" spans="1:76" ht="29.25" customHeight="1" x14ac:dyDescent="0.2">
      <c r="A26" s="897"/>
      <c r="B26" s="897"/>
      <c r="C26" s="880"/>
      <c r="D26" s="50" t="s">
        <v>223</v>
      </c>
      <c r="E26" s="107" t="s">
        <v>224</v>
      </c>
      <c r="F26" s="67" t="s">
        <v>191</v>
      </c>
      <c r="G26" s="66">
        <f>IF(F26="Confiable",15,0)</f>
        <v>15</v>
      </c>
      <c r="H26" s="865"/>
      <c r="I26" s="867"/>
      <c r="J26" s="861"/>
      <c r="K26" s="863"/>
    </row>
    <row r="27" spans="1:76" ht="43.5" customHeight="1" x14ac:dyDescent="0.2">
      <c r="A27" s="897"/>
      <c r="B27" s="897"/>
      <c r="C27" s="880"/>
      <c r="D27" s="50" t="s">
        <v>225</v>
      </c>
      <c r="E27" s="107" t="s">
        <v>226</v>
      </c>
      <c r="F27" s="236" t="s">
        <v>194</v>
      </c>
      <c r="G27" s="66">
        <f>IF(F27="Se investigan y se resuelven oportunamente",15,0)</f>
        <v>15</v>
      </c>
      <c r="H27" s="865"/>
      <c r="I27" s="867"/>
      <c r="J27" s="861"/>
      <c r="K27" s="863"/>
    </row>
    <row r="28" spans="1:76" ht="29.25" customHeight="1" x14ac:dyDescent="0.2">
      <c r="A28" s="898"/>
      <c r="B28" s="897"/>
      <c r="C28" s="881"/>
      <c r="D28" s="45" t="s">
        <v>227</v>
      </c>
      <c r="E28" s="107" t="s">
        <v>228</v>
      </c>
      <c r="F28" s="67" t="s">
        <v>197</v>
      </c>
      <c r="G28" s="66">
        <f>IF(F28="Completa",10,IF(F28="Incompleta",5,0))</f>
        <v>10</v>
      </c>
      <c r="H28" s="866"/>
      <c r="I28" s="867"/>
      <c r="J28" s="861"/>
      <c r="K28" s="863"/>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6"/>
      <c r="B29" s="129"/>
      <c r="C29" s="56"/>
      <c r="D29" s="57"/>
      <c r="E29" s="139" t="s">
        <v>229</v>
      </c>
      <c r="F29" s="138"/>
      <c r="G29" s="138">
        <f>SUM(G22:G28)</f>
        <v>100</v>
      </c>
      <c r="H29" s="59"/>
      <c r="I29" s="127"/>
      <c r="J29" s="127"/>
      <c r="K29" s="128"/>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871" t="s">
        <v>87</v>
      </c>
      <c r="B31" s="869" t="s">
        <v>232</v>
      </c>
      <c r="C31" s="873" t="s">
        <v>205</v>
      </c>
      <c r="D31" s="875" t="s">
        <v>206</v>
      </c>
      <c r="E31" s="875"/>
      <c r="F31" s="875"/>
      <c r="G31" s="875"/>
      <c r="H31" s="875"/>
      <c r="I31" s="111" t="s">
        <v>207</v>
      </c>
      <c r="J31" s="876" t="s">
        <v>208</v>
      </c>
      <c r="K31" s="878" t="s">
        <v>209</v>
      </c>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row>
    <row r="32" spans="1:76" s="54" customFormat="1" ht="60.75" thickBot="1" x14ac:dyDescent="0.3">
      <c r="A32" s="872"/>
      <c r="B32" s="870"/>
      <c r="C32" s="874"/>
      <c r="D32" s="112" t="s">
        <v>210</v>
      </c>
      <c r="E32" s="51" t="s">
        <v>211</v>
      </c>
      <c r="F32" s="112" t="s">
        <v>212</v>
      </c>
      <c r="G32" s="112" t="s">
        <v>213</v>
      </c>
      <c r="H32" s="115" t="s">
        <v>230</v>
      </c>
      <c r="I32" s="52" t="s">
        <v>215</v>
      </c>
      <c r="J32" s="877"/>
      <c r="K32" s="879"/>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row>
    <row r="33" spans="1:76" ht="20.25" customHeight="1" x14ac:dyDescent="0.2">
      <c r="A33" s="883" t="s">
        <v>472</v>
      </c>
      <c r="B33" s="889" t="s">
        <v>407</v>
      </c>
      <c r="C33" s="886" t="s">
        <v>481</v>
      </c>
      <c r="D33" s="846" t="s">
        <v>216</v>
      </c>
      <c r="E33" s="136" t="s">
        <v>217</v>
      </c>
      <c r="F33" s="71" t="s">
        <v>179</v>
      </c>
      <c r="G33" s="137">
        <f>IF(F33="Asignado",15,0)</f>
        <v>15</v>
      </c>
      <c r="H33" s="865" t="str">
        <f>IF(AND(G40&gt;0,G40&lt;=85),"Débil",IF(AND(G40&gt;85,G40&lt;=95),"Moderado", IF(G40&gt;96,"Fuerte"," ")))</f>
        <v>Fuerte</v>
      </c>
      <c r="I33" s="849" t="s">
        <v>201</v>
      </c>
      <c r="J33" s="837" t="str">
        <f>IF(AND(H11="Fuerte",I11="Fuerte (Siempre se Ejecuta)"),"Fuerte",IF(AND(H11="Fuerte",I11="Moderado (Algunas veces se ejecuta)"),"Moderado",IF(AND(H11="Fuerte",I11="Débil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40" t="str">
        <f>IF(J33="Fuerte","NO",IF(J33=" "," ","SI"))</f>
        <v>NO</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843"/>
      <c r="B34" s="836"/>
      <c r="C34" s="887"/>
      <c r="D34" s="846"/>
      <c r="E34" s="107" t="s">
        <v>218</v>
      </c>
      <c r="F34" s="67" t="s">
        <v>181</v>
      </c>
      <c r="G34" s="66">
        <f>IF(F34="Adecuado",15,0)</f>
        <v>15</v>
      </c>
      <c r="H34" s="865"/>
      <c r="I34" s="867"/>
      <c r="J34" s="861"/>
      <c r="K34" s="863"/>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843"/>
      <c r="B35" s="836"/>
      <c r="C35" s="887"/>
      <c r="D35" s="50" t="s">
        <v>219</v>
      </c>
      <c r="E35" s="107" t="s">
        <v>220</v>
      </c>
      <c r="F35" s="67" t="s">
        <v>184</v>
      </c>
      <c r="G35" s="66">
        <f>IF(F35="Oportuna",15,0)</f>
        <v>15</v>
      </c>
      <c r="H35" s="865"/>
      <c r="I35" s="867"/>
      <c r="J35" s="861"/>
      <c r="K35" s="863"/>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843"/>
      <c r="B36" s="836"/>
      <c r="C36" s="887"/>
      <c r="D36" s="50" t="s">
        <v>221</v>
      </c>
      <c r="E36" s="107" t="s">
        <v>222</v>
      </c>
      <c r="F36" s="236" t="s">
        <v>187</v>
      </c>
      <c r="G36" s="66">
        <f>IF(F36="Prevenir",15,IF(F36="Detectar",10,0))</f>
        <v>15</v>
      </c>
      <c r="H36" s="865"/>
      <c r="I36" s="867"/>
      <c r="J36" s="861"/>
      <c r="K36" s="863"/>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843"/>
      <c r="B37" s="836"/>
      <c r="C37" s="887"/>
      <c r="D37" s="50" t="s">
        <v>223</v>
      </c>
      <c r="E37" s="107" t="s">
        <v>224</v>
      </c>
      <c r="F37" s="67" t="s">
        <v>191</v>
      </c>
      <c r="G37" s="66">
        <f>IF(F37="Confiable",15,0)</f>
        <v>15</v>
      </c>
      <c r="H37" s="865"/>
      <c r="I37" s="867"/>
      <c r="J37" s="861"/>
      <c r="K37" s="863"/>
    </row>
    <row r="38" spans="1:76" ht="42.75" x14ac:dyDescent="0.2">
      <c r="A38" s="843"/>
      <c r="B38" s="836"/>
      <c r="C38" s="887"/>
      <c r="D38" s="50" t="s">
        <v>225</v>
      </c>
      <c r="E38" s="107" t="s">
        <v>226</v>
      </c>
      <c r="F38" s="236" t="s">
        <v>194</v>
      </c>
      <c r="G38" s="66">
        <f>IF(F38="Se investigan y se resuelven oportunamente",15,0)</f>
        <v>15</v>
      </c>
      <c r="H38" s="865"/>
      <c r="I38" s="867"/>
      <c r="J38" s="861"/>
      <c r="K38" s="863"/>
    </row>
    <row r="39" spans="1:76" ht="28.5" x14ac:dyDescent="0.2">
      <c r="A39" s="844"/>
      <c r="B39" s="837"/>
      <c r="C39" s="888"/>
      <c r="D39" s="45" t="s">
        <v>227</v>
      </c>
      <c r="E39" s="107" t="s">
        <v>228</v>
      </c>
      <c r="F39" s="67" t="s">
        <v>197</v>
      </c>
      <c r="G39" s="66">
        <f>IF(F39="Completa",10,IF(F39="Incompleta",5,0))</f>
        <v>10</v>
      </c>
      <c r="H39" s="866"/>
      <c r="I39" s="867"/>
      <c r="J39" s="861"/>
      <c r="K39" s="863"/>
    </row>
    <row r="40" spans="1:76" ht="15.75" thickBot="1" x14ac:dyDescent="0.25">
      <c r="A40" s="131"/>
      <c r="B40" s="132"/>
      <c r="C40" s="133"/>
      <c r="D40" s="57"/>
      <c r="E40" s="141" t="s">
        <v>229</v>
      </c>
      <c r="F40" s="138"/>
      <c r="G40" s="138">
        <f>SUM(G33:G39)</f>
        <v>100</v>
      </c>
      <c r="H40" s="59"/>
      <c r="I40" s="127"/>
      <c r="J40" s="127"/>
      <c r="K40" s="128"/>
    </row>
    <row r="41" spans="1:76" ht="15" thickBot="1" x14ac:dyDescent="0.25">
      <c r="A41" s="55"/>
      <c r="B41" s="62"/>
    </row>
    <row r="42" spans="1:76" s="54" customFormat="1" ht="30" customHeight="1" x14ac:dyDescent="0.25">
      <c r="A42" s="871" t="s">
        <v>87</v>
      </c>
      <c r="B42" s="869" t="s">
        <v>232</v>
      </c>
      <c r="C42" s="873" t="s">
        <v>205</v>
      </c>
      <c r="D42" s="875" t="s">
        <v>206</v>
      </c>
      <c r="E42" s="875"/>
      <c r="F42" s="875"/>
      <c r="G42" s="875"/>
      <c r="H42" s="875"/>
      <c r="I42" s="111" t="s">
        <v>207</v>
      </c>
      <c r="J42" s="876" t="s">
        <v>208</v>
      </c>
      <c r="K42" s="878" t="s">
        <v>209</v>
      </c>
    </row>
    <row r="43" spans="1:76" s="54" customFormat="1" ht="60.75" thickBot="1" x14ac:dyDescent="0.3">
      <c r="A43" s="872"/>
      <c r="B43" s="870"/>
      <c r="C43" s="874"/>
      <c r="D43" s="112" t="s">
        <v>210</v>
      </c>
      <c r="E43" s="51" t="s">
        <v>211</v>
      </c>
      <c r="F43" s="112" t="s">
        <v>212</v>
      </c>
      <c r="G43" s="112" t="s">
        <v>213</v>
      </c>
      <c r="H43" s="115" t="s">
        <v>230</v>
      </c>
      <c r="I43" s="52" t="s">
        <v>215</v>
      </c>
      <c r="J43" s="877"/>
      <c r="K43" s="879"/>
    </row>
    <row r="44" spans="1:76" ht="20.25" customHeight="1" x14ac:dyDescent="0.2">
      <c r="A44" s="883" t="s">
        <v>473</v>
      </c>
      <c r="B44" s="884" t="s">
        <v>455</v>
      </c>
      <c r="C44" s="885" t="s">
        <v>479</v>
      </c>
      <c r="D44" s="846" t="s">
        <v>216</v>
      </c>
      <c r="E44" s="136" t="s">
        <v>217</v>
      </c>
      <c r="F44" s="71" t="s">
        <v>179</v>
      </c>
      <c r="G44" s="137">
        <f>IF(F44="Asignado",15,0)</f>
        <v>15</v>
      </c>
      <c r="H44" s="865" t="str">
        <f>IF(AND(G51&gt;0,G51&lt;=85),"Débil",IF(AND(G51&gt;85,G51&lt;=95),"Moderado",IF(G51&gt;96,"Fuerte"," ")))</f>
        <v>Fuerte</v>
      </c>
      <c r="I44" s="849" t="s">
        <v>201</v>
      </c>
      <c r="J44" s="83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40" t="str">
        <f>IF(J44="Fuerte","NO",IF(J44=" "," ","SI"))</f>
        <v>NO</v>
      </c>
    </row>
    <row r="45" spans="1:76" ht="28.5" x14ac:dyDescent="0.2">
      <c r="A45" s="843"/>
      <c r="B45" s="581"/>
      <c r="C45" s="880"/>
      <c r="D45" s="846"/>
      <c r="E45" s="107" t="s">
        <v>218</v>
      </c>
      <c r="F45" s="67" t="s">
        <v>181</v>
      </c>
      <c r="G45" s="66">
        <f>IF(F45="Adecuado",15,0)</f>
        <v>15</v>
      </c>
      <c r="H45" s="865"/>
      <c r="I45" s="867"/>
      <c r="J45" s="861"/>
      <c r="K45" s="863"/>
    </row>
    <row r="46" spans="1:76" ht="42.75" x14ac:dyDescent="0.2">
      <c r="A46" s="843"/>
      <c r="B46" s="581"/>
      <c r="C46" s="880"/>
      <c r="D46" s="50" t="s">
        <v>219</v>
      </c>
      <c r="E46" s="107" t="s">
        <v>220</v>
      </c>
      <c r="F46" s="67" t="s">
        <v>184</v>
      </c>
      <c r="G46" s="66">
        <f>IF(F46="Oportuna",15,0)</f>
        <v>15</v>
      </c>
      <c r="H46" s="865"/>
      <c r="I46" s="867"/>
      <c r="J46" s="861"/>
      <c r="K46" s="863"/>
    </row>
    <row r="47" spans="1:76" ht="42.75" x14ac:dyDescent="0.2">
      <c r="A47" s="843"/>
      <c r="B47" s="581"/>
      <c r="C47" s="880"/>
      <c r="D47" s="50" t="s">
        <v>221</v>
      </c>
      <c r="E47" s="107" t="s">
        <v>222</v>
      </c>
      <c r="F47" s="236" t="s">
        <v>187</v>
      </c>
      <c r="G47" s="66">
        <f>IF(F47="Prevenir",15,IF(F47="Detectar",10,0))</f>
        <v>15</v>
      </c>
      <c r="H47" s="865"/>
      <c r="I47" s="867"/>
      <c r="J47" s="861"/>
      <c r="K47" s="863"/>
    </row>
    <row r="48" spans="1:76" ht="28.5" x14ac:dyDescent="0.2">
      <c r="A48" s="843"/>
      <c r="B48" s="581"/>
      <c r="C48" s="880"/>
      <c r="D48" s="50" t="s">
        <v>223</v>
      </c>
      <c r="E48" s="107" t="s">
        <v>224</v>
      </c>
      <c r="F48" s="67" t="s">
        <v>191</v>
      </c>
      <c r="G48" s="66">
        <f>IF(F48="Confiable",15,0)</f>
        <v>15</v>
      </c>
      <c r="H48" s="865"/>
      <c r="I48" s="867"/>
      <c r="J48" s="861"/>
      <c r="K48" s="863"/>
    </row>
    <row r="49" spans="1:77" ht="42.75" x14ac:dyDescent="0.2">
      <c r="A49" s="843"/>
      <c r="B49" s="581"/>
      <c r="C49" s="880"/>
      <c r="D49" s="50" t="s">
        <v>225</v>
      </c>
      <c r="E49" s="107" t="s">
        <v>226</v>
      </c>
      <c r="F49" s="236" t="s">
        <v>194</v>
      </c>
      <c r="G49" s="66">
        <f>IF(F49="Se investigan y se resuelven oportunamente",15,0)</f>
        <v>15</v>
      </c>
      <c r="H49" s="865"/>
      <c r="I49" s="867"/>
      <c r="J49" s="861"/>
      <c r="K49" s="863"/>
    </row>
    <row r="50" spans="1:77" ht="28.5" x14ac:dyDescent="0.2">
      <c r="A50" s="844"/>
      <c r="B50" s="581"/>
      <c r="C50" s="881"/>
      <c r="D50" s="45" t="s">
        <v>227</v>
      </c>
      <c r="E50" s="107" t="s">
        <v>228</v>
      </c>
      <c r="F50" s="67" t="s">
        <v>197</v>
      </c>
      <c r="G50" s="66">
        <f>IF(F50="Completa",10,IF(F50="Incompleta",5,0))</f>
        <v>10</v>
      </c>
      <c r="H50" s="866"/>
      <c r="I50" s="867"/>
      <c r="J50" s="861"/>
      <c r="K50" s="863"/>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31"/>
      <c r="B51" s="134"/>
      <c r="C51" s="56"/>
      <c r="D51" s="57"/>
      <c r="E51" s="141" t="s">
        <v>229</v>
      </c>
      <c r="F51" s="138"/>
      <c r="G51" s="138">
        <f>SUM(G44:G50)</f>
        <v>100</v>
      </c>
      <c r="H51" s="59"/>
      <c r="I51" s="127"/>
      <c r="J51" s="127"/>
      <c r="K51" s="128"/>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871" t="s">
        <v>87</v>
      </c>
      <c r="B53" s="869" t="s">
        <v>232</v>
      </c>
      <c r="C53" s="873" t="s">
        <v>205</v>
      </c>
      <c r="D53" s="875" t="s">
        <v>206</v>
      </c>
      <c r="E53" s="875"/>
      <c r="F53" s="875"/>
      <c r="G53" s="875"/>
      <c r="H53" s="875"/>
      <c r="I53" s="111" t="s">
        <v>207</v>
      </c>
      <c r="J53" s="876" t="s">
        <v>208</v>
      </c>
      <c r="K53" s="878" t="s">
        <v>209</v>
      </c>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row>
    <row r="54" spans="1:77" s="54" customFormat="1" ht="60.75" thickBot="1" x14ac:dyDescent="0.3">
      <c r="A54" s="872"/>
      <c r="B54" s="870"/>
      <c r="C54" s="874"/>
      <c r="D54" s="112" t="s">
        <v>210</v>
      </c>
      <c r="E54" s="51" t="s">
        <v>211</v>
      </c>
      <c r="F54" s="112" t="s">
        <v>212</v>
      </c>
      <c r="G54" s="112" t="s">
        <v>213</v>
      </c>
      <c r="H54" s="115" t="s">
        <v>230</v>
      </c>
      <c r="I54" s="52" t="s">
        <v>215</v>
      </c>
      <c r="J54" s="877"/>
      <c r="K54" s="879"/>
    </row>
    <row r="55" spans="1:77" ht="20.25" customHeight="1" x14ac:dyDescent="0.2">
      <c r="A55" s="883" t="s">
        <v>474</v>
      </c>
      <c r="B55" s="884" t="s">
        <v>459</v>
      </c>
      <c r="C55" s="885" t="s">
        <v>480</v>
      </c>
      <c r="D55" s="846" t="s">
        <v>216</v>
      </c>
      <c r="E55" s="136" t="s">
        <v>217</v>
      </c>
      <c r="F55" s="71" t="s">
        <v>179</v>
      </c>
      <c r="G55" s="137">
        <f>IF(F55="Asignado",15,0)</f>
        <v>15</v>
      </c>
      <c r="H55" s="865" t="str">
        <f>IF(AND(G62&gt;0,G62&lt;=85),"Débil",IF(AND(G62&gt;85,G62&lt;=95),"Moderado",IF(G62&gt;96,"Fuerte"," ")))</f>
        <v>Fuerte</v>
      </c>
      <c r="I55" s="849" t="s">
        <v>201</v>
      </c>
      <c r="J55" s="83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40" t="str">
        <f>IF(J55="Fuerte","NO",IF(J55=" "," ","SI"))</f>
        <v>NO</v>
      </c>
    </row>
    <row r="56" spans="1:77" ht="28.5" x14ac:dyDescent="0.2">
      <c r="A56" s="843"/>
      <c r="B56" s="581"/>
      <c r="C56" s="880"/>
      <c r="D56" s="846"/>
      <c r="E56" s="107" t="s">
        <v>218</v>
      </c>
      <c r="F56" s="67" t="s">
        <v>181</v>
      </c>
      <c r="G56" s="66">
        <f>IF(F56="Adecuado",15,0)</f>
        <v>15</v>
      </c>
      <c r="H56" s="865"/>
      <c r="I56" s="867"/>
      <c r="J56" s="861"/>
      <c r="K56" s="863"/>
    </row>
    <row r="57" spans="1:77" ht="42.75" x14ac:dyDescent="0.2">
      <c r="A57" s="843"/>
      <c r="B57" s="581"/>
      <c r="C57" s="880"/>
      <c r="D57" s="50" t="s">
        <v>219</v>
      </c>
      <c r="E57" s="107" t="s">
        <v>220</v>
      </c>
      <c r="F57" s="67" t="s">
        <v>184</v>
      </c>
      <c r="G57" s="66">
        <f>IF(F57="Oportuna",15,0)</f>
        <v>15</v>
      </c>
      <c r="H57" s="865"/>
      <c r="I57" s="867"/>
      <c r="J57" s="861"/>
      <c r="K57" s="863"/>
    </row>
    <row r="58" spans="1:77" ht="42.75" x14ac:dyDescent="0.2">
      <c r="A58" s="843"/>
      <c r="B58" s="581"/>
      <c r="C58" s="880"/>
      <c r="D58" s="50" t="s">
        <v>221</v>
      </c>
      <c r="E58" s="107" t="s">
        <v>222</v>
      </c>
      <c r="F58" s="236" t="s">
        <v>187</v>
      </c>
      <c r="G58" s="66">
        <f>IF(F58="Prevenir",15,IF(F58="Detectar",10,0))</f>
        <v>15</v>
      </c>
      <c r="H58" s="865"/>
      <c r="I58" s="867"/>
      <c r="J58" s="861"/>
      <c r="K58" s="863"/>
    </row>
    <row r="59" spans="1:77" ht="28.5" x14ac:dyDescent="0.2">
      <c r="A59" s="843"/>
      <c r="B59" s="581"/>
      <c r="C59" s="880"/>
      <c r="D59" s="50" t="s">
        <v>223</v>
      </c>
      <c r="E59" s="107" t="s">
        <v>224</v>
      </c>
      <c r="F59" s="67" t="s">
        <v>191</v>
      </c>
      <c r="G59" s="66">
        <f>IF(F59="Confiable",15,0)</f>
        <v>15</v>
      </c>
      <c r="H59" s="865"/>
      <c r="I59" s="867"/>
      <c r="J59" s="861"/>
      <c r="K59" s="863"/>
    </row>
    <row r="60" spans="1:77" ht="42.75" x14ac:dyDescent="0.2">
      <c r="A60" s="843"/>
      <c r="B60" s="581"/>
      <c r="C60" s="880"/>
      <c r="D60" s="50" t="s">
        <v>225</v>
      </c>
      <c r="E60" s="107" t="s">
        <v>226</v>
      </c>
      <c r="F60" s="236" t="s">
        <v>194</v>
      </c>
      <c r="G60" s="66">
        <f>IF(F60="Se investigan y se resuelven oportunamente",15,0)</f>
        <v>15</v>
      </c>
      <c r="H60" s="865"/>
      <c r="I60" s="867"/>
      <c r="J60" s="861"/>
      <c r="K60" s="863"/>
    </row>
    <row r="61" spans="1:77" ht="28.5" x14ac:dyDescent="0.2">
      <c r="A61" s="844"/>
      <c r="B61" s="582"/>
      <c r="C61" s="881"/>
      <c r="D61" s="45" t="s">
        <v>227</v>
      </c>
      <c r="E61" s="107" t="s">
        <v>228</v>
      </c>
      <c r="F61" s="67" t="s">
        <v>197</v>
      </c>
      <c r="G61" s="66">
        <f>IF(F61="Completa",10,IF(F61="Incompleta",5,0))</f>
        <v>10</v>
      </c>
      <c r="H61" s="866"/>
      <c r="I61" s="867"/>
      <c r="J61" s="861"/>
      <c r="K61" s="863"/>
    </row>
    <row r="62" spans="1:77" ht="15.75" thickBot="1" x14ac:dyDescent="0.25">
      <c r="A62" s="131"/>
      <c r="B62" s="132"/>
      <c r="C62" s="135"/>
      <c r="D62" s="57"/>
      <c r="E62" s="58" t="s">
        <v>229</v>
      </c>
      <c r="F62" s="16"/>
      <c r="G62" s="16">
        <f>SUM(G55:G61)</f>
        <v>100</v>
      </c>
      <c r="H62" s="59"/>
      <c r="I62" s="127"/>
      <c r="J62" s="127"/>
      <c r="K62" s="128"/>
    </row>
    <row r="63" spans="1:77" ht="15" thickBot="1" x14ac:dyDescent="0.25">
      <c r="A63" s="55"/>
      <c r="B63" s="62"/>
    </row>
    <row r="64" spans="1:77" ht="27" customHeight="1" x14ac:dyDescent="0.2">
      <c r="A64" s="871" t="s">
        <v>87</v>
      </c>
      <c r="B64" s="869" t="s">
        <v>232</v>
      </c>
      <c r="C64" s="873" t="s">
        <v>205</v>
      </c>
      <c r="D64" s="875" t="s">
        <v>206</v>
      </c>
      <c r="E64" s="875"/>
      <c r="F64" s="875"/>
      <c r="G64" s="875"/>
      <c r="H64" s="875"/>
      <c r="I64" s="111" t="s">
        <v>207</v>
      </c>
      <c r="J64" s="876" t="s">
        <v>208</v>
      </c>
      <c r="K64" s="878" t="s">
        <v>209</v>
      </c>
    </row>
    <row r="65" spans="1:11" ht="37.5" customHeight="1" thickBot="1" x14ac:dyDescent="0.25">
      <c r="A65" s="872"/>
      <c r="B65" s="870"/>
      <c r="C65" s="874"/>
      <c r="D65" s="112" t="s">
        <v>210</v>
      </c>
      <c r="E65" s="51" t="s">
        <v>211</v>
      </c>
      <c r="F65" s="112" t="s">
        <v>212</v>
      </c>
      <c r="G65" s="112" t="s">
        <v>213</v>
      </c>
      <c r="H65" s="115" t="s">
        <v>230</v>
      </c>
      <c r="I65" s="52" t="s">
        <v>215</v>
      </c>
      <c r="J65" s="877"/>
      <c r="K65" s="879"/>
    </row>
    <row r="66" spans="1:11" ht="28.5" customHeight="1" x14ac:dyDescent="0.2">
      <c r="A66" s="842"/>
      <c r="B66" s="580"/>
      <c r="C66" s="882"/>
      <c r="D66" s="846" t="s">
        <v>216</v>
      </c>
      <c r="E66" s="136" t="s">
        <v>217</v>
      </c>
      <c r="F66" s="71" t="s">
        <v>178</v>
      </c>
      <c r="G66" s="137">
        <f>IF(F66="Asignado",15,0)</f>
        <v>0</v>
      </c>
      <c r="H66" s="865" t="str">
        <f>IF(AND(G73&gt;0,G73&lt;=85),"Débil",IF(AND(G73&gt;85,G73&lt;=95),"Moderado",IF(G73&gt;96,"Fuerte"," ")))</f>
        <v xml:space="preserve"> </v>
      </c>
      <c r="I66" s="849" t="s">
        <v>178</v>
      </c>
      <c r="J66" s="83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840" t="str">
        <f>IF(J66="Fuerte","NO",IF(J66=" "," ","SI"))</f>
        <v xml:space="preserve"> </v>
      </c>
    </row>
    <row r="67" spans="1:11" ht="31.5" customHeight="1" x14ac:dyDescent="0.2">
      <c r="A67" s="843"/>
      <c r="B67" s="581"/>
      <c r="C67" s="880"/>
      <c r="D67" s="846"/>
      <c r="E67" s="107" t="s">
        <v>218</v>
      </c>
      <c r="F67" s="67" t="s">
        <v>178</v>
      </c>
      <c r="G67" s="66">
        <f>IF(F67="Adecuado",15,0)</f>
        <v>0</v>
      </c>
      <c r="H67" s="865"/>
      <c r="I67" s="867"/>
      <c r="J67" s="861"/>
      <c r="K67" s="863"/>
    </row>
    <row r="68" spans="1:11" ht="34.5" customHeight="1" x14ac:dyDescent="0.2">
      <c r="A68" s="843"/>
      <c r="B68" s="581"/>
      <c r="C68" s="880"/>
      <c r="D68" s="50" t="s">
        <v>219</v>
      </c>
      <c r="E68" s="107" t="s">
        <v>220</v>
      </c>
      <c r="F68" s="67" t="s">
        <v>178</v>
      </c>
      <c r="G68" s="66">
        <f>IF(F68="Oportuna",15,0)</f>
        <v>0</v>
      </c>
      <c r="H68" s="865"/>
      <c r="I68" s="867"/>
      <c r="J68" s="861"/>
      <c r="K68" s="863"/>
    </row>
    <row r="69" spans="1:11" ht="46.5" customHeight="1" x14ac:dyDescent="0.2">
      <c r="A69" s="843"/>
      <c r="B69" s="581"/>
      <c r="C69" s="880"/>
      <c r="D69" s="50" t="s">
        <v>221</v>
      </c>
      <c r="E69" s="107" t="s">
        <v>222</v>
      </c>
      <c r="F69" s="236" t="s">
        <v>178</v>
      </c>
      <c r="G69" s="66">
        <f>IF(F69="Prevenir",15,IF(F69="Detectar",10,0))</f>
        <v>0</v>
      </c>
      <c r="H69" s="865"/>
      <c r="I69" s="867"/>
      <c r="J69" s="861"/>
      <c r="K69" s="863"/>
    </row>
    <row r="70" spans="1:11" ht="42.75" customHeight="1" x14ac:dyDescent="0.2">
      <c r="A70" s="843"/>
      <c r="B70" s="581"/>
      <c r="C70" s="880"/>
      <c r="D70" s="50" t="s">
        <v>223</v>
      </c>
      <c r="E70" s="107" t="s">
        <v>224</v>
      </c>
      <c r="F70" s="67" t="s">
        <v>178</v>
      </c>
      <c r="G70" s="66">
        <f>IF(F70="Confiable",15,0)</f>
        <v>0</v>
      </c>
      <c r="H70" s="865"/>
      <c r="I70" s="867"/>
      <c r="J70" s="861"/>
      <c r="K70" s="863"/>
    </row>
    <row r="71" spans="1:11" ht="47.25" customHeight="1" x14ac:dyDescent="0.2">
      <c r="A71" s="843"/>
      <c r="B71" s="581"/>
      <c r="C71" s="880"/>
      <c r="D71" s="50" t="s">
        <v>225</v>
      </c>
      <c r="E71" s="107" t="s">
        <v>226</v>
      </c>
      <c r="F71" s="236" t="s">
        <v>178</v>
      </c>
      <c r="G71" s="66">
        <f>IF(F71="Se investigan y se resuelven oportunamente",15,0)</f>
        <v>0</v>
      </c>
      <c r="H71" s="865"/>
      <c r="I71" s="867"/>
      <c r="J71" s="861"/>
      <c r="K71" s="863"/>
    </row>
    <row r="72" spans="1:11" ht="48" customHeight="1" x14ac:dyDescent="0.2">
      <c r="A72" s="844"/>
      <c r="B72" s="582"/>
      <c r="C72" s="880"/>
      <c r="D72" s="45" t="s">
        <v>227</v>
      </c>
      <c r="E72" s="107" t="s">
        <v>228</v>
      </c>
      <c r="F72" s="67" t="s">
        <v>178</v>
      </c>
      <c r="G72" s="66">
        <f>IF(F72="Completa",10,IF(F72="Incompleta",5,0))</f>
        <v>0</v>
      </c>
      <c r="H72" s="866"/>
      <c r="I72" s="867"/>
      <c r="J72" s="861"/>
      <c r="K72" s="863"/>
    </row>
    <row r="73" spans="1:11" ht="29.25" customHeight="1" thickBot="1" x14ac:dyDescent="0.25">
      <c r="A73" s="131"/>
      <c r="B73" s="132"/>
      <c r="C73" s="135"/>
      <c r="D73" s="57"/>
      <c r="E73" s="141" t="s">
        <v>229</v>
      </c>
      <c r="F73" s="138"/>
      <c r="G73" s="138">
        <f>SUM(G66:G72)</f>
        <v>0</v>
      </c>
      <c r="H73" s="59"/>
      <c r="I73" s="127"/>
      <c r="J73" s="127"/>
      <c r="K73" s="128"/>
    </row>
    <row r="74" spans="1:11" ht="18.75" customHeight="1" thickBot="1" x14ac:dyDescent="0.25">
      <c r="A74" s="55"/>
      <c r="B74" s="62"/>
    </row>
    <row r="75" spans="1:11" s="54" customFormat="1" ht="30" customHeight="1" x14ac:dyDescent="0.25">
      <c r="A75" s="871" t="s">
        <v>87</v>
      </c>
      <c r="B75" s="869" t="s">
        <v>232</v>
      </c>
      <c r="C75" s="873" t="s">
        <v>205</v>
      </c>
      <c r="D75" s="875" t="s">
        <v>206</v>
      </c>
      <c r="E75" s="875"/>
      <c r="F75" s="875"/>
      <c r="G75" s="875"/>
      <c r="H75" s="875"/>
      <c r="I75" s="111" t="s">
        <v>207</v>
      </c>
      <c r="J75" s="876" t="s">
        <v>208</v>
      </c>
      <c r="K75" s="878" t="s">
        <v>209</v>
      </c>
    </row>
    <row r="76" spans="1:11" s="54" customFormat="1" ht="60.75" thickBot="1" x14ac:dyDescent="0.3">
      <c r="A76" s="872"/>
      <c r="B76" s="870"/>
      <c r="C76" s="874"/>
      <c r="D76" s="112" t="s">
        <v>210</v>
      </c>
      <c r="E76" s="51" t="s">
        <v>211</v>
      </c>
      <c r="F76" s="112" t="s">
        <v>212</v>
      </c>
      <c r="G76" s="112" t="s">
        <v>213</v>
      </c>
      <c r="H76" s="115" t="s">
        <v>230</v>
      </c>
      <c r="I76" s="52" t="s">
        <v>215</v>
      </c>
      <c r="J76" s="877"/>
      <c r="K76" s="879"/>
    </row>
    <row r="77" spans="1:11" ht="20.25" customHeight="1" x14ac:dyDescent="0.2">
      <c r="A77" s="842"/>
      <c r="B77" s="580"/>
      <c r="C77" s="880"/>
      <c r="D77" s="846" t="s">
        <v>216</v>
      </c>
      <c r="E77" s="136" t="s">
        <v>217</v>
      </c>
      <c r="F77" s="71" t="s">
        <v>178</v>
      </c>
      <c r="G77" s="137">
        <f>IF(F77="Asignado",15,0)</f>
        <v>0</v>
      </c>
      <c r="H77" s="865" t="str">
        <f>IF(AND(G84&gt;0,G84&lt;=85),"Débil",IF(AND(G84&gt;85,G84&lt;=95),"Moderado",IF(G84&gt;96,"Fuerte"," ")))</f>
        <v xml:space="preserve"> </v>
      </c>
      <c r="I77" s="849" t="s">
        <v>178</v>
      </c>
      <c r="J77" s="83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840" t="str">
        <f>IF(J77="Fuerte","NO",IF(J77=" "," ","SI"))</f>
        <v xml:space="preserve"> </v>
      </c>
    </row>
    <row r="78" spans="1:11" ht="28.5" x14ac:dyDescent="0.2">
      <c r="A78" s="843"/>
      <c r="B78" s="581"/>
      <c r="C78" s="880"/>
      <c r="D78" s="846"/>
      <c r="E78" s="107" t="s">
        <v>218</v>
      </c>
      <c r="F78" s="67" t="s">
        <v>178</v>
      </c>
      <c r="G78" s="66">
        <f>IF(F78="Adecuado",15,0)</f>
        <v>0</v>
      </c>
      <c r="H78" s="865"/>
      <c r="I78" s="867"/>
      <c r="J78" s="861"/>
      <c r="K78" s="863"/>
    </row>
    <row r="79" spans="1:11" ht="42.75" x14ac:dyDescent="0.2">
      <c r="A79" s="843"/>
      <c r="B79" s="581"/>
      <c r="C79" s="880"/>
      <c r="D79" s="50" t="s">
        <v>219</v>
      </c>
      <c r="E79" s="107" t="s">
        <v>220</v>
      </c>
      <c r="F79" s="67" t="s">
        <v>178</v>
      </c>
      <c r="G79" s="66">
        <f>IF(F79="Oportuna",15,0)</f>
        <v>0</v>
      </c>
      <c r="H79" s="865"/>
      <c r="I79" s="867"/>
      <c r="J79" s="861"/>
      <c r="K79" s="863"/>
    </row>
    <row r="80" spans="1:11" ht="42.75" x14ac:dyDescent="0.2">
      <c r="A80" s="843"/>
      <c r="B80" s="581"/>
      <c r="C80" s="880"/>
      <c r="D80" s="50" t="s">
        <v>221</v>
      </c>
      <c r="E80" s="107" t="s">
        <v>222</v>
      </c>
      <c r="F80" s="236" t="s">
        <v>178</v>
      </c>
      <c r="G80" s="66">
        <f>IF(F80="Prevenir",15,IF(F80="Detectar",10,0))</f>
        <v>0</v>
      </c>
      <c r="H80" s="865"/>
      <c r="I80" s="867"/>
      <c r="J80" s="861"/>
      <c r="K80" s="863"/>
    </row>
    <row r="81" spans="1:78" ht="28.5" x14ac:dyDescent="0.2">
      <c r="A81" s="843"/>
      <c r="B81" s="581"/>
      <c r="C81" s="880"/>
      <c r="D81" s="50" t="s">
        <v>223</v>
      </c>
      <c r="E81" s="107" t="s">
        <v>224</v>
      </c>
      <c r="F81" s="67" t="s">
        <v>178</v>
      </c>
      <c r="G81" s="66">
        <f>IF(F81="Confiable",15,0)</f>
        <v>0</v>
      </c>
      <c r="H81" s="865"/>
      <c r="I81" s="867"/>
      <c r="J81" s="861"/>
      <c r="K81" s="863"/>
    </row>
    <row r="82" spans="1:78" ht="42.75" x14ac:dyDescent="0.2">
      <c r="A82" s="843"/>
      <c r="B82" s="581"/>
      <c r="C82" s="880"/>
      <c r="D82" s="50" t="s">
        <v>225</v>
      </c>
      <c r="E82" s="107" t="s">
        <v>226</v>
      </c>
      <c r="F82" s="236" t="s">
        <v>178</v>
      </c>
      <c r="G82" s="66">
        <f>IF(F82="Se investigan y se resuelven oportunamente",15,0)</f>
        <v>0</v>
      </c>
      <c r="H82" s="865"/>
      <c r="I82" s="867"/>
      <c r="J82" s="861"/>
      <c r="K82" s="863"/>
    </row>
    <row r="83" spans="1:78" ht="28.5" x14ac:dyDescent="0.2">
      <c r="A83" s="844"/>
      <c r="B83" s="582"/>
      <c r="C83" s="881"/>
      <c r="D83" s="45" t="s">
        <v>227</v>
      </c>
      <c r="E83" s="107" t="s">
        <v>228</v>
      </c>
      <c r="F83" s="67" t="s">
        <v>178</v>
      </c>
      <c r="G83" s="66">
        <f>IF(F83="Completa",10,IF(F83="Incompleta",5,0))</f>
        <v>0</v>
      </c>
      <c r="H83" s="866"/>
      <c r="I83" s="867"/>
      <c r="J83" s="861"/>
      <c r="K83" s="863"/>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31"/>
      <c r="B84" s="132"/>
      <c r="C84" s="56" t="s">
        <v>252</v>
      </c>
      <c r="D84" s="57"/>
      <c r="E84" s="141" t="s">
        <v>229</v>
      </c>
      <c r="F84" s="138"/>
      <c r="G84" s="138">
        <f>SUM(G77:G83)</f>
        <v>0</v>
      </c>
      <c r="H84" s="59"/>
      <c r="I84" s="127"/>
      <c r="J84" s="127"/>
      <c r="K84" s="128"/>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871" t="s">
        <v>87</v>
      </c>
      <c r="B86" s="869" t="s">
        <v>232</v>
      </c>
      <c r="C86" s="873" t="s">
        <v>205</v>
      </c>
      <c r="D86" s="875" t="s">
        <v>206</v>
      </c>
      <c r="E86" s="875"/>
      <c r="F86" s="875"/>
      <c r="G86" s="875"/>
      <c r="H86" s="875"/>
      <c r="I86" s="111" t="s">
        <v>207</v>
      </c>
      <c r="J86" s="876" t="s">
        <v>208</v>
      </c>
      <c r="K86" s="878" t="s">
        <v>209</v>
      </c>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row>
    <row r="87" spans="1:78" s="54" customFormat="1" ht="60.75" thickBot="1" x14ac:dyDescent="0.3">
      <c r="A87" s="872"/>
      <c r="B87" s="870"/>
      <c r="C87" s="874"/>
      <c r="D87" s="112" t="s">
        <v>210</v>
      </c>
      <c r="E87" s="51" t="s">
        <v>211</v>
      </c>
      <c r="F87" s="112" t="s">
        <v>212</v>
      </c>
      <c r="G87" s="112" t="s">
        <v>213</v>
      </c>
      <c r="H87" s="115" t="s">
        <v>230</v>
      </c>
      <c r="I87" s="52" t="s">
        <v>215</v>
      </c>
      <c r="J87" s="877"/>
      <c r="K87" s="879"/>
    </row>
    <row r="88" spans="1:78" ht="20.25" customHeight="1" x14ac:dyDescent="0.2">
      <c r="A88" s="842"/>
      <c r="B88" s="580">
        <f>DESCRIPCION!D17</f>
        <v>0</v>
      </c>
      <c r="C88" s="880"/>
      <c r="D88" s="846" t="s">
        <v>216</v>
      </c>
      <c r="E88" s="136" t="s">
        <v>217</v>
      </c>
      <c r="F88" s="71" t="s">
        <v>178</v>
      </c>
      <c r="G88" s="137">
        <f>IF(F88="Asignado",15,0)</f>
        <v>0</v>
      </c>
      <c r="H88" s="865" t="str">
        <f>IF(AND(G95&gt;0,G95&lt;=85),"Débil",IF(AND(G95&gt;85,G95&lt;=95),"Moderado",IF(G95&gt;96,"Fuerte"," ")))</f>
        <v xml:space="preserve"> </v>
      </c>
      <c r="I88" s="849" t="s">
        <v>178</v>
      </c>
      <c r="J88" s="83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40" t="str">
        <f>IF(J88="Fuerte","NO",IF(J88=" "," ","SI"))</f>
        <v xml:space="preserve"> </v>
      </c>
    </row>
    <row r="89" spans="1:78" ht="28.5" x14ac:dyDescent="0.2">
      <c r="A89" s="843"/>
      <c r="B89" s="581"/>
      <c r="C89" s="880"/>
      <c r="D89" s="846"/>
      <c r="E89" s="107" t="s">
        <v>218</v>
      </c>
      <c r="F89" s="67" t="s">
        <v>178</v>
      </c>
      <c r="G89" s="66">
        <f>IF(F89="Adecuado",15,0)</f>
        <v>0</v>
      </c>
      <c r="H89" s="865"/>
      <c r="I89" s="867"/>
      <c r="J89" s="861"/>
      <c r="K89" s="863"/>
    </row>
    <row r="90" spans="1:78" ht="42.75" x14ac:dyDescent="0.2">
      <c r="A90" s="843"/>
      <c r="B90" s="581"/>
      <c r="C90" s="880"/>
      <c r="D90" s="50" t="s">
        <v>219</v>
      </c>
      <c r="E90" s="107" t="s">
        <v>220</v>
      </c>
      <c r="F90" s="67" t="s">
        <v>178</v>
      </c>
      <c r="G90" s="66">
        <f>IF(F90="Oportuna",15,0)</f>
        <v>0</v>
      </c>
      <c r="H90" s="865"/>
      <c r="I90" s="867"/>
      <c r="J90" s="861"/>
      <c r="K90" s="863"/>
    </row>
    <row r="91" spans="1:78" ht="42.75" x14ac:dyDescent="0.2">
      <c r="A91" s="843"/>
      <c r="B91" s="581"/>
      <c r="C91" s="880"/>
      <c r="D91" s="50" t="s">
        <v>221</v>
      </c>
      <c r="E91" s="107" t="s">
        <v>222</v>
      </c>
      <c r="F91" s="236" t="s">
        <v>178</v>
      </c>
      <c r="G91" s="66">
        <f>IF(F91="Prevenir",15,IF(F91="Detectar",10,0))</f>
        <v>0</v>
      </c>
      <c r="H91" s="865"/>
      <c r="I91" s="867"/>
      <c r="J91" s="861"/>
      <c r="K91" s="863"/>
    </row>
    <row r="92" spans="1:78" ht="28.5" x14ac:dyDescent="0.2">
      <c r="A92" s="843"/>
      <c r="B92" s="581"/>
      <c r="C92" s="880"/>
      <c r="D92" s="50" t="s">
        <v>223</v>
      </c>
      <c r="E92" s="107" t="s">
        <v>224</v>
      </c>
      <c r="F92" s="67" t="s">
        <v>178</v>
      </c>
      <c r="G92" s="66">
        <f>IF(F92="Confiable",15,0)</f>
        <v>0</v>
      </c>
      <c r="H92" s="865"/>
      <c r="I92" s="867"/>
      <c r="J92" s="861"/>
      <c r="K92" s="863"/>
    </row>
    <row r="93" spans="1:78" ht="42.75" x14ac:dyDescent="0.2">
      <c r="A93" s="843"/>
      <c r="B93" s="581"/>
      <c r="C93" s="880"/>
      <c r="D93" s="50" t="s">
        <v>225</v>
      </c>
      <c r="E93" s="107" t="s">
        <v>226</v>
      </c>
      <c r="F93" s="236" t="s">
        <v>178</v>
      </c>
      <c r="G93" s="66">
        <f>IF(F93="Se investigan y se resuelven oportunamente",15,0)</f>
        <v>0</v>
      </c>
      <c r="H93" s="865"/>
      <c r="I93" s="867"/>
      <c r="J93" s="861"/>
      <c r="K93" s="863"/>
    </row>
    <row r="94" spans="1:78" ht="28.5" x14ac:dyDescent="0.2">
      <c r="A94" s="844"/>
      <c r="B94" s="582"/>
      <c r="C94" s="881"/>
      <c r="D94" s="45" t="s">
        <v>227</v>
      </c>
      <c r="E94" s="107" t="s">
        <v>228</v>
      </c>
      <c r="F94" s="67" t="s">
        <v>178</v>
      </c>
      <c r="G94" s="66">
        <f>IF(F94="Completa",10,IF(F94="Incompleta",5,0))</f>
        <v>0</v>
      </c>
      <c r="H94" s="866"/>
      <c r="I94" s="867"/>
      <c r="J94" s="861"/>
      <c r="K94" s="863"/>
    </row>
    <row r="95" spans="1:78" ht="15.75" thickBot="1" x14ac:dyDescent="0.25">
      <c r="A95" s="131"/>
      <c r="B95" s="132"/>
      <c r="C95" s="56"/>
      <c r="D95" s="57"/>
      <c r="E95" s="58" t="s">
        <v>229</v>
      </c>
      <c r="F95" s="16"/>
      <c r="G95" s="16">
        <f>SUM(G88:G94)</f>
        <v>0</v>
      </c>
      <c r="H95" s="59"/>
      <c r="I95" s="127"/>
      <c r="J95" s="127"/>
      <c r="K95" s="128"/>
    </row>
    <row r="96" spans="1:78" ht="15" thickBot="1" x14ac:dyDescent="0.25">
      <c r="A96" s="55"/>
      <c r="B96" s="62"/>
    </row>
    <row r="97" spans="1:78" s="54" customFormat="1" ht="30" customHeight="1" x14ac:dyDescent="0.25">
      <c r="A97" s="871" t="s">
        <v>87</v>
      </c>
      <c r="B97" s="869" t="s">
        <v>232</v>
      </c>
      <c r="C97" s="873" t="s">
        <v>205</v>
      </c>
      <c r="D97" s="875" t="s">
        <v>206</v>
      </c>
      <c r="E97" s="875"/>
      <c r="F97" s="875"/>
      <c r="G97" s="875"/>
      <c r="H97" s="875"/>
      <c r="I97" s="111" t="s">
        <v>207</v>
      </c>
      <c r="J97" s="876" t="s">
        <v>208</v>
      </c>
      <c r="K97" s="878" t="s">
        <v>209</v>
      </c>
    </row>
    <row r="98" spans="1:78" s="54" customFormat="1" ht="60.75" thickBot="1" x14ac:dyDescent="0.3">
      <c r="A98" s="872"/>
      <c r="B98" s="870"/>
      <c r="C98" s="874"/>
      <c r="D98" s="112" t="s">
        <v>210</v>
      </c>
      <c r="E98" s="51" t="s">
        <v>211</v>
      </c>
      <c r="F98" s="112" t="s">
        <v>212</v>
      </c>
      <c r="G98" s="112" t="s">
        <v>213</v>
      </c>
      <c r="H98" s="115" t="s">
        <v>230</v>
      </c>
      <c r="I98" s="52" t="s">
        <v>215</v>
      </c>
      <c r="J98" s="877"/>
      <c r="K98" s="879"/>
    </row>
    <row r="99" spans="1:78" ht="20.25" customHeight="1" x14ac:dyDescent="0.2">
      <c r="A99" s="842"/>
      <c r="B99" s="580">
        <f>DESCRIPCION!D18</f>
        <v>0</v>
      </c>
      <c r="C99" s="880"/>
      <c r="D99" s="846" t="s">
        <v>216</v>
      </c>
      <c r="E99" s="136" t="s">
        <v>217</v>
      </c>
      <c r="F99" s="71" t="s">
        <v>178</v>
      </c>
      <c r="G99" s="137">
        <f>IF(F99="Asignado",15,0)</f>
        <v>0</v>
      </c>
      <c r="H99" s="865" t="str">
        <f>IF(AND(G106&gt;0,G106&lt;=85),"Débil",IF(AND(G106&gt;85,G106&lt;=95),"Moderado",IF(G106&gt;96,"Fuerte"," ")))</f>
        <v xml:space="preserve"> </v>
      </c>
      <c r="I99" s="849" t="s">
        <v>178</v>
      </c>
      <c r="J99" s="83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40" t="str">
        <f>IF(J99="Fuerte","NO",IF(J99=" "," ","SI"))</f>
        <v xml:space="preserve"> </v>
      </c>
    </row>
    <row r="100" spans="1:78" ht="28.5" x14ac:dyDescent="0.2">
      <c r="A100" s="843"/>
      <c r="B100" s="581"/>
      <c r="C100" s="880"/>
      <c r="D100" s="846"/>
      <c r="E100" s="107" t="s">
        <v>218</v>
      </c>
      <c r="F100" s="67" t="s">
        <v>178</v>
      </c>
      <c r="G100" s="66">
        <f>IF(F100="Adecuado",15,0)</f>
        <v>0</v>
      </c>
      <c r="H100" s="865"/>
      <c r="I100" s="867"/>
      <c r="J100" s="861"/>
      <c r="K100" s="863"/>
    </row>
    <row r="101" spans="1:78" ht="42.75" customHeight="1" x14ac:dyDescent="0.2">
      <c r="A101" s="843"/>
      <c r="B101" s="581"/>
      <c r="C101" s="880"/>
      <c r="D101" s="50" t="s">
        <v>219</v>
      </c>
      <c r="E101" s="107" t="s">
        <v>220</v>
      </c>
      <c r="F101" s="67" t="s">
        <v>178</v>
      </c>
      <c r="G101" s="66">
        <f>IF(F101="Oportuna",15,0)</f>
        <v>0</v>
      </c>
      <c r="H101" s="865"/>
      <c r="I101" s="867"/>
      <c r="J101" s="861"/>
      <c r="K101" s="863"/>
    </row>
    <row r="102" spans="1:78" ht="42.75" x14ac:dyDescent="0.2">
      <c r="A102" s="843"/>
      <c r="B102" s="581"/>
      <c r="C102" s="880"/>
      <c r="D102" s="50" t="s">
        <v>221</v>
      </c>
      <c r="E102" s="107" t="s">
        <v>222</v>
      </c>
      <c r="F102" s="236" t="s">
        <v>178</v>
      </c>
      <c r="G102" s="66">
        <f>IF(F102="Prevenir",15,IF(F102="Detectar",10,0))</f>
        <v>0</v>
      </c>
      <c r="H102" s="865"/>
      <c r="I102" s="867"/>
      <c r="J102" s="861"/>
      <c r="K102" s="863"/>
    </row>
    <row r="103" spans="1:78" ht="28.5" x14ac:dyDescent="0.2">
      <c r="A103" s="843"/>
      <c r="B103" s="581"/>
      <c r="C103" s="880"/>
      <c r="D103" s="50" t="s">
        <v>223</v>
      </c>
      <c r="E103" s="107" t="s">
        <v>224</v>
      </c>
      <c r="F103" s="67" t="s">
        <v>178</v>
      </c>
      <c r="G103" s="66">
        <f>IF(F103="Confiable",15,0)</f>
        <v>0</v>
      </c>
      <c r="H103" s="865"/>
      <c r="I103" s="867"/>
      <c r="J103" s="861"/>
      <c r="K103" s="863"/>
    </row>
    <row r="104" spans="1:78" ht="42.75" x14ac:dyDescent="0.2">
      <c r="A104" s="843"/>
      <c r="B104" s="581"/>
      <c r="C104" s="880"/>
      <c r="D104" s="50" t="s">
        <v>225</v>
      </c>
      <c r="E104" s="107" t="s">
        <v>226</v>
      </c>
      <c r="F104" s="236" t="s">
        <v>178</v>
      </c>
      <c r="G104" s="66">
        <f>IF(F104="Se investigan y se resuelven oportunamente",15,0)</f>
        <v>0</v>
      </c>
      <c r="H104" s="865"/>
      <c r="I104" s="867"/>
      <c r="J104" s="861"/>
      <c r="K104" s="863"/>
    </row>
    <row r="105" spans="1:78" ht="28.5" x14ac:dyDescent="0.2">
      <c r="A105" s="844"/>
      <c r="B105" s="582"/>
      <c r="C105" s="881"/>
      <c r="D105" s="45" t="s">
        <v>227</v>
      </c>
      <c r="E105" s="107" t="s">
        <v>228</v>
      </c>
      <c r="F105" s="67" t="s">
        <v>178</v>
      </c>
      <c r="G105" s="66">
        <f>IF(F105="Completa",10,IF(F105="Incompleta",5,0))</f>
        <v>0</v>
      </c>
      <c r="H105" s="866"/>
      <c r="I105" s="867"/>
      <c r="J105" s="861"/>
      <c r="K105" s="863"/>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31"/>
      <c r="B106" s="132"/>
      <c r="C106" s="56"/>
      <c r="D106" s="57"/>
      <c r="E106" s="58" t="s">
        <v>229</v>
      </c>
      <c r="F106" s="16"/>
      <c r="G106" s="16">
        <f>SUM(G99:G105)</f>
        <v>0</v>
      </c>
      <c r="H106" s="59"/>
      <c r="I106" s="127"/>
      <c r="J106" s="127"/>
      <c r="K106" s="128"/>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871" t="s">
        <v>87</v>
      </c>
      <c r="B108" s="869" t="s">
        <v>232</v>
      </c>
      <c r="C108" s="873" t="s">
        <v>205</v>
      </c>
      <c r="D108" s="875" t="s">
        <v>206</v>
      </c>
      <c r="E108" s="875"/>
      <c r="F108" s="875"/>
      <c r="G108" s="875"/>
      <c r="H108" s="875"/>
      <c r="I108" s="111" t="s">
        <v>207</v>
      </c>
      <c r="J108" s="876" t="s">
        <v>208</v>
      </c>
      <c r="K108" s="878" t="s">
        <v>209</v>
      </c>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row>
    <row r="109" spans="1:78" s="54" customFormat="1" ht="60.75" thickBot="1" x14ac:dyDescent="0.3">
      <c r="A109" s="872"/>
      <c r="B109" s="870"/>
      <c r="C109" s="874"/>
      <c r="D109" s="112" t="s">
        <v>210</v>
      </c>
      <c r="E109" s="51" t="s">
        <v>211</v>
      </c>
      <c r="F109" s="112" t="s">
        <v>212</v>
      </c>
      <c r="G109" s="112" t="s">
        <v>213</v>
      </c>
      <c r="H109" s="115" t="s">
        <v>230</v>
      </c>
      <c r="I109" s="52" t="s">
        <v>215</v>
      </c>
      <c r="J109" s="877"/>
      <c r="K109" s="879"/>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row>
    <row r="110" spans="1:78" ht="20.25" customHeight="1" x14ac:dyDescent="0.2">
      <c r="A110" s="842"/>
      <c r="B110" s="580"/>
      <c r="C110" s="843"/>
      <c r="D110" s="846" t="s">
        <v>216</v>
      </c>
      <c r="E110" s="136" t="s">
        <v>217</v>
      </c>
      <c r="F110" s="71" t="s">
        <v>178</v>
      </c>
      <c r="G110" s="137">
        <f>IF(F110="Asignado",15,0)</f>
        <v>0</v>
      </c>
      <c r="H110" s="865" t="str">
        <f>IF(AND(G117&gt;0,G117&lt;=85),"Débil",IF(AND(G117&gt;85,G117&lt;=95),"Moderado",IF(G117&gt;96,"Fuerte"," ")))</f>
        <v xml:space="preserve"> </v>
      </c>
      <c r="I110" s="849" t="s">
        <v>178</v>
      </c>
      <c r="J110" s="83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40" t="str">
        <f>IF(J110="Fuerte","NO",IF(J110=" "," ","SI"))</f>
        <v xml:space="preserve"> </v>
      </c>
    </row>
    <row r="111" spans="1:78" ht="28.5" x14ac:dyDescent="0.2">
      <c r="A111" s="843"/>
      <c r="B111" s="581"/>
      <c r="C111" s="843"/>
      <c r="D111" s="846"/>
      <c r="E111" s="107" t="s">
        <v>218</v>
      </c>
      <c r="F111" s="67" t="s">
        <v>178</v>
      </c>
      <c r="G111" s="66">
        <f>IF(F111="Adecuado",15,0)</f>
        <v>0</v>
      </c>
      <c r="H111" s="865"/>
      <c r="I111" s="867"/>
      <c r="J111" s="861"/>
      <c r="K111" s="863"/>
    </row>
    <row r="112" spans="1:78" ht="42.75" customHeight="1" x14ac:dyDescent="0.2">
      <c r="A112" s="843"/>
      <c r="B112" s="581"/>
      <c r="C112" s="843"/>
      <c r="D112" s="50" t="s">
        <v>219</v>
      </c>
      <c r="E112" s="107" t="s">
        <v>220</v>
      </c>
      <c r="F112" s="67" t="s">
        <v>178</v>
      </c>
      <c r="G112" s="66">
        <f>IF(F112="Oportuna",15,0)</f>
        <v>0</v>
      </c>
      <c r="H112" s="865"/>
      <c r="I112" s="867"/>
      <c r="J112" s="861"/>
      <c r="K112" s="863"/>
    </row>
    <row r="113" spans="1:78" ht="42.75" x14ac:dyDescent="0.2">
      <c r="A113" s="843"/>
      <c r="B113" s="581"/>
      <c r="C113" s="843"/>
      <c r="D113" s="50" t="s">
        <v>221</v>
      </c>
      <c r="E113" s="107" t="s">
        <v>222</v>
      </c>
      <c r="F113" s="236" t="s">
        <v>178</v>
      </c>
      <c r="G113" s="66">
        <f>IF(F113="Prevenir",15,IF(F113="Detectar",10,0))</f>
        <v>0</v>
      </c>
      <c r="H113" s="865"/>
      <c r="I113" s="867"/>
      <c r="J113" s="861"/>
      <c r="K113" s="863"/>
    </row>
    <row r="114" spans="1:78" ht="28.5" x14ac:dyDescent="0.2">
      <c r="A114" s="843"/>
      <c r="B114" s="581"/>
      <c r="C114" s="843"/>
      <c r="D114" s="50" t="s">
        <v>223</v>
      </c>
      <c r="E114" s="107" t="s">
        <v>224</v>
      </c>
      <c r="F114" s="67" t="s">
        <v>178</v>
      </c>
      <c r="G114" s="66">
        <f>IF(F114="Confiable",15,0)</f>
        <v>0</v>
      </c>
      <c r="H114" s="865"/>
      <c r="I114" s="867"/>
      <c r="J114" s="861"/>
      <c r="K114" s="863"/>
    </row>
    <row r="115" spans="1:78" ht="42.75" x14ac:dyDescent="0.2">
      <c r="A115" s="843"/>
      <c r="B115" s="581"/>
      <c r="C115" s="843"/>
      <c r="D115" s="50" t="s">
        <v>225</v>
      </c>
      <c r="E115" s="107" t="s">
        <v>226</v>
      </c>
      <c r="F115" s="236" t="s">
        <v>178</v>
      </c>
      <c r="G115" s="66">
        <f>IF(F115="Se investigan y se resuelven oportunamente",15,0)</f>
        <v>0</v>
      </c>
      <c r="H115" s="865"/>
      <c r="I115" s="867"/>
      <c r="J115" s="861"/>
      <c r="K115" s="863"/>
    </row>
    <row r="116" spans="1:78" ht="28.5" x14ac:dyDescent="0.2">
      <c r="A116" s="844"/>
      <c r="B116" s="582"/>
      <c r="C116" s="844"/>
      <c r="D116" s="45" t="s">
        <v>227</v>
      </c>
      <c r="E116" s="107" t="s">
        <v>228</v>
      </c>
      <c r="F116" s="67" t="s">
        <v>178</v>
      </c>
      <c r="G116" s="66">
        <f>IF(F116="Completa",10,IF(F116="Incompleta",5,0))</f>
        <v>0</v>
      </c>
      <c r="H116" s="866"/>
      <c r="I116" s="868"/>
      <c r="J116" s="862"/>
      <c r="K116" s="864"/>
    </row>
    <row r="117" spans="1:78" ht="15.75" thickBot="1" x14ac:dyDescent="0.25">
      <c r="A117" s="131"/>
      <c r="B117" s="132"/>
      <c r="C117" s="56"/>
      <c r="D117" s="57"/>
      <c r="E117" s="58" t="s">
        <v>229</v>
      </c>
      <c r="F117" s="16"/>
      <c r="G117" s="16">
        <f>SUM(G110:G116)</f>
        <v>0</v>
      </c>
      <c r="H117" s="142"/>
      <c r="I117" s="143"/>
      <c r="J117" s="143"/>
      <c r="K117" s="144"/>
    </row>
    <row r="118" spans="1:78" ht="15" thickBot="1" x14ac:dyDescent="0.25">
      <c r="A118" s="55"/>
      <c r="B118" s="62"/>
    </row>
    <row r="119" spans="1:78" s="54" customFormat="1" ht="30" customHeight="1" x14ac:dyDescent="0.25">
      <c r="A119" s="850" t="s">
        <v>87</v>
      </c>
      <c r="B119" s="869" t="s">
        <v>232</v>
      </c>
      <c r="C119" s="852" t="s">
        <v>205</v>
      </c>
      <c r="D119" s="854" t="s">
        <v>206</v>
      </c>
      <c r="E119" s="855"/>
      <c r="F119" s="855"/>
      <c r="G119" s="855"/>
      <c r="H119" s="856"/>
      <c r="I119" s="111" t="s">
        <v>207</v>
      </c>
      <c r="J119" s="857" t="s">
        <v>208</v>
      </c>
      <c r="K119" s="859" t="s">
        <v>209</v>
      </c>
    </row>
    <row r="120" spans="1:78" s="54" customFormat="1" ht="60.75" thickBot="1" x14ac:dyDescent="0.3">
      <c r="A120" s="851"/>
      <c r="B120" s="870"/>
      <c r="C120" s="853"/>
      <c r="D120" s="112" t="s">
        <v>210</v>
      </c>
      <c r="E120" s="51" t="s">
        <v>211</v>
      </c>
      <c r="F120" s="112" t="s">
        <v>212</v>
      </c>
      <c r="G120" s="112" t="s">
        <v>213</v>
      </c>
      <c r="H120" s="115" t="s">
        <v>230</v>
      </c>
      <c r="I120" s="52" t="s">
        <v>215</v>
      </c>
      <c r="J120" s="858"/>
      <c r="K120" s="860"/>
    </row>
    <row r="121" spans="1:78" ht="20.25" customHeight="1" x14ac:dyDescent="0.2">
      <c r="A121" s="842"/>
      <c r="B121" s="580">
        <f>DESCRIPCION!D20</f>
        <v>0</v>
      </c>
      <c r="C121" s="842"/>
      <c r="D121" s="845" t="s">
        <v>216</v>
      </c>
      <c r="E121" s="136" t="s">
        <v>217</v>
      </c>
      <c r="F121" s="71" t="s">
        <v>178</v>
      </c>
      <c r="G121" s="137">
        <f>IF(F121="Asignado",15,0)</f>
        <v>0</v>
      </c>
      <c r="H121" s="835" t="str">
        <f>IF(AND(G128&gt;0,G128&lt;=85),"Débil",IF(AND(G128&gt;85,G128&lt;=95),"Moderado",IF(G128&gt;96,"Fuerte"," ")))</f>
        <v xml:space="preserve"> </v>
      </c>
      <c r="I121" s="847" t="s">
        <v>178</v>
      </c>
      <c r="J121" s="83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38" t="str">
        <f>IF(J121="Fuerte","NO",IF(J121=" "," ","SI"))</f>
        <v xml:space="preserve"> </v>
      </c>
    </row>
    <row r="122" spans="1:78" ht="28.5" x14ac:dyDescent="0.2">
      <c r="A122" s="843"/>
      <c r="B122" s="581"/>
      <c r="C122" s="843"/>
      <c r="D122" s="846"/>
      <c r="E122" s="107" t="s">
        <v>218</v>
      </c>
      <c r="F122" s="67" t="s">
        <v>178</v>
      </c>
      <c r="G122" s="66">
        <f>IF(F122="Adecuado",15,0)</f>
        <v>0</v>
      </c>
      <c r="H122" s="836"/>
      <c r="I122" s="848"/>
      <c r="J122" s="836"/>
      <c r="K122" s="839"/>
    </row>
    <row r="123" spans="1:78" ht="42.75" x14ac:dyDescent="0.2">
      <c r="A123" s="843"/>
      <c r="B123" s="581"/>
      <c r="C123" s="843"/>
      <c r="D123" s="50" t="s">
        <v>219</v>
      </c>
      <c r="E123" s="107" t="s">
        <v>220</v>
      </c>
      <c r="F123" s="67" t="s">
        <v>178</v>
      </c>
      <c r="G123" s="66">
        <f>IF(F123="Oportuna",15,0)</f>
        <v>0</v>
      </c>
      <c r="H123" s="836"/>
      <c r="I123" s="848"/>
      <c r="J123" s="836"/>
      <c r="K123" s="839"/>
    </row>
    <row r="124" spans="1:78" ht="42.75" x14ac:dyDescent="0.2">
      <c r="A124" s="843"/>
      <c r="B124" s="581"/>
      <c r="C124" s="843"/>
      <c r="D124" s="50" t="s">
        <v>221</v>
      </c>
      <c r="E124" s="107" t="s">
        <v>222</v>
      </c>
      <c r="F124" s="236" t="s">
        <v>178</v>
      </c>
      <c r="G124" s="66">
        <f>IF(F124="Prevenir",15,IF(F124="Detectar",10,0))</f>
        <v>0</v>
      </c>
      <c r="H124" s="836"/>
      <c r="I124" s="848"/>
      <c r="J124" s="836"/>
      <c r="K124" s="839"/>
    </row>
    <row r="125" spans="1:78" ht="28.5" x14ac:dyDescent="0.2">
      <c r="A125" s="843"/>
      <c r="B125" s="581"/>
      <c r="C125" s="843"/>
      <c r="D125" s="50" t="s">
        <v>223</v>
      </c>
      <c r="E125" s="107" t="s">
        <v>224</v>
      </c>
      <c r="F125" s="67" t="s">
        <v>178</v>
      </c>
      <c r="G125" s="66">
        <f>IF(F125="Confiable",15,0)</f>
        <v>0</v>
      </c>
      <c r="H125" s="836"/>
      <c r="I125" s="848"/>
      <c r="J125" s="836"/>
      <c r="K125" s="839"/>
    </row>
    <row r="126" spans="1:78" ht="42.75" x14ac:dyDescent="0.2">
      <c r="A126" s="843"/>
      <c r="B126" s="581"/>
      <c r="C126" s="843"/>
      <c r="D126" s="50" t="s">
        <v>225</v>
      </c>
      <c r="E126" s="107" t="s">
        <v>226</v>
      </c>
      <c r="F126" s="236" t="s">
        <v>178</v>
      </c>
      <c r="G126" s="66">
        <f>IF(F126="Se investigan y se resuelven oportunamente",15,0)</f>
        <v>0</v>
      </c>
      <c r="H126" s="836"/>
      <c r="I126" s="848"/>
      <c r="J126" s="836"/>
      <c r="K126" s="839"/>
    </row>
    <row r="127" spans="1:78" ht="28.5" x14ac:dyDescent="0.2">
      <c r="A127" s="844"/>
      <c r="B127" s="582"/>
      <c r="C127" s="844"/>
      <c r="D127" s="45" t="s">
        <v>227</v>
      </c>
      <c r="E127" s="107" t="s">
        <v>228</v>
      </c>
      <c r="F127" s="67" t="s">
        <v>178</v>
      </c>
      <c r="G127" s="66">
        <f>IF(F127="Completa",10,IF(F127="Incompleta",5,0))</f>
        <v>0</v>
      </c>
      <c r="H127" s="837"/>
      <c r="I127" s="849"/>
      <c r="J127" s="837"/>
      <c r="K127" s="840"/>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31"/>
      <c r="B128" s="132"/>
      <c r="C128" s="56"/>
      <c r="D128" s="57"/>
      <c r="E128" s="58" t="s">
        <v>229</v>
      </c>
      <c r="F128" s="16"/>
      <c r="G128" s="16">
        <f>SUM(G121:G127)</f>
        <v>0</v>
      </c>
      <c r="H128" s="142"/>
      <c r="I128" s="143"/>
      <c r="J128" s="143"/>
      <c r="K128" s="144"/>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50" t="s">
        <v>87</v>
      </c>
      <c r="B130" s="869" t="s">
        <v>232</v>
      </c>
      <c r="C130" s="852" t="s">
        <v>205</v>
      </c>
      <c r="D130" s="854" t="s">
        <v>206</v>
      </c>
      <c r="E130" s="855"/>
      <c r="F130" s="855"/>
      <c r="G130" s="855"/>
      <c r="H130" s="856"/>
      <c r="I130" s="111" t="s">
        <v>207</v>
      </c>
      <c r="J130" s="857" t="s">
        <v>208</v>
      </c>
      <c r="K130" s="859" t="s">
        <v>209</v>
      </c>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row>
    <row r="131" spans="1:78" s="54" customFormat="1" ht="60.75" thickBot="1" x14ac:dyDescent="0.3">
      <c r="A131" s="851"/>
      <c r="B131" s="870"/>
      <c r="C131" s="853"/>
      <c r="D131" s="112" t="s">
        <v>210</v>
      </c>
      <c r="E131" s="51" t="s">
        <v>211</v>
      </c>
      <c r="F131" s="112" t="s">
        <v>212</v>
      </c>
      <c r="G131" s="112" t="s">
        <v>213</v>
      </c>
      <c r="H131" s="115" t="s">
        <v>230</v>
      </c>
      <c r="I131" s="52" t="s">
        <v>215</v>
      </c>
      <c r="J131" s="858"/>
      <c r="K131" s="86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row>
    <row r="132" spans="1:78" ht="20.25" customHeight="1" x14ac:dyDescent="0.2">
      <c r="A132" s="842"/>
      <c r="B132" s="580">
        <f>DESCRIPCION!D21</f>
        <v>0</v>
      </c>
      <c r="C132" s="842"/>
      <c r="D132" s="845" t="s">
        <v>216</v>
      </c>
      <c r="E132" s="136" t="s">
        <v>217</v>
      </c>
      <c r="F132" s="71" t="s">
        <v>178</v>
      </c>
      <c r="G132" s="137">
        <f>IF(F132="Asignado",15,0)</f>
        <v>0</v>
      </c>
      <c r="H132" s="835" t="str">
        <f>IF(AND(G139&gt;0,G139&lt;=85),"Débil",IF(AND(G139&gt;85,G139&lt;=95),"Moderado",IF(G139&gt;96,"Fuerte"," ")))</f>
        <v xml:space="preserve"> </v>
      </c>
      <c r="I132" s="847" t="s">
        <v>178</v>
      </c>
      <c r="J132" s="83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38" t="str">
        <f>IF(J132="Fuerte","NO",IF(J132=" "," ","SI"))</f>
        <v xml:space="preserve"> </v>
      </c>
    </row>
    <row r="133" spans="1:78" ht="28.5" x14ac:dyDescent="0.2">
      <c r="A133" s="843"/>
      <c r="B133" s="581"/>
      <c r="C133" s="843"/>
      <c r="D133" s="846"/>
      <c r="E133" s="107" t="s">
        <v>218</v>
      </c>
      <c r="F133" s="67" t="s">
        <v>178</v>
      </c>
      <c r="G133" s="66">
        <f>IF(F133="Adecuado",15,0)</f>
        <v>0</v>
      </c>
      <c r="H133" s="836"/>
      <c r="I133" s="848"/>
      <c r="J133" s="836"/>
      <c r="K133" s="839"/>
    </row>
    <row r="134" spans="1:78" ht="42.75" x14ac:dyDescent="0.2">
      <c r="A134" s="843"/>
      <c r="B134" s="581"/>
      <c r="C134" s="843"/>
      <c r="D134" s="50" t="s">
        <v>219</v>
      </c>
      <c r="E134" s="107" t="s">
        <v>220</v>
      </c>
      <c r="F134" s="67" t="s">
        <v>178</v>
      </c>
      <c r="G134" s="66">
        <f>IF(F134="Oportuna",15,0)</f>
        <v>0</v>
      </c>
      <c r="H134" s="836"/>
      <c r="I134" s="848"/>
      <c r="J134" s="836"/>
      <c r="K134" s="839"/>
    </row>
    <row r="135" spans="1:78" ht="42.75" x14ac:dyDescent="0.2">
      <c r="A135" s="843"/>
      <c r="B135" s="581"/>
      <c r="C135" s="843"/>
      <c r="D135" s="50" t="s">
        <v>221</v>
      </c>
      <c r="E135" s="107" t="s">
        <v>222</v>
      </c>
      <c r="F135" s="236" t="s">
        <v>178</v>
      </c>
      <c r="G135" s="66">
        <f>IF(F135="Prevenir",15,IF(F135="Detectar",10,0))</f>
        <v>0</v>
      </c>
      <c r="H135" s="836"/>
      <c r="I135" s="848"/>
      <c r="J135" s="836"/>
      <c r="K135" s="839"/>
    </row>
    <row r="136" spans="1:78" ht="28.5" x14ac:dyDescent="0.2">
      <c r="A136" s="843"/>
      <c r="B136" s="581"/>
      <c r="C136" s="843"/>
      <c r="D136" s="50" t="s">
        <v>223</v>
      </c>
      <c r="E136" s="107" t="s">
        <v>224</v>
      </c>
      <c r="F136" s="67" t="s">
        <v>178</v>
      </c>
      <c r="G136" s="66">
        <f>IF(F136="Confiable",15,0)</f>
        <v>0</v>
      </c>
      <c r="H136" s="836"/>
      <c r="I136" s="848"/>
      <c r="J136" s="836"/>
      <c r="K136" s="839"/>
    </row>
    <row r="137" spans="1:78" ht="42.75" x14ac:dyDescent="0.2">
      <c r="A137" s="843"/>
      <c r="B137" s="581"/>
      <c r="C137" s="843"/>
      <c r="D137" s="50" t="s">
        <v>225</v>
      </c>
      <c r="E137" s="107" t="s">
        <v>226</v>
      </c>
      <c r="F137" s="236" t="s">
        <v>178</v>
      </c>
      <c r="G137" s="66">
        <f>IF(F137="Se investigan y se resuelven oportunamente",15,0)</f>
        <v>0</v>
      </c>
      <c r="H137" s="836"/>
      <c r="I137" s="848"/>
      <c r="J137" s="836"/>
      <c r="K137" s="839"/>
    </row>
    <row r="138" spans="1:78" ht="28.5" x14ac:dyDescent="0.2">
      <c r="A138" s="844"/>
      <c r="B138" s="582"/>
      <c r="C138" s="844"/>
      <c r="D138" s="45" t="s">
        <v>227</v>
      </c>
      <c r="E138" s="107" t="s">
        <v>228</v>
      </c>
      <c r="F138" s="67" t="s">
        <v>178</v>
      </c>
      <c r="G138" s="66">
        <f>IF(F138="Completa",10,IF(F138="Incompleta",5,0))</f>
        <v>0</v>
      </c>
      <c r="H138" s="837"/>
      <c r="I138" s="849"/>
      <c r="J138" s="837"/>
      <c r="K138" s="840"/>
    </row>
    <row r="139" spans="1:78" ht="15.75" thickBot="1" x14ac:dyDescent="0.25">
      <c r="A139" s="131"/>
      <c r="B139" s="132"/>
      <c r="C139" s="56"/>
      <c r="D139" s="57"/>
      <c r="E139" s="58" t="s">
        <v>229</v>
      </c>
      <c r="F139" s="16"/>
      <c r="G139" s="16">
        <f>SUM(G132:G138)</f>
        <v>0</v>
      </c>
      <c r="H139" s="142"/>
      <c r="I139" s="143"/>
      <c r="J139" s="143"/>
      <c r="K139" s="144"/>
    </row>
    <row r="140" spans="1:78" ht="15" thickBot="1" x14ac:dyDescent="0.25">
      <c r="A140" s="55"/>
      <c r="B140" s="62"/>
    </row>
    <row r="141" spans="1:78" s="54" customFormat="1" ht="30" customHeight="1" x14ac:dyDescent="0.25">
      <c r="A141" s="850" t="s">
        <v>87</v>
      </c>
      <c r="B141" s="869" t="s">
        <v>232</v>
      </c>
      <c r="C141" s="852" t="s">
        <v>205</v>
      </c>
      <c r="D141" s="854" t="s">
        <v>206</v>
      </c>
      <c r="E141" s="855"/>
      <c r="F141" s="855"/>
      <c r="G141" s="855"/>
      <c r="H141" s="856"/>
      <c r="I141" s="111" t="s">
        <v>207</v>
      </c>
      <c r="J141" s="857" t="s">
        <v>208</v>
      </c>
      <c r="K141" s="859" t="s">
        <v>209</v>
      </c>
    </row>
    <row r="142" spans="1:78" s="54" customFormat="1" ht="60.75" thickBot="1" x14ac:dyDescent="0.3">
      <c r="A142" s="851"/>
      <c r="B142" s="870"/>
      <c r="C142" s="853"/>
      <c r="D142" s="112" t="s">
        <v>210</v>
      </c>
      <c r="E142" s="51" t="s">
        <v>211</v>
      </c>
      <c r="F142" s="112" t="s">
        <v>212</v>
      </c>
      <c r="G142" s="112" t="s">
        <v>213</v>
      </c>
      <c r="H142" s="115" t="s">
        <v>230</v>
      </c>
      <c r="I142" s="52" t="s">
        <v>215</v>
      </c>
      <c r="J142" s="858"/>
      <c r="K142" s="860"/>
    </row>
    <row r="143" spans="1:78" ht="20.25" customHeight="1" x14ac:dyDescent="0.2">
      <c r="A143" s="842" t="str">
        <f>DESCRIPCION!A22</f>
        <v>e</v>
      </c>
      <c r="B143" s="580">
        <f>DESCRIPCION!D22</f>
        <v>0</v>
      </c>
      <c r="C143" s="842"/>
      <c r="D143" s="845" t="s">
        <v>216</v>
      </c>
      <c r="E143" s="136" t="s">
        <v>217</v>
      </c>
      <c r="F143" s="71" t="s">
        <v>178</v>
      </c>
      <c r="G143" s="137">
        <f>IF(F143="Asignado",15,0)</f>
        <v>0</v>
      </c>
      <c r="H143" s="835" t="str">
        <f>IF(AND(G150&gt;0,G150&lt;=85),"Débil",IF(AND(G150&gt;85,G150&lt;=95),"Moderado",IF(G150&gt;96,"Fuerte"," ")))</f>
        <v xml:space="preserve"> </v>
      </c>
      <c r="I143" s="847" t="s">
        <v>178</v>
      </c>
      <c r="J143" s="83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38" t="str">
        <f>IF(J143="Fuerte","NO",IF(J143=" "," ","SI"))</f>
        <v xml:space="preserve"> </v>
      </c>
    </row>
    <row r="144" spans="1:78" ht="28.5" x14ac:dyDescent="0.2">
      <c r="A144" s="843"/>
      <c r="B144" s="581"/>
      <c r="C144" s="843"/>
      <c r="D144" s="846"/>
      <c r="E144" s="107" t="s">
        <v>218</v>
      </c>
      <c r="F144" s="67" t="s">
        <v>178</v>
      </c>
      <c r="G144" s="66">
        <f>IF(F144="Adecuado",15,0)</f>
        <v>0</v>
      </c>
      <c r="H144" s="836"/>
      <c r="I144" s="848"/>
      <c r="J144" s="836"/>
      <c r="K144" s="839"/>
    </row>
    <row r="145" spans="1:98" ht="42.75" x14ac:dyDescent="0.2">
      <c r="A145" s="843"/>
      <c r="B145" s="581"/>
      <c r="C145" s="843"/>
      <c r="D145" s="50" t="s">
        <v>219</v>
      </c>
      <c r="E145" s="107" t="s">
        <v>220</v>
      </c>
      <c r="F145" s="67" t="s">
        <v>178</v>
      </c>
      <c r="G145" s="66">
        <f>IF(F145="Oportuna",15,0)</f>
        <v>0</v>
      </c>
      <c r="H145" s="836"/>
      <c r="I145" s="848"/>
      <c r="J145" s="836"/>
      <c r="K145" s="839"/>
    </row>
    <row r="146" spans="1:98" ht="42.75" x14ac:dyDescent="0.2">
      <c r="A146" s="843"/>
      <c r="B146" s="581"/>
      <c r="C146" s="843"/>
      <c r="D146" s="50" t="s">
        <v>221</v>
      </c>
      <c r="E146" s="107" t="s">
        <v>222</v>
      </c>
      <c r="F146" s="236" t="s">
        <v>178</v>
      </c>
      <c r="G146" s="66">
        <f>IF(F146="Prevenir",15,IF(F146="Detectar",10,0))</f>
        <v>0</v>
      </c>
      <c r="H146" s="836"/>
      <c r="I146" s="848"/>
      <c r="J146" s="836"/>
      <c r="K146" s="839"/>
    </row>
    <row r="147" spans="1:98" ht="28.5" x14ac:dyDescent="0.2">
      <c r="A147" s="843"/>
      <c r="B147" s="581"/>
      <c r="C147" s="843"/>
      <c r="D147" s="50" t="s">
        <v>223</v>
      </c>
      <c r="E147" s="107" t="s">
        <v>224</v>
      </c>
      <c r="F147" s="67" t="s">
        <v>178</v>
      </c>
      <c r="G147" s="66">
        <f>IF(F147="Confiable",15,0)</f>
        <v>0</v>
      </c>
      <c r="H147" s="836"/>
      <c r="I147" s="848"/>
      <c r="J147" s="836"/>
      <c r="K147" s="839"/>
    </row>
    <row r="148" spans="1:98" ht="42.75" x14ac:dyDescent="0.2">
      <c r="A148" s="843"/>
      <c r="B148" s="581"/>
      <c r="C148" s="843"/>
      <c r="D148" s="50" t="s">
        <v>225</v>
      </c>
      <c r="E148" s="107" t="s">
        <v>226</v>
      </c>
      <c r="F148" s="236" t="s">
        <v>178</v>
      </c>
      <c r="G148" s="66">
        <f>IF(F148="Se investigan y se resuelven oportunamente",15,0)</f>
        <v>0</v>
      </c>
      <c r="H148" s="836"/>
      <c r="I148" s="848"/>
      <c r="J148" s="836"/>
      <c r="K148" s="839"/>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844"/>
      <c r="B149" s="582"/>
      <c r="C149" s="844"/>
      <c r="D149" s="45" t="s">
        <v>227</v>
      </c>
      <c r="E149" s="107" t="s">
        <v>228</v>
      </c>
      <c r="F149" s="67" t="s">
        <v>178</v>
      </c>
      <c r="G149" s="66">
        <f>IF(F149="Completa",10,IF(F149="Incompleta",5,0))</f>
        <v>0</v>
      </c>
      <c r="H149" s="837"/>
      <c r="I149" s="849"/>
      <c r="J149" s="837"/>
      <c r="K149" s="840"/>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31"/>
      <c r="B150" s="132"/>
      <c r="C150" s="56"/>
      <c r="D150" s="57"/>
      <c r="E150" s="58" t="s">
        <v>229</v>
      </c>
      <c r="F150" s="16"/>
      <c r="G150" s="16">
        <f>SUM(G143:G149)</f>
        <v>0</v>
      </c>
      <c r="H150" s="142"/>
      <c r="I150" s="143"/>
      <c r="J150" s="143"/>
      <c r="K150" s="144"/>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50" t="s">
        <v>87</v>
      </c>
      <c r="B152" s="869" t="s">
        <v>232</v>
      </c>
      <c r="C152" s="852" t="s">
        <v>205</v>
      </c>
      <c r="D152" s="854" t="s">
        <v>206</v>
      </c>
      <c r="E152" s="855"/>
      <c r="F152" s="855"/>
      <c r="G152" s="855"/>
      <c r="H152" s="856"/>
      <c r="I152" s="111" t="s">
        <v>207</v>
      </c>
      <c r="J152" s="857" t="s">
        <v>208</v>
      </c>
      <c r="K152" s="859"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51"/>
      <c r="B153" s="870"/>
      <c r="C153" s="853"/>
      <c r="D153" s="112" t="s">
        <v>210</v>
      </c>
      <c r="E153" s="51" t="s">
        <v>211</v>
      </c>
      <c r="F153" s="112" t="s">
        <v>212</v>
      </c>
      <c r="G153" s="112" t="s">
        <v>213</v>
      </c>
      <c r="H153" s="115" t="s">
        <v>230</v>
      </c>
      <c r="I153" s="52" t="s">
        <v>215</v>
      </c>
      <c r="J153" s="858"/>
      <c r="K153" s="860"/>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842" t="str">
        <f>DESCRIPCION!A22</f>
        <v>e</v>
      </c>
      <c r="B154" s="580">
        <f>DESCRIPCION!D23</f>
        <v>0</v>
      </c>
      <c r="C154" s="842"/>
      <c r="D154" s="845" t="s">
        <v>216</v>
      </c>
      <c r="E154" s="136" t="s">
        <v>217</v>
      </c>
      <c r="F154" s="71" t="s">
        <v>178</v>
      </c>
      <c r="G154" s="137">
        <f>IF(F154="Asignado",15,0)</f>
        <v>0</v>
      </c>
      <c r="H154" s="835" t="str">
        <f>IF(AND(G161&gt;0,G161&lt;=85),"Débil",IF(AND(G161&gt;85,G161&lt;=95),"Moderado",IF(G161&gt;96,"Fuerte"," ")))</f>
        <v xml:space="preserve"> </v>
      </c>
      <c r="I154" s="847" t="s">
        <v>178</v>
      </c>
      <c r="J154" s="83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38"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843"/>
      <c r="B155" s="581"/>
      <c r="C155" s="843"/>
      <c r="D155" s="846"/>
      <c r="E155" s="107" t="s">
        <v>218</v>
      </c>
      <c r="F155" s="67" t="s">
        <v>178</v>
      </c>
      <c r="G155" s="66">
        <f>IF(F155="Adecuado",15,0)</f>
        <v>0</v>
      </c>
      <c r="H155" s="836"/>
      <c r="I155" s="848"/>
      <c r="J155" s="836"/>
      <c r="K155" s="839"/>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843"/>
      <c r="B156" s="581"/>
      <c r="C156" s="843"/>
      <c r="D156" s="50" t="s">
        <v>219</v>
      </c>
      <c r="E156" s="107" t="s">
        <v>220</v>
      </c>
      <c r="F156" s="67" t="s">
        <v>178</v>
      </c>
      <c r="G156" s="66">
        <f>IF(F156="Oportuna",15,0)</f>
        <v>0</v>
      </c>
      <c r="H156" s="836"/>
      <c r="I156" s="848"/>
      <c r="J156" s="836"/>
      <c r="K156" s="839"/>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843"/>
      <c r="B157" s="581"/>
      <c r="C157" s="843"/>
      <c r="D157" s="50" t="s">
        <v>221</v>
      </c>
      <c r="E157" s="107" t="s">
        <v>222</v>
      </c>
      <c r="F157" s="236" t="s">
        <v>178</v>
      </c>
      <c r="G157" s="66">
        <f>IF(F157="Prevenir",15,IF(F157="Detectar",10,0))</f>
        <v>0</v>
      </c>
      <c r="H157" s="836"/>
      <c r="I157" s="848"/>
      <c r="J157" s="836"/>
      <c r="K157" s="839"/>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843"/>
      <c r="B158" s="581"/>
      <c r="C158" s="843"/>
      <c r="D158" s="50" t="s">
        <v>223</v>
      </c>
      <c r="E158" s="107" t="s">
        <v>224</v>
      </c>
      <c r="F158" s="67" t="s">
        <v>178</v>
      </c>
      <c r="G158" s="66">
        <f>IF(F158="Confiable",15,0)</f>
        <v>0</v>
      </c>
      <c r="H158" s="836"/>
      <c r="I158" s="848"/>
      <c r="J158" s="836"/>
      <c r="K158" s="839"/>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843"/>
      <c r="B159" s="581"/>
      <c r="C159" s="843"/>
      <c r="D159" s="50" t="s">
        <v>225</v>
      </c>
      <c r="E159" s="107" t="s">
        <v>226</v>
      </c>
      <c r="F159" s="236" t="s">
        <v>178</v>
      </c>
      <c r="G159" s="66">
        <f>IF(F159="Se investigan y se resuelven oportunamente",15,0)</f>
        <v>0</v>
      </c>
      <c r="H159" s="836"/>
      <c r="I159" s="848"/>
      <c r="J159" s="836"/>
      <c r="K159" s="839"/>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844"/>
      <c r="B160" s="582"/>
      <c r="C160" s="844"/>
      <c r="D160" s="45" t="s">
        <v>227</v>
      </c>
      <c r="E160" s="107" t="s">
        <v>228</v>
      </c>
      <c r="F160" s="67" t="s">
        <v>178</v>
      </c>
      <c r="G160" s="66">
        <f>IF(F160="Completa",10,IF(F160="Incompleta",5,0))</f>
        <v>0</v>
      </c>
      <c r="H160" s="837"/>
      <c r="I160" s="849"/>
      <c r="J160" s="837"/>
      <c r="K160" s="840"/>
    </row>
    <row r="161" spans="1:11" ht="15.75" thickBot="1" x14ac:dyDescent="0.25">
      <c r="A161" s="131"/>
      <c r="B161" s="132"/>
      <c r="C161" s="56"/>
      <c r="D161" s="57"/>
      <c r="E161" s="58" t="s">
        <v>229</v>
      </c>
      <c r="F161" s="16"/>
      <c r="G161" s="16">
        <f>SUM(G154:G160)</f>
        <v>0</v>
      </c>
      <c r="H161" s="142"/>
      <c r="I161" s="143"/>
      <c r="J161" s="143"/>
      <c r="K161" s="144"/>
    </row>
    <row r="162" spans="1:11" ht="15" thickBot="1" x14ac:dyDescent="0.25"/>
    <row r="163" spans="1:11" ht="30" customHeight="1" x14ac:dyDescent="0.2">
      <c r="A163" s="850" t="s">
        <v>87</v>
      </c>
      <c r="B163" s="869" t="s">
        <v>232</v>
      </c>
      <c r="C163" s="852" t="s">
        <v>205</v>
      </c>
      <c r="D163" s="854" t="s">
        <v>206</v>
      </c>
      <c r="E163" s="855"/>
      <c r="F163" s="855"/>
      <c r="G163" s="855"/>
      <c r="H163" s="856"/>
      <c r="I163" s="111" t="s">
        <v>207</v>
      </c>
      <c r="J163" s="857" t="s">
        <v>208</v>
      </c>
      <c r="K163" s="859" t="s">
        <v>209</v>
      </c>
    </row>
    <row r="164" spans="1:11" ht="60.75" thickBot="1" x14ac:dyDescent="0.25">
      <c r="A164" s="851"/>
      <c r="B164" s="870"/>
      <c r="C164" s="853"/>
      <c r="D164" s="112" t="s">
        <v>210</v>
      </c>
      <c r="E164" s="51" t="s">
        <v>211</v>
      </c>
      <c r="F164" s="112" t="s">
        <v>212</v>
      </c>
      <c r="G164" s="112" t="s">
        <v>213</v>
      </c>
      <c r="H164" s="115" t="s">
        <v>230</v>
      </c>
      <c r="I164" s="52" t="s">
        <v>215</v>
      </c>
      <c r="J164" s="858"/>
      <c r="K164" s="860"/>
    </row>
    <row r="165" spans="1:11" ht="14.25" customHeight="1" x14ac:dyDescent="0.2">
      <c r="A165" s="842" t="str">
        <f>DESCRIPCION!A22</f>
        <v>e</v>
      </c>
      <c r="B165" s="580">
        <f>DESCRIPCION!D24</f>
        <v>0</v>
      </c>
      <c r="C165" s="842"/>
      <c r="D165" s="845" t="s">
        <v>216</v>
      </c>
      <c r="E165" s="136" t="s">
        <v>217</v>
      </c>
      <c r="F165" s="71" t="s">
        <v>178</v>
      </c>
      <c r="G165" s="137">
        <f>IF(F165="Asignado",15,0)</f>
        <v>0</v>
      </c>
      <c r="H165" s="835" t="str">
        <f>IF(AND(G172&gt;0,G172&lt;=85),"Débil",IF(AND(G172&gt;85,G172&lt;=95),"Moderado",IF(G172&gt;96,"Fuerte"," ")))</f>
        <v xml:space="preserve"> </v>
      </c>
      <c r="I165" s="847" t="s">
        <v>178</v>
      </c>
      <c r="J165" s="83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38" t="str">
        <f>IF(J165="Fuerte","NO",IF(J165=" "," ","SI"))</f>
        <v xml:space="preserve"> </v>
      </c>
    </row>
    <row r="166" spans="1:11" ht="28.5" x14ac:dyDescent="0.2">
      <c r="A166" s="843"/>
      <c r="B166" s="581"/>
      <c r="C166" s="843"/>
      <c r="D166" s="846"/>
      <c r="E166" s="107" t="s">
        <v>218</v>
      </c>
      <c r="F166" s="67" t="s">
        <v>178</v>
      </c>
      <c r="G166" s="66">
        <f>IF(F166="Adecuado",15,0)</f>
        <v>0</v>
      </c>
      <c r="H166" s="836"/>
      <c r="I166" s="848"/>
      <c r="J166" s="836"/>
      <c r="K166" s="839"/>
    </row>
    <row r="167" spans="1:11" ht="42.75" x14ac:dyDescent="0.2">
      <c r="A167" s="843"/>
      <c r="B167" s="581"/>
      <c r="C167" s="843"/>
      <c r="D167" s="50" t="s">
        <v>219</v>
      </c>
      <c r="E167" s="107" t="s">
        <v>220</v>
      </c>
      <c r="F167" s="67" t="s">
        <v>178</v>
      </c>
      <c r="G167" s="66">
        <f>IF(F167="Oportuna",15,0)</f>
        <v>0</v>
      </c>
      <c r="H167" s="836"/>
      <c r="I167" s="848"/>
      <c r="J167" s="836"/>
      <c r="K167" s="839"/>
    </row>
    <row r="168" spans="1:11" ht="42.75" x14ac:dyDescent="0.2">
      <c r="A168" s="843"/>
      <c r="B168" s="581"/>
      <c r="C168" s="843"/>
      <c r="D168" s="50" t="s">
        <v>221</v>
      </c>
      <c r="E168" s="107" t="s">
        <v>222</v>
      </c>
      <c r="F168" s="236" t="s">
        <v>178</v>
      </c>
      <c r="G168" s="66">
        <f>IF(F168="Prevenir",15,IF(F168="Detectar",10,0))</f>
        <v>0</v>
      </c>
      <c r="H168" s="836"/>
      <c r="I168" s="848"/>
      <c r="J168" s="836"/>
      <c r="K168" s="839"/>
    </row>
    <row r="169" spans="1:11" ht="28.5" x14ac:dyDescent="0.2">
      <c r="A169" s="843"/>
      <c r="B169" s="581"/>
      <c r="C169" s="843"/>
      <c r="D169" s="50" t="s">
        <v>223</v>
      </c>
      <c r="E169" s="107" t="s">
        <v>224</v>
      </c>
      <c r="F169" s="67" t="s">
        <v>178</v>
      </c>
      <c r="G169" s="66">
        <f>IF(F169="Confiable",15,0)</f>
        <v>0</v>
      </c>
      <c r="H169" s="836"/>
      <c r="I169" s="848"/>
      <c r="J169" s="836"/>
      <c r="K169" s="839"/>
    </row>
    <row r="170" spans="1:11" ht="42.75" x14ac:dyDescent="0.2">
      <c r="A170" s="843"/>
      <c r="B170" s="581"/>
      <c r="C170" s="843"/>
      <c r="D170" s="50" t="s">
        <v>225</v>
      </c>
      <c r="E170" s="107" t="s">
        <v>226</v>
      </c>
      <c r="F170" s="236" t="s">
        <v>178</v>
      </c>
      <c r="G170" s="66">
        <f>IF(F170="Se investigan y se resuelven oportunamente",15,0)</f>
        <v>0</v>
      </c>
      <c r="H170" s="836"/>
      <c r="I170" s="848"/>
      <c r="J170" s="836"/>
      <c r="K170" s="839"/>
    </row>
    <row r="171" spans="1:11" ht="28.5" x14ac:dyDescent="0.2">
      <c r="A171" s="844"/>
      <c r="B171" s="582"/>
      <c r="C171" s="844"/>
      <c r="D171" s="45" t="s">
        <v>227</v>
      </c>
      <c r="E171" s="107" t="s">
        <v>228</v>
      </c>
      <c r="F171" s="67" t="s">
        <v>178</v>
      </c>
      <c r="G171" s="66">
        <f>IF(F171="Completa",10,IF(F171="Incompleta",5,0))</f>
        <v>0</v>
      </c>
      <c r="H171" s="837"/>
      <c r="I171" s="849"/>
      <c r="J171" s="837"/>
      <c r="K171" s="840"/>
    </row>
    <row r="172" spans="1:11" ht="15.75" thickBot="1" x14ac:dyDescent="0.25">
      <c r="A172" s="131"/>
      <c r="B172" s="132"/>
      <c r="C172" s="56"/>
      <c r="D172" s="57"/>
      <c r="E172" s="58" t="s">
        <v>229</v>
      </c>
      <c r="F172" s="16"/>
      <c r="G172" s="16">
        <f>SUM(G165:G171)</f>
        <v>0</v>
      </c>
      <c r="H172" s="142"/>
      <c r="I172" s="143"/>
      <c r="J172" s="143"/>
      <c r="K172" s="144"/>
    </row>
    <row r="173" spans="1:11" ht="15" thickBot="1" x14ac:dyDescent="0.25"/>
    <row r="174" spans="1:11" ht="30" x14ac:dyDescent="0.2">
      <c r="A174" s="850" t="s">
        <v>87</v>
      </c>
      <c r="B174" s="869" t="s">
        <v>232</v>
      </c>
      <c r="C174" s="852" t="s">
        <v>205</v>
      </c>
      <c r="D174" s="854" t="s">
        <v>206</v>
      </c>
      <c r="E174" s="855"/>
      <c r="F174" s="855"/>
      <c r="G174" s="855"/>
      <c r="H174" s="856"/>
      <c r="I174" s="111" t="s">
        <v>207</v>
      </c>
      <c r="J174" s="857" t="s">
        <v>208</v>
      </c>
      <c r="K174" s="859" t="s">
        <v>209</v>
      </c>
    </row>
    <row r="175" spans="1:11" ht="60.75" thickBot="1" x14ac:dyDescent="0.25">
      <c r="A175" s="851"/>
      <c r="B175" s="870"/>
      <c r="C175" s="853"/>
      <c r="D175" s="112" t="s">
        <v>210</v>
      </c>
      <c r="E175" s="51" t="s">
        <v>211</v>
      </c>
      <c r="F175" s="112" t="s">
        <v>212</v>
      </c>
      <c r="G175" s="112" t="s">
        <v>213</v>
      </c>
      <c r="H175" s="115" t="s">
        <v>230</v>
      </c>
      <c r="I175" s="52" t="s">
        <v>215</v>
      </c>
      <c r="J175" s="858"/>
      <c r="K175" s="860"/>
    </row>
    <row r="176" spans="1:11" x14ac:dyDescent="0.2">
      <c r="A176" s="842" t="str">
        <f>DESCRIPCION!A25</f>
        <v>f</v>
      </c>
      <c r="B176" s="580">
        <f>DESCRIPCION!D25</f>
        <v>0</v>
      </c>
      <c r="C176" s="842"/>
      <c r="D176" s="845" t="s">
        <v>216</v>
      </c>
      <c r="E176" s="136" t="s">
        <v>217</v>
      </c>
      <c r="F176" s="71" t="s">
        <v>180</v>
      </c>
      <c r="G176" s="137">
        <f>IF(F176="Asignado",15,0)</f>
        <v>0</v>
      </c>
      <c r="H176" s="835" t="str">
        <f>IF(AND(G183&gt;0,G183&lt;=85),"Débil",IF(AND(G183&gt;85,G183&lt;=95),"Moderado",IF(G183&gt;96,"Fuerte"," ")))</f>
        <v>Débil</v>
      </c>
      <c r="I176" s="847" t="s">
        <v>201</v>
      </c>
      <c r="J176" s="83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38" t="str">
        <f>IF(J176="Fuerte","NO",IF(J176=" "," ","SI"))</f>
        <v>SI</v>
      </c>
    </row>
    <row r="177" spans="1:11" ht="28.5" x14ac:dyDescent="0.2">
      <c r="A177" s="843"/>
      <c r="B177" s="581"/>
      <c r="C177" s="843"/>
      <c r="D177" s="846"/>
      <c r="E177" s="107" t="s">
        <v>218</v>
      </c>
      <c r="F177" s="67" t="s">
        <v>181</v>
      </c>
      <c r="G177" s="66">
        <f>IF(F177="Adecuado",15,0)</f>
        <v>15</v>
      </c>
      <c r="H177" s="836"/>
      <c r="I177" s="848"/>
      <c r="J177" s="836"/>
      <c r="K177" s="839"/>
    </row>
    <row r="178" spans="1:11" ht="42.75" x14ac:dyDescent="0.2">
      <c r="A178" s="843"/>
      <c r="B178" s="581"/>
      <c r="C178" s="843"/>
      <c r="D178" s="50" t="s">
        <v>219</v>
      </c>
      <c r="E178" s="107" t="s">
        <v>220</v>
      </c>
      <c r="F178" s="67" t="s">
        <v>184</v>
      </c>
      <c r="G178" s="66">
        <f>IF(F178="Oportuna",15,0)</f>
        <v>15</v>
      </c>
      <c r="H178" s="836"/>
      <c r="I178" s="848"/>
      <c r="J178" s="836"/>
      <c r="K178" s="839"/>
    </row>
    <row r="179" spans="1:11" ht="42.75" x14ac:dyDescent="0.2">
      <c r="A179" s="843"/>
      <c r="B179" s="581"/>
      <c r="C179" s="843"/>
      <c r="D179" s="50" t="s">
        <v>221</v>
      </c>
      <c r="E179" s="107" t="s">
        <v>222</v>
      </c>
      <c r="F179" s="236" t="s">
        <v>178</v>
      </c>
      <c r="G179" s="66">
        <f>IF(F179="Prevenir",15,IF(F179="Detectar",10,0))</f>
        <v>0</v>
      </c>
      <c r="H179" s="836"/>
      <c r="I179" s="848"/>
      <c r="J179" s="836"/>
      <c r="K179" s="839"/>
    </row>
    <row r="180" spans="1:11" ht="28.5" x14ac:dyDescent="0.2">
      <c r="A180" s="843"/>
      <c r="B180" s="581"/>
      <c r="C180" s="843"/>
      <c r="D180" s="50" t="s">
        <v>223</v>
      </c>
      <c r="E180" s="107" t="s">
        <v>224</v>
      </c>
      <c r="F180" s="67" t="s">
        <v>178</v>
      </c>
      <c r="G180" s="66">
        <f>IF(F180="Confiable",15,0)</f>
        <v>0</v>
      </c>
      <c r="H180" s="836"/>
      <c r="I180" s="848"/>
      <c r="J180" s="836"/>
      <c r="K180" s="839"/>
    </row>
    <row r="181" spans="1:11" ht="42.75" x14ac:dyDescent="0.2">
      <c r="A181" s="843"/>
      <c r="B181" s="581"/>
      <c r="C181" s="843"/>
      <c r="D181" s="50" t="s">
        <v>225</v>
      </c>
      <c r="E181" s="107" t="s">
        <v>226</v>
      </c>
      <c r="F181" s="236" t="s">
        <v>178</v>
      </c>
      <c r="G181" s="66">
        <f>IF(F181="Se investigan y se resuelven oportunamente",15,0)</f>
        <v>0</v>
      </c>
      <c r="H181" s="836"/>
      <c r="I181" s="848"/>
      <c r="J181" s="836"/>
      <c r="K181" s="839"/>
    </row>
    <row r="182" spans="1:11" ht="28.5" x14ac:dyDescent="0.2">
      <c r="A182" s="844"/>
      <c r="B182" s="582"/>
      <c r="C182" s="844"/>
      <c r="D182" s="45" t="s">
        <v>227</v>
      </c>
      <c r="E182" s="107" t="s">
        <v>228</v>
      </c>
      <c r="F182" s="67" t="s">
        <v>178</v>
      </c>
      <c r="G182" s="66">
        <f>IF(F182="Completa",10,IF(F182="Incompleta",5,0))</f>
        <v>0</v>
      </c>
      <c r="H182" s="837"/>
      <c r="I182" s="849"/>
      <c r="J182" s="837"/>
      <c r="K182" s="840"/>
    </row>
    <row r="183" spans="1:11" ht="15.75" thickBot="1" x14ac:dyDescent="0.25">
      <c r="A183" s="131"/>
      <c r="B183" s="132"/>
      <c r="C183" s="56"/>
      <c r="D183" s="57"/>
      <c r="E183" s="58" t="s">
        <v>229</v>
      </c>
      <c r="F183" s="16"/>
      <c r="G183" s="16">
        <f>SUM(G176:G182)</f>
        <v>30</v>
      </c>
      <c r="H183" s="142"/>
      <c r="I183" s="143"/>
      <c r="J183" s="143"/>
      <c r="K183" s="144"/>
    </row>
    <row r="184" spans="1:11" ht="15" thickBot="1" x14ac:dyDescent="0.25"/>
    <row r="185" spans="1:11" ht="30" x14ac:dyDescent="0.2">
      <c r="A185" s="850" t="s">
        <v>87</v>
      </c>
      <c r="B185" s="869" t="s">
        <v>232</v>
      </c>
      <c r="C185" s="852" t="s">
        <v>205</v>
      </c>
      <c r="D185" s="854" t="s">
        <v>206</v>
      </c>
      <c r="E185" s="855"/>
      <c r="F185" s="855"/>
      <c r="G185" s="855"/>
      <c r="H185" s="856"/>
      <c r="I185" s="111" t="s">
        <v>207</v>
      </c>
      <c r="J185" s="857" t="s">
        <v>208</v>
      </c>
      <c r="K185" s="859" t="s">
        <v>209</v>
      </c>
    </row>
    <row r="186" spans="1:11" ht="60.75" thickBot="1" x14ac:dyDescent="0.25">
      <c r="A186" s="851"/>
      <c r="B186" s="870"/>
      <c r="C186" s="853"/>
      <c r="D186" s="112" t="s">
        <v>210</v>
      </c>
      <c r="E186" s="51" t="s">
        <v>211</v>
      </c>
      <c r="F186" s="112" t="s">
        <v>212</v>
      </c>
      <c r="G186" s="112" t="s">
        <v>213</v>
      </c>
      <c r="H186" s="115" t="s">
        <v>230</v>
      </c>
      <c r="I186" s="52" t="s">
        <v>215</v>
      </c>
      <c r="J186" s="858"/>
      <c r="K186" s="860"/>
    </row>
    <row r="187" spans="1:11" x14ac:dyDescent="0.2">
      <c r="A187" s="842" t="str">
        <f>DESCRIPCION!A25</f>
        <v>f</v>
      </c>
      <c r="B187" s="580">
        <f>DESCRIPCION!D26</f>
        <v>0</v>
      </c>
      <c r="C187" s="842"/>
      <c r="D187" s="845" t="s">
        <v>216</v>
      </c>
      <c r="E187" s="136" t="s">
        <v>217</v>
      </c>
      <c r="F187" s="71" t="s">
        <v>178</v>
      </c>
      <c r="G187" s="137">
        <f>IF(F187="Asignado",15,0)</f>
        <v>0</v>
      </c>
      <c r="H187" s="835" t="str">
        <f>IF(AND(G194&gt;0,G194&lt;=85),"Débil",IF(AND(G194&gt;85,G194&lt;=95),"Moderado",IF(G194&gt;96,"Fuerte"," ")))</f>
        <v xml:space="preserve"> </v>
      </c>
      <c r="I187" s="847" t="s">
        <v>178</v>
      </c>
      <c r="J187" s="83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38" t="str">
        <f>IF(J187="Fuerte","NO",IF(J187=" "," ","SI"))</f>
        <v xml:space="preserve"> </v>
      </c>
    </row>
    <row r="188" spans="1:11" ht="28.5" x14ac:dyDescent="0.2">
      <c r="A188" s="843"/>
      <c r="B188" s="581"/>
      <c r="C188" s="843"/>
      <c r="D188" s="846"/>
      <c r="E188" s="107" t="s">
        <v>218</v>
      </c>
      <c r="F188" s="67" t="s">
        <v>178</v>
      </c>
      <c r="G188" s="66">
        <f>IF(F188="Adecuado",15,0)</f>
        <v>0</v>
      </c>
      <c r="H188" s="836"/>
      <c r="I188" s="848"/>
      <c r="J188" s="836"/>
      <c r="K188" s="839"/>
    </row>
    <row r="189" spans="1:11" ht="42.75" x14ac:dyDescent="0.2">
      <c r="A189" s="843"/>
      <c r="B189" s="581"/>
      <c r="C189" s="843"/>
      <c r="D189" s="50" t="s">
        <v>219</v>
      </c>
      <c r="E189" s="107" t="s">
        <v>220</v>
      </c>
      <c r="F189" s="67" t="s">
        <v>178</v>
      </c>
      <c r="G189" s="66">
        <f>IF(F189="Oportuna",15,0)</f>
        <v>0</v>
      </c>
      <c r="H189" s="836"/>
      <c r="I189" s="848"/>
      <c r="J189" s="836"/>
      <c r="K189" s="839"/>
    </row>
    <row r="190" spans="1:11" ht="42.75" x14ac:dyDescent="0.2">
      <c r="A190" s="843"/>
      <c r="B190" s="581"/>
      <c r="C190" s="843"/>
      <c r="D190" s="50" t="s">
        <v>221</v>
      </c>
      <c r="E190" s="107" t="s">
        <v>222</v>
      </c>
      <c r="F190" s="236" t="s">
        <v>178</v>
      </c>
      <c r="G190" s="66">
        <f>IF(F190="Prevenir",15,IF(F190="Detectar",10,0))</f>
        <v>0</v>
      </c>
      <c r="H190" s="836"/>
      <c r="I190" s="848"/>
      <c r="J190" s="836"/>
      <c r="K190" s="839"/>
    </row>
    <row r="191" spans="1:11" ht="28.5" x14ac:dyDescent="0.2">
      <c r="A191" s="843"/>
      <c r="B191" s="581"/>
      <c r="C191" s="843"/>
      <c r="D191" s="50" t="s">
        <v>223</v>
      </c>
      <c r="E191" s="107" t="s">
        <v>224</v>
      </c>
      <c r="F191" s="67" t="s">
        <v>178</v>
      </c>
      <c r="G191" s="66">
        <f>IF(F191="Confiable",15,0)</f>
        <v>0</v>
      </c>
      <c r="H191" s="836"/>
      <c r="I191" s="848"/>
      <c r="J191" s="836"/>
      <c r="K191" s="839"/>
    </row>
    <row r="192" spans="1:11" ht="42.75" x14ac:dyDescent="0.2">
      <c r="A192" s="843"/>
      <c r="B192" s="581"/>
      <c r="C192" s="843"/>
      <c r="D192" s="50" t="s">
        <v>225</v>
      </c>
      <c r="E192" s="107" t="s">
        <v>226</v>
      </c>
      <c r="F192" s="236" t="s">
        <v>178</v>
      </c>
      <c r="G192" s="66">
        <f>IF(F192="Se investigan y se resuelven oportunamente",15,0)</f>
        <v>0</v>
      </c>
      <c r="H192" s="836"/>
      <c r="I192" s="848"/>
      <c r="J192" s="836"/>
      <c r="K192" s="839"/>
    </row>
    <row r="193" spans="1:11" ht="28.5" x14ac:dyDescent="0.2">
      <c r="A193" s="844"/>
      <c r="B193" s="582"/>
      <c r="C193" s="844"/>
      <c r="D193" s="45" t="s">
        <v>227</v>
      </c>
      <c r="E193" s="107" t="s">
        <v>228</v>
      </c>
      <c r="F193" s="67" t="s">
        <v>178</v>
      </c>
      <c r="G193" s="66">
        <f>IF(F193="Completa",10,IF(F193="Incompleta",5,0))</f>
        <v>0</v>
      </c>
      <c r="H193" s="837"/>
      <c r="I193" s="849"/>
      <c r="J193" s="837"/>
      <c r="K193" s="840"/>
    </row>
    <row r="194" spans="1:11" ht="15.75" thickBot="1" x14ac:dyDescent="0.25">
      <c r="A194" s="131"/>
      <c r="B194" s="132"/>
      <c r="C194" s="56"/>
      <c r="D194" s="57"/>
      <c r="E194" s="58" t="s">
        <v>229</v>
      </c>
      <c r="F194" s="16"/>
      <c r="G194" s="16">
        <f>SUM(G187:G193)</f>
        <v>0</v>
      </c>
      <c r="H194" s="142"/>
      <c r="I194" s="143"/>
      <c r="J194" s="143"/>
      <c r="K194" s="144"/>
    </row>
    <row r="195" spans="1:11" ht="15" thickBot="1" x14ac:dyDescent="0.25"/>
    <row r="196" spans="1:11" ht="30" x14ac:dyDescent="0.2">
      <c r="A196" s="850" t="s">
        <v>87</v>
      </c>
      <c r="B196" s="869" t="s">
        <v>232</v>
      </c>
      <c r="C196" s="852" t="s">
        <v>205</v>
      </c>
      <c r="D196" s="854" t="s">
        <v>206</v>
      </c>
      <c r="E196" s="855"/>
      <c r="F196" s="855"/>
      <c r="G196" s="855"/>
      <c r="H196" s="856"/>
      <c r="I196" s="111" t="s">
        <v>207</v>
      </c>
      <c r="J196" s="857" t="s">
        <v>208</v>
      </c>
      <c r="K196" s="859" t="s">
        <v>209</v>
      </c>
    </row>
    <row r="197" spans="1:11" ht="60.75" thickBot="1" x14ac:dyDescent="0.25">
      <c r="A197" s="851"/>
      <c r="B197" s="870"/>
      <c r="C197" s="853"/>
      <c r="D197" s="112" t="s">
        <v>210</v>
      </c>
      <c r="E197" s="51" t="s">
        <v>211</v>
      </c>
      <c r="F197" s="112" t="s">
        <v>212</v>
      </c>
      <c r="G197" s="112" t="s">
        <v>213</v>
      </c>
      <c r="H197" s="115" t="s">
        <v>230</v>
      </c>
      <c r="I197" s="52" t="s">
        <v>215</v>
      </c>
      <c r="J197" s="858"/>
      <c r="K197" s="860"/>
    </row>
    <row r="198" spans="1:11" x14ac:dyDescent="0.2">
      <c r="A198" s="842" t="str">
        <f>DESCRIPCION!A25</f>
        <v>f</v>
      </c>
      <c r="B198" s="580">
        <f>DESCRIPCION!D27</f>
        <v>0</v>
      </c>
      <c r="C198" s="842"/>
      <c r="D198" s="845" t="s">
        <v>216</v>
      </c>
      <c r="E198" s="136" t="s">
        <v>217</v>
      </c>
      <c r="F198" s="71" t="s">
        <v>178</v>
      </c>
      <c r="G198" s="137">
        <f>IF(F198="Asignado",15,0)</f>
        <v>0</v>
      </c>
      <c r="H198" s="835" t="str">
        <f>IF(AND(G205&gt;0,G205&lt;=85),"Débil",IF(AND(G205&gt;85,G205&lt;=95),"Moderado",IF(G205&gt;96,"Fuerte"," ")))</f>
        <v xml:space="preserve"> </v>
      </c>
      <c r="I198" s="847" t="s">
        <v>178</v>
      </c>
      <c r="J198" s="83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38" t="str">
        <f>IF(J198="Fuerte","NO",IF(J198=" "," ","SI"))</f>
        <v xml:space="preserve"> </v>
      </c>
    </row>
    <row r="199" spans="1:11" ht="28.5" x14ac:dyDescent="0.2">
      <c r="A199" s="843"/>
      <c r="B199" s="581"/>
      <c r="C199" s="843"/>
      <c r="D199" s="846"/>
      <c r="E199" s="107" t="s">
        <v>218</v>
      </c>
      <c r="F199" s="67" t="s">
        <v>178</v>
      </c>
      <c r="G199" s="66">
        <f>IF(F199="Adecuado",15,0)</f>
        <v>0</v>
      </c>
      <c r="H199" s="836"/>
      <c r="I199" s="848"/>
      <c r="J199" s="836"/>
      <c r="K199" s="839"/>
    </row>
    <row r="200" spans="1:11" ht="42.75" x14ac:dyDescent="0.2">
      <c r="A200" s="843"/>
      <c r="B200" s="581"/>
      <c r="C200" s="843"/>
      <c r="D200" s="50" t="s">
        <v>219</v>
      </c>
      <c r="E200" s="107" t="s">
        <v>220</v>
      </c>
      <c r="F200" s="67" t="s">
        <v>178</v>
      </c>
      <c r="G200" s="66">
        <f>IF(F200="Oportuna",15,0)</f>
        <v>0</v>
      </c>
      <c r="H200" s="836"/>
      <c r="I200" s="848"/>
      <c r="J200" s="836"/>
      <c r="K200" s="839"/>
    </row>
    <row r="201" spans="1:11" ht="42.75" x14ac:dyDescent="0.2">
      <c r="A201" s="843"/>
      <c r="B201" s="581"/>
      <c r="C201" s="843"/>
      <c r="D201" s="50" t="s">
        <v>221</v>
      </c>
      <c r="E201" s="107" t="s">
        <v>222</v>
      </c>
      <c r="F201" s="236" t="s">
        <v>178</v>
      </c>
      <c r="G201" s="66">
        <f>IF(F201="Prevenir",15,IF(F201="Detectar",10,0))</f>
        <v>0</v>
      </c>
      <c r="H201" s="836"/>
      <c r="I201" s="848"/>
      <c r="J201" s="836"/>
      <c r="K201" s="839"/>
    </row>
    <row r="202" spans="1:11" ht="28.5" x14ac:dyDescent="0.2">
      <c r="A202" s="843"/>
      <c r="B202" s="581"/>
      <c r="C202" s="843"/>
      <c r="D202" s="50" t="s">
        <v>223</v>
      </c>
      <c r="E202" s="107" t="s">
        <v>224</v>
      </c>
      <c r="F202" s="67" t="s">
        <v>178</v>
      </c>
      <c r="G202" s="66">
        <f>IF(F202="Confiable",15,0)</f>
        <v>0</v>
      </c>
      <c r="H202" s="836"/>
      <c r="I202" s="848"/>
      <c r="J202" s="836"/>
      <c r="K202" s="839"/>
    </row>
    <row r="203" spans="1:11" ht="42.75" x14ac:dyDescent="0.2">
      <c r="A203" s="843"/>
      <c r="B203" s="581"/>
      <c r="C203" s="843"/>
      <c r="D203" s="50" t="s">
        <v>225</v>
      </c>
      <c r="E203" s="107" t="s">
        <v>226</v>
      </c>
      <c r="F203" s="236" t="s">
        <v>178</v>
      </c>
      <c r="G203" s="66">
        <f>IF(F203="Se investigan y se resuelven oportunamente",15,0)</f>
        <v>0</v>
      </c>
      <c r="H203" s="836"/>
      <c r="I203" s="848"/>
      <c r="J203" s="836"/>
      <c r="K203" s="839"/>
    </row>
    <row r="204" spans="1:11" ht="28.5" x14ac:dyDescent="0.2">
      <c r="A204" s="844"/>
      <c r="B204" s="582"/>
      <c r="C204" s="844"/>
      <c r="D204" s="45" t="s">
        <v>227</v>
      </c>
      <c r="E204" s="107" t="s">
        <v>228</v>
      </c>
      <c r="F204" s="67" t="s">
        <v>178</v>
      </c>
      <c r="G204" s="66">
        <f>IF(F204="Completa",10,IF(F204="Incompleta",5,0))</f>
        <v>0</v>
      </c>
      <c r="H204" s="837"/>
      <c r="I204" s="849"/>
      <c r="J204" s="837"/>
      <c r="K204" s="840"/>
    </row>
    <row r="205" spans="1:11" ht="15.75" thickBot="1" x14ac:dyDescent="0.25">
      <c r="A205" s="131"/>
      <c r="B205" s="132"/>
      <c r="C205" s="56"/>
      <c r="D205" s="57"/>
      <c r="E205" s="58" t="s">
        <v>229</v>
      </c>
      <c r="F205" s="16"/>
      <c r="G205" s="16">
        <f>SUM(G198:G204)</f>
        <v>0</v>
      </c>
      <c r="H205" s="142"/>
      <c r="I205" s="143"/>
      <c r="J205" s="143"/>
      <c r="K205" s="144"/>
    </row>
    <row r="206" spans="1:11" ht="15" thickBot="1" x14ac:dyDescent="0.25"/>
    <row r="207" spans="1:11" ht="30" x14ac:dyDescent="0.2">
      <c r="A207" s="850" t="s">
        <v>87</v>
      </c>
      <c r="B207" s="869" t="s">
        <v>232</v>
      </c>
      <c r="C207" s="852" t="s">
        <v>205</v>
      </c>
      <c r="D207" s="854" t="s">
        <v>206</v>
      </c>
      <c r="E207" s="855"/>
      <c r="F207" s="855"/>
      <c r="G207" s="855"/>
      <c r="H207" s="856"/>
      <c r="I207" s="111" t="s">
        <v>207</v>
      </c>
      <c r="J207" s="857" t="s">
        <v>208</v>
      </c>
      <c r="K207" s="859" t="s">
        <v>209</v>
      </c>
    </row>
    <row r="208" spans="1:11" ht="60.75" thickBot="1" x14ac:dyDescent="0.25">
      <c r="A208" s="851"/>
      <c r="B208" s="870"/>
      <c r="C208" s="853"/>
      <c r="D208" s="112" t="s">
        <v>210</v>
      </c>
      <c r="E208" s="51" t="s">
        <v>211</v>
      </c>
      <c r="F208" s="112" t="s">
        <v>212</v>
      </c>
      <c r="G208" s="112" t="s">
        <v>213</v>
      </c>
      <c r="H208" s="115" t="s">
        <v>230</v>
      </c>
      <c r="I208" s="52" t="s">
        <v>215</v>
      </c>
      <c r="J208" s="858"/>
      <c r="K208" s="860"/>
    </row>
    <row r="209" spans="1:11" x14ac:dyDescent="0.2">
      <c r="A209" s="842" t="str">
        <f>DESCRIPCION!A28</f>
        <v>g</v>
      </c>
      <c r="B209" s="580">
        <f>DESCRIPCION!D28</f>
        <v>0</v>
      </c>
      <c r="C209" s="842"/>
      <c r="D209" s="845" t="s">
        <v>216</v>
      </c>
      <c r="E209" s="136" t="s">
        <v>217</v>
      </c>
      <c r="F209" s="71" t="s">
        <v>178</v>
      </c>
      <c r="G209" s="137">
        <f>IF(F209="Asignado",15,0)</f>
        <v>0</v>
      </c>
      <c r="H209" s="835" t="str">
        <f>IF(AND(G216&gt;0,G216&lt;=85),"Débil",IF(AND(G216&gt;85,G216&lt;=95),"Moderado",IF(G216&gt;96,"Fuerte"," ")))</f>
        <v xml:space="preserve"> </v>
      </c>
      <c r="I209" s="847" t="s">
        <v>178</v>
      </c>
      <c r="J209" s="83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38" t="str">
        <f>IF(J209="Fuerte","NO",IF(J209=" "," ","SI"))</f>
        <v xml:space="preserve"> </v>
      </c>
    </row>
    <row r="210" spans="1:11" ht="28.5" x14ac:dyDescent="0.2">
      <c r="A210" s="843"/>
      <c r="B210" s="581"/>
      <c r="C210" s="843"/>
      <c r="D210" s="846"/>
      <c r="E210" s="107" t="s">
        <v>218</v>
      </c>
      <c r="F210" s="67" t="s">
        <v>178</v>
      </c>
      <c r="G210" s="66">
        <f>IF(F210="Adecuado",15,0)</f>
        <v>0</v>
      </c>
      <c r="H210" s="836"/>
      <c r="I210" s="848"/>
      <c r="J210" s="836"/>
      <c r="K210" s="839"/>
    </row>
    <row r="211" spans="1:11" ht="42.75" x14ac:dyDescent="0.2">
      <c r="A211" s="843"/>
      <c r="B211" s="581"/>
      <c r="C211" s="843"/>
      <c r="D211" s="50" t="s">
        <v>219</v>
      </c>
      <c r="E211" s="107" t="s">
        <v>220</v>
      </c>
      <c r="F211" s="67" t="s">
        <v>178</v>
      </c>
      <c r="G211" s="66">
        <f>IF(F211="Oportuna",15,0)</f>
        <v>0</v>
      </c>
      <c r="H211" s="836"/>
      <c r="I211" s="848"/>
      <c r="J211" s="836"/>
      <c r="K211" s="839"/>
    </row>
    <row r="212" spans="1:11" ht="42.75" x14ac:dyDescent="0.2">
      <c r="A212" s="843"/>
      <c r="B212" s="581"/>
      <c r="C212" s="843"/>
      <c r="D212" s="50" t="s">
        <v>221</v>
      </c>
      <c r="E212" s="107" t="s">
        <v>222</v>
      </c>
      <c r="F212" s="236" t="s">
        <v>178</v>
      </c>
      <c r="G212" s="66">
        <f>IF(F212="Prevenir",15,IF(F212="Detectar",10,0))</f>
        <v>0</v>
      </c>
      <c r="H212" s="836"/>
      <c r="I212" s="848"/>
      <c r="J212" s="836"/>
      <c r="K212" s="839"/>
    </row>
    <row r="213" spans="1:11" ht="28.5" x14ac:dyDescent="0.2">
      <c r="A213" s="843"/>
      <c r="B213" s="581"/>
      <c r="C213" s="843"/>
      <c r="D213" s="50" t="s">
        <v>223</v>
      </c>
      <c r="E213" s="107" t="s">
        <v>224</v>
      </c>
      <c r="F213" s="67" t="s">
        <v>178</v>
      </c>
      <c r="G213" s="66">
        <f>IF(F213="Confiable",15,0)</f>
        <v>0</v>
      </c>
      <c r="H213" s="836"/>
      <c r="I213" s="848"/>
      <c r="J213" s="836"/>
      <c r="K213" s="839"/>
    </row>
    <row r="214" spans="1:11" ht="42.75" x14ac:dyDescent="0.2">
      <c r="A214" s="843"/>
      <c r="B214" s="581"/>
      <c r="C214" s="843"/>
      <c r="D214" s="50" t="s">
        <v>225</v>
      </c>
      <c r="E214" s="107" t="s">
        <v>226</v>
      </c>
      <c r="F214" s="236" t="s">
        <v>178</v>
      </c>
      <c r="G214" s="66">
        <f>IF(F214="Se investigan y se resuelven oportunamente",15,0)</f>
        <v>0</v>
      </c>
      <c r="H214" s="836"/>
      <c r="I214" s="848"/>
      <c r="J214" s="836"/>
      <c r="K214" s="839"/>
    </row>
    <row r="215" spans="1:11" ht="28.5" x14ac:dyDescent="0.2">
      <c r="A215" s="844"/>
      <c r="B215" s="582"/>
      <c r="C215" s="844"/>
      <c r="D215" s="45" t="s">
        <v>227</v>
      </c>
      <c r="E215" s="107" t="s">
        <v>228</v>
      </c>
      <c r="F215" s="67" t="s">
        <v>178</v>
      </c>
      <c r="G215" s="66">
        <f>IF(F215="Completa",10,IF(F215="Incompleta",5,0))</f>
        <v>0</v>
      </c>
      <c r="H215" s="837"/>
      <c r="I215" s="849"/>
      <c r="J215" s="837"/>
      <c r="K215" s="840"/>
    </row>
    <row r="216" spans="1:11" ht="15.75" thickBot="1" x14ac:dyDescent="0.25">
      <c r="A216" s="131"/>
      <c r="B216" s="132"/>
      <c r="C216" s="56"/>
      <c r="D216" s="57"/>
      <c r="E216" s="58" t="s">
        <v>229</v>
      </c>
      <c r="F216" s="16"/>
      <c r="G216" s="16">
        <f>SUM(G209:G215)</f>
        <v>0</v>
      </c>
      <c r="H216" s="142"/>
      <c r="I216" s="143"/>
      <c r="J216" s="143"/>
      <c r="K216" s="144"/>
    </row>
    <row r="217" spans="1:11" ht="15" thickBot="1" x14ac:dyDescent="0.25"/>
    <row r="218" spans="1:11" ht="30" x14ac:dyDescent="0.2">
      <c r="A218" s="850" t="s">
        <v>87</v>
      </c>
      <c r="B218" s="869" t="s">
        <v>232</v>
      </c>
      <c r="C218" s="852" t="s">
        <v>205</v>
      </c>
      <c r="D218" s="854" t="s">
        <v>206</v>
      </c>
      <c r="E218" s="855"/>
      <c r="F218" s="855"/>
      <c r="G218" s="855"/>
      <c r="H218" s="856"/>
      <c r="I218" s="111" t="s">
        <v>207</v>
      </c>
      <c r="J218" s="857" t="s">
        <v>208</v>
      </c>
      <c r="K218" s="859" t="s">
        <v>209</v>
      </c>
    </row>
    <row r="219" spans="1:11" ht="60.75" thickBot="1" x14ac:dyDescent="0.25">
      <c r="A219" s="851"/>
      <c r="B219" s="870"/>
      <c r="C219" s="853"/>
      <c r="D219" s="112" t="s">
        <v>210</v>
      </c>
      <c r="E219" s="51" t="s">
        <v>211</v>
      </c>
      <c r="F219" s="112" t="s">
        <v>212</v>
      </c>
      <c r="G219" s="112" t="s">
        <v>213</v>
      </c>
      <c r="H219" s="115" t="s">
        <v>230</v>
      </c>
      <c r="I219" s="52" t="s">
        <v>215</v>
      </c>
      <c r="J219" s="858"/>
      <c r="K219" s="860"/>
    </row>
    <row r="220" spans="1:11" x14ac:dyDescent="0.2">
      <c r="A220" s="842" t="str">
        <f>DESCRIPCION!A28</f>
        <v>g</v>
      </c>
      <c r="B220" s="580">
        <f>DESCRIPCION!D29</f>
        <v>0</v>
      </c>
      <c r="C220" s="842"/>
      <c r="D220" s="845" t="s">
        <v>216</v>
      </c>
      <c r="E220" s="136" t="s">
        <v>217</v>
      </c>
      <c r="F220" s="71" t="s">
        <v>178</v>
      </c>
      <c r="G220" s="137">
        <f>IF(F220="Asignado",15,0)</f>
        <v>0</v>
      </c>
      <c r="H220" s="835" t="str">
        <f>IF(AND(G227&gt;0,G227&lt;=85),"Débil",IF(AND(G227&gt;85,G227&lt;=95),"Moderado",IF(G227&gt;96,"Fuerte"," ")))</f>
        <v xml:space="preserve"> </v>
      </c>
      <c r="I220" s="847" t="s">
        <v>202</v>
      </c>
      <c r="J220" s="83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38" t="str">
        <f>IF(J220="Fuerte","NO",IF(J220=" "," ","SI"))</f>
        <v xml:space="preserve"> </v>
      </c>
    </row>
    <row r="221" spans="1:11" ht="28.5" x14ac:dyDescent="0.2">
      <c r="A221" s="843"/>
      <c r="B221" s="581"/>
      <c r="C221" s="843"/>
      <c r="D221" s="846"/>
      <c r="E221" s="107" t="s">
        <v>218</v>
      </c>
      <c r="F221" s="67" t="s">
        <v>178</v>
      </c>
      <c r="G221" s="66">
        <f>IF(F221="Adecuado",15,0)</f>
        <v>0</v>
      </c>
      <c r="H221" s="836"/>
      <c r="I221" s="848"/>
      <c r="J221" s="836"/>
      <c r="K221" s="839"/>
    </row>
    <row r="222" spans="1:11" ht="42.75" x14ac:dyDescent="0.2">
      <c r="A222" s="843"/>
      <c r="B222" s="581"/>
      <c r="C222" s="843"/>
      <c r="D222" s="50" t="s">
        <v>219</v>
      </c>
      <c r="E222" s="107" t="s">
        <v>220</v>
      </c>
      <c r="F222" s="67" t="s">
        <v>178</v>
      </c>
      <c r="G222" s="66">
        <f>IF(F222="Oportuna",15,0)</f>
        <v>0</v>
      </c>
      <c r="H222" s="836"/>
      <c r="I222" s="848"/>
      <c r="J222" s="836"/>
      <c r="K222" s="839"/>
    </row>
    <row r="223" spans="1:11" ht="42.75" x14ac:dyDescent="0.2">
      <c r="A223" s="843"/>
      <c r="B223" s="581"/>
      <c r="C223" s="843"/>
      <c r="D223" s="50" t="s">
        <v>221</v>
      </c>
      <c r="E223" s="107" t="s">
        <v>222</v>
      </c>
      <c r="F223" s="236" t="s">
        <v>178</v>
      </c>
      <c r="G223" s="66">
        <f>IF(F223="Prevenir",15,IF(F223="Detectar",10,0))</f>
        <v>0</v>
      </c>
      <c r="H223" s="836"/>
      <c r="I223" s="848"/>
      <c r="J223" s="836"/>
      <c r="K223" s="839"/>
    </row>
    <row r="224" spans="1:11" ht="28.5" x14ac:dyDescent="0.2">
      <c r="A224" s="843"/>
      <c r="B224" s="581"/>
      <c r="C224" s="843"/>
      <c r="D224" s="50" t="s">
        <v>223</v>
      </c>
      <c r="E224" s="107" t="s">
        <v>224</v>
      </c>
      <c r="F224" s="67" t="s">
        <v>178</v>
      </c>
      <c r="G224" s="66">
        <f>IF(F224="Confiable",15,0)</f>
        <v>0</v>
      </c>
      <c r="H224" s="836"/>
      <c r="I224" s="848"/>
      <c r="J224" s="836"/>
      <c r="K224" s="839"/>
    </row>
    <row r="225" spans="1:11" ht="42.75" x14ac:dyDescent="0.2">
      <c r="A225" s="843"/>
      <c r="B225" s="581"/>
      <c r="C225" s="843"/>
      <c r="D225" s="50" t="s">
        <v>225</v>
      </c>
      <c r="E225" s="107" t="s">
        <v>226</v>
      </c>
      <c r="F225" s="236" t="s">
        <v>178</v>
      </c>
      <c r="G225" s="66">
        <f>IF(F225="Se investigan y se resuelven oportunamente",15,0)</f>
        <v>0</v>
      </c>
      <c r="H225" s="836"/>
      <c r="I225" s="848"/>
      <c r="J225" s="836"/>
      <c r="K225" s="839"/>
    </row>
    <row r="226" spans="1:11" ht="28.5" x14ac:dyDescent="0.2">
      <c r="A226" s="844"/>
      <c r="B226" s="582"/>
      <c r="C226" s="844"/>
      <c r="D226" s="45" t="s">
        <v>227</v>
      </c>
      <c r="E226" s="107" t="s">
        <v>228</v>
      </c>
      <c r="F226" s="67" t="s">
        <v>178</v>
      </c>
      <c r="G226" s="66">
        <f>IF(F226="Completa",10,IF(F226="Incompleta",5,0))</f>
        <v>0</v>
      </c>
      <c r="H226" s="837"/>
      <c r="I226" s="849"/>
      <c r="J226" s="837"/>
      <c r="K226" s="840"/>
    </row>
    <row r="227" spans="1:11" ht="15.75" thickBot="1" x14ac:dyDescent="0.25">
      <c r="A227" s="131"/>
      <c r="B227" s="132"/>
      <c r="C227" s="56"/>
      <c r="D227" s="57"/>
      <c r="E227" s="58" t="s">
        <v>229</v>
      </c>
      <c r="F227" s="16"/>
      <c r="G227" s="16">
        <f>SUM(G220:G226)</f>
        <v>0</v>
      </c>
      <c r="H227" s="142"/>
      <c r="I227" s="143"/>
      <c r="J227" s="143"/>
      <c r="K227" s="144"/>
    </row>
    <row r="228" spans="1:11" ht="15" thickBot="1" x14ac:dyDescent="0.25"/>
    <row r="229" spans="1:11" ht="30" x14ac:dyDescent="0.2">
      <c r="A229" s="850" t="s">
        <v>87</v>
      </c>
      <c r="B229" s="869" t="s">
        <v>232</v>
      </c>
      <c r="C229" s="852" t="s">
        <v>205</v>
      </c>
      <c r="D229" s="854" t="s">
        <v>206</v>
      </c>
      <c r="E229" s="855"/>
      <c r="F229" s="855"/>
      <c r="G229" s="855"/>
      <c r="H229" s="856"/>
      <c r="I229" s="111" t="s">
        <v>207</v>
      </c>
      <c r="J229" s="857" t="s">
        <v>208</v>
      </c>
      <c r="K229" s="859" t="s">
        <v>209</v>
      </c>
    </row>
    <row r="230" spans="1:11" ht="60.75" thickBot="1" x14ac:dyDescent="0.25">
      <c r="A230" s="851"/>
      <c r="B230" s="870"/>
      <c r="C230" s="853"/>
      <c r="D230" s="112" t="s">
        <v>210</v>
      </c>
      <c r="E230" s="51" t="s">
        <v>211</v>
      </c>
      <c r="F230" s="112" t="s">
        <v>212</v>
      </c>
      <c r="G230" s="112" t="s">
        <v>213</v>
      </c>
      <c r="H230" s="115" t="s">
        <v>230</v>
      </c>
      <c r="I230" s="52" t="s">
        <v>215</v>
      </c>
      <c r="J230" s="858"/>
      <c r="K230" s="860"/>
    </row>
    <row r="231" spans="1:11" x14ac:dyDescent="0.2">
      <c r="A231" s="842" t="str">
        <f>DESCRIPCION!A28</f>
        <v>g</v>
      </c>
      <c r="B231" s="580">
        <f>DESCRIPCION!D30</f>
        <v>0</v>
      </c>
      <c r="C231" s="842"/>
      <c r="D231" s="845" t="s">
        <v>216</v>
      </c>
      <c r="E231" s="136" t="s">
        <v>217</v>
      </c>
      <c r="F231" s="71" t="s">
        <v>178</v>
      </c>
      <c r="G231" s="137">
        <f>IF(F231="Asignado",15,0)</f>
        <v>0</v>
      </c>
      <c r="H231" s="835" t="str">
        <f>IF(AND(G238&gt;0,G238&lt;=85),"Débil",IF(AND(G238&gt;85,G238&lt;=95),"Moderado",IF(G238&gt;96,"Fuerte"," ")))</f>
        <v xml:space="preserve"> </v>
      </c>
      <c r="I231" s="847" t="s">
        <v>178</v>
      </c>
      <c r="J231" s="83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38" t="str">
        <f>IF(J231="Fuerte","NO",IF(J231=" "," ","SI"))</f>
        <v xml:space="preserve"> </v>
      </c>
    </row>
    <row r="232" spans="1:11" ht="28.5" x14ac:dyDescent="0.2">
      <c r="A232" s="843"/>
      <c r="B232" s="581"/>
      <c r="C232" s="843"/>
      <c r="D232" s="846"/>
      <c r="E232" s="107" t="s">
        <v>218</v>
      </c>
      <c r="F232" s="67" t="s">
        <v>178</v>
      </c>
      <c r="G232" s="66">
        <f>IF(F232="Adecuado",15,0)</f>
        <v>0</v>
      </c>
      <c r="H232" s="836"/>
      <c r="I232" s="848"/>
      <c r="J232" s="836"/>
      <c r="K232" s="839"/>
    </row>
    <row r="233" spans="1:11" ht="42.75" x14ac:dyDescent="0.2">
      <c r="A233" s="843"/>
      <c r="B233" s="581"/>
      <c r="C233" s="843"/>
      <c r="D233" s="50" t="s">
        <v>219</v>
      </c>
      <c r="E233" s="107" t="s">
        <v>220</v>
      </c>
      <c r="F233" s="67" t="s">
        <v>178</v>
      </c>
      <c r="G233" s="66">
        <f>IF(F233="Oportuna",15,0)</f>
        <v>0</v>
      </c>
      <c r="H233" s="836"/>
      <c r="I233" s="848"/>
      <c r="J233" s="836"/>
      <c r="K233" s="839"/>
    </row>
    <row r="234" spans="1:11" ht="42.75" x14ac:dyDescent="0.2">
      <c r="A234" s="843"/>
      <c r="B234" s="581"/>
      <c r="C234" s="843"/>
      <c r="D234" s="50" t="s">
        <v>221</v>
      </c>
      <c r="E234" s="107" t="s">
        <v>222</v>
      </c>
      <c r="F234" s="236" t="s">
        <v>178</v>
      </c>
      <c r="G234" s="66">
        <f>IF(F234="Prevenir",15,IF(F234="Detectar",10,0))</f>
        <v>0</v>
      </c>
      <c r="H234" s="836"/>
      <c r="I234" s="848"/>
      <c r="J234" s="836"/>
      <c r="K234" s="839"/>
    </row>
    <row r="235" spans="1:11" ht="28.5" x14ac:dyDescent="0.2">
      <c r="A235" s="843"/>
      <c r="B235" s="581"/>
      <c r="C235" s="843"/>
      <c r="D235" s="50" t="s">
        <v>223</v>
      </c>
      <c r="E235" s="107" t="s">
        <v>224</v>
      </c>
      <c r="F235" s="67" t="s">
        <v>178</v>
      </c>
      <c r="G235" s="66">
        <f>IF(F235="Confiable",15,0)</f>
        <v>0</v>
      </c>
      <c r="H235" s="836"/>
      <c r="I235" s="848"/>
      <c r="J235" s="836"/>
      <c r="K235" s="839"/>
    </row>
    <row r="236" spans="1:11" ht="42.75" x14ac:dyDescent="0.2">
      <c r="A236" s="843"/>
      <c r="B236" s="581"/>
      <c r="C236" s="843"/>
      <c r="D236" s="50" t="s">
        <v>225</v>
      </c>
      <c r="E236" s="107" t="s">
        <v>226</v>
      </c>
      <c r="F236" s="236" t="s">
        <v>178</v>
      </c>
      <c r="G236" s="66">
        <f>IF(F236="Se investigan y se resuelven oportunamente",15,0)</f>
        <v>0</v>
      </c>
      <c r="H236" s="836"/>
      <c r="I236" s="848"/>
      <c r="J236" s="836"/>
      <c r="K236" s="839"/>
    </row>
    <row r="237" spans="1:11" ht="28.5" x14ac:dyDescent="0.2">
      <c r="A237" s="844"/>
      <c r="B237" s="582"/>
      <c r="C237" s="844"/>
      <c r="D237" s="45" t="s">
        <v>227</v>
      </c>
      <c r="E237" s="107" t="s">
        <v>228</v>
      </c>
      <c r="F237" s="67" t="s">
        <v>178</v>
      </c>
      <c r="G237" s="66">
        <f>IF(F237="Completa",10,IF(F237="Incompleta",5,0))</f>
        <v>0</v>
      </c>
      <c r="H237" s="837"/>
      <c r="I237" s="849"/>
      <c r="J237" s="837"/>
      <c r="K237" s="840"/>
    </row>
    <row r="238" spans="1:11" ht="15.75" thickBot="1" x14ac:dyDescent="0.25">
      <c r="A238" s="131"/>
      <c r="B238" s="132"/>
      <c r="C238" s="56"/>
      <c r="D238" s="57"/>
      <c r="E238" s="58" t="s">
        <v>229</v>
      </c>
      <c r="F238" s="16"/>
      <c r="G238" s="16">
        <f>SUM(G231:G237)</f>
        <v>0</v>
      </c>
      <c r="H238" s="142"/>
      <c r="I238" s="143"/>
      <c r="J238" s="143"/>
      <c r="K238" s="144"/>
    </row>
    <row r="239" spans="1:11" ht="15" thickBot="1" x14ac:dyDescent="0.25"/>
    <row r="240" spans="1:11" ht="30" x14ac:dyDescent="0.2">
      <c r="A240" s="850" t="s">
        <v>87</v>
      </c>
      <c r="B240" s="869" t="s">
        <v>232</v>
      </c>
      <c r="C240" s="852" t="s">
        <v>205</v>
      </c>
      <c r="D240" s="854" t="s">
        <v>206</v>
      </c>
      <c r="E240" s="855"/>
      <c r="F240" s="855"/>
      <c r="G240" s="855"/>
      <c r="H240" s="856"/>
      <c r="I240" s="111" t="s">
        <v>207</v>
      </c>
      <c r="J240" s="857" t="s">
        <v>208</v>
      </c>
      <c r="K240" s="859" t="s">
        <v>209</v>
      </c>
    </row>
    <row r="241" spans="1:11" ht="60.75" thickBot="1" x14ac:dyDescent="0.25">
      <c r="A241" s="851"/>
      <c r="B241" s="870"/>
      <c r="C241" s="853"/>
      <c r="D241" s="112" t="s">
        <v>210</v>
      </c>
      <c r="E241" s="51" t="s">
        <v>211</v>
      </c>
      <c r="F241" s="112" t="s">
        <v>212</v>
      </c>
      <c r="G241" s="112" t="s">
        <v>213</v>
      </c>
      <c r="H241" s="115" t="s">
        <v>230</v>
      </c>
      <c r="I241" s="52" t="s">
        <v>215</v>
      </c>
      <c r="J241" s="858"/>
      <c r="K241" s="860"/>
    </row>
    <row r="242" spans="1:11" x14ac:dyDescent="0.2">
      <c r="A242" s="842" t="str">
        <f>DESCRIPCION!A31</f>
        <v>h</v>
      </c>
      <c r="B242" s="580">
        <f>DESCRIPCION!D31</f>
        <v>0</v>
      </c>
      <c r="C242" s="842"/>
      <c r="D242" s="845" t="s">
        <v>216</v>
      </c>
      <c r="E242" s="136" t="s">
        <v>217</v>
      </c>
      <c r="F242" s="71" t="s">
        <v>178</v>
      </c>
      <c r="G242" s="137">
        <f>IF(F242="Asignado",15,0)</f>
        <v>0</v>
      </c>
      <c r="H242" s="835" t="str">
        <f>IF(AND(G249&gt;0,G249&lt;=85),"Débil",IF(AND(G249&gt;85,G249&lt;=95),"Moderado",IF(G249&gt;96,"Fuerte"," ")))</f>
        <v xml:space="preserve"> </v>
      </c>
      <c r="I242" s="847" t="s">
        <v>178</v>
      </c>
      <c r="J242" s="83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38" t="str">
        <f>IF(J242="Fuerte","NO",IF(J242=" "," ","SI"))</f>
        <v xml:space="preserve"> </v>
      </c>
    </row>
    <row r="243" spans="1:11" ht="28.5" x14ac:dyDescent="0.2">
      <c r="A243" s="843"/>
      <c r="B243" s="581"/>
      <c r="C243" s="843"/>
      <c r="D243" s="846"/>
      <c r="E243" s="107" t="s">
        <v>218</v>
      </c>
      <c r="F243" s="67" t="s">
        <v>178</v>
      </c>
      <c r="G243" s="66">
        <f>IF(F243="Adecuado",15,0)</f>
        <v>0</v>
      </c>
      <c r="H243" s="836"/>
      <c r="I243" s="848"/>
      <c r="J243" s="836"/>
      <c r="K243" s="839"/>
    </row>
    <row r="244" spans="1:11" ht="42.75" x14ac:dyDescent="0.2">
      <c r="A244" s="843"/>
      <c r="B244" s="581"/>
      <c r="C244" s="843"/>
      <c r="D244" s="50" t="s">
        <v>219</v>
      </c>
      <c r="E244" s="107" t="s">
        <v>220</v>
      </c>
      <c r="F244" s="67" t="s">
        <v>178</v>
      </c>
      <c r="G244" s="66">
        <f>IF(F244="Oportuna",15,0)</f>
        <v>0</v>
      </c>
      <c r="H244" s="836"/>
      <c r="I244" s="848"/>
      <c r="J244" s="836"/>
      <c r="K244" s="839"/>
    </row>
    <row r="245" spans="1:11" ht="42.75" x14ac:dyDescent="0.2">
      <c r="A245" s="843"/>
      <c r="B245" s="581"/>
      <c r="C245" s="843"/>
      <c r="D245" s="50" t="s">
        <v>221</v>
      </c>
      <c r="E245" s="107" t="s">
        <v>222</v>
      </c>
      <c r="F245" s="236" t="s">
        <v>178</v>
      </c>
      <c r="G245" s="66">
        <f>IF(F245="Prevenir",15,IF(F245="Detectar",10,0))</f>
        <v>0</v>
      </c>
      <c r="H245" s="836"/>
      <c r="I245" s="848"/>
      <c r="J245" s="836"/>
      <c r="K245" s="839"/>
    </row>
    <row r="246" spans="1:11" ht="28.5" x14ac:dyDescent="0.2">
      <c r="A246" s="843"/>
      <c r="B246" s="581"/>
      <c r="C246" s="843"/>
      <c r="D246" s="50" t="s">
        <v>223</v>
      </c>
      <c r="E246" s="107" t="s">
        <v>224</v>
      </c>
      <c r="F246" s="67" t="s">
        <v>178</v>
      </c>
      <c r="G246" s="66">
        <f>IF(F246="Confiable",15,0)</f>
        <v>0</v>
      </c>
      <c r="H246" s="836"/>
      <c r="I246" s="848"/>
      <c r="J246" s="836"/>
      <c r="K246" s="839"/>
    </row>
    <row r="247" spans="1:11" ht="42.75" x14ac:dyDescent="0.2">
      <c r="A247" s="843"/>
      <c r="B247" s="581"/>
      <c r="C247" s="843"/>
      <c r="D247" s="50" t="s">
        <v>225</v>
      </c>
      <c r="E247" s="107" t="s">
        <v>226</v>
      </c>
      <c r="F247" s="236" t="s">
        <v>178</v>
      </c>
      <c r="G247" s="66">
        <f>IF(F247="Se investigan y se resuelven oportunamente",15,0)</f>
        <v>0</v>
      </c>
      <c r="H247" s="836"/>
      <c r="I247" s="848"/>
      <c r="J247" s="836"/>
      <c r="K247" s="839"/>
    </row>
    <row r="248" spans="1:11" ht="28.5" x14ac:dyDescent="0.2">
      <c r="A248" s="844"/>
      <c r="B248" s="582"/>
      <c r="C248" s="844"/>
      <c r="D248" s="45" t="s">
        <v>227</v>
      </c>
      <c r="E248" s="107" t="s">
        <v>228</v>
      </c>
      <c r="F248" s="67" t="s">
        <v>178</v>
      </c>
      <c r="G248" s="66">
        <f>IF(F248="Completa",10,IF(F248="Incompleta",5,0))</f>
        <v>0</v>
      </c>
      <c r="H248" s="837"/>
      <c r="I248" s="849"/>
      <c r="J248" s="837"/>
      <c r="K248" s="840"/>
    </row>
    <row r="249" spans="1:11" ht="15.75" thickBot="1" x14ac:dyDescent="0.25">
      <c r="A249" s="131"/>
      <c r="B249" s="132"/>
      <c r="C249" s="56"/>
      <c r="D249" s="57"/>
      <c r="E249" s="58" t="s">
        <v>229</v>
      </c>
      <c r="F249" s="16"/>
      <c r="G249" s="16">
        <f>SUM(G242:G248)</f>
        <v>0</v>
      </c>
      <c r="H249" s="142"/>
      <c r="I249" s="143"/>
      <c r="J249" s="143"/>
      <c r="K249" s="144"/>
    </row>
    <row r="250" spans="1:11" ht="15" thickBot="1" x14ac:dyDescent="0.25"/>
    <row r="251" spans="1:11" ht="30" x14ac:dyDescent="0.2">
      <c r="A251" s="850" t="s">
        <v>87</v>
      </c>
      <c r="B251" s="869" t="s">
        <v>232</v>
      </c>
      <c r="C251" s="852" t="s">
        <v>205</v>
      </c>
      <c r="D251" s="854" t="s">
        <v>206</v>
      </c>
      <c r="E251" s="855"/>
      <c r="F251" s="855"/>
      <c r="G251" s="855"/>
      <c r="H251" s="856"/>
      <c r="I251" s="111" t="s">
        <v>207</v>
      </c>
      <c r="J251" s="857" t="s">
        <v>208</v>
      </c>
      <c r="K251" s="859" t="s">
        <v>209</v>
      </c>
    </row>
    <row r="252" spans="1:11" ht="60.75" thickBot="1" x14ac:dyDescent="0.25">
      <c r="A252" s="851"/>
      <c r="B252" s="870"/>
      <c r="C252" s="853"/>
      <c r="D252" s="112" t="s">
        <v>210</v>
      </c>
      <c r="E252" s="51" t="s">
        <v>211</v>
      </c>
      <c r="F252" s="112" t="s">
        <v>212</v>
      </c>
      <c r="G252" s="112" t="s">
        <v>213</v>
      </c>
      <c r="H252" s="115" t="s">
        <v>230</v>
      </c>
      <c r="I252" s="52" t="s">
        <v>215</v>
      </c>
      <c r="J252" s="858"/>
      <c r="K252" s="860"/>
    </row>
    <row r="253" spans="1:11" x14ac:dyDescent="0.2">
      <c r="A253" s="842" t="str">
        <f>DESCRIPCION!A31</f>
        <v>h</v>
      </c>
      <c r="B253" s="580">
        <f>DESCRIPCION!D32</f>
        <v>0</v>
      </c>
      <c r="C253" s="842"/>
      <c r="D253" s="845" t="s">
        <v>216</v>
      </c>
      <c r="E253" s="136" t="s">
        <v>217</v>
      </c>
      <c r="F253" s="71" t="s">
        <v>178</v>
      </c>
      <c r="G253" s="137">
        <f>IF(F253="Asignado",15,0)</f>
        <v>0</v>
      </c>
      <c r="H253" s="835" t="str">
        <f>IF(AND(G260&gt;0,G260&lt;=85),"Débil",IF(AND(G260&gt;85,G260&lt;=95),"Moderado",IF(G260&gt;96,"Fuerte"," ")))</f>
        <v xml:space="preserve"> </v>
      </c>
      <c r="I253" s="847" t="s">
        <v>178</v>
      </c>
      <c r="J253" s="83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38" t="str">
        <f>IF(J253="Fuerte","NO",IF(J253=" "," ","SI"))</f>
        <v xml:space="preserve"> </v>
      </c>
    </row>
    <row r="254" spans="1:11" ht="28.5" x14ac:dyDescent="0.2">
      <c r="A254" s="843"/>
      <c r="B254" s="581"/>
      <c r="C254" s="843"/>
      <c r="D254" s="846"/>
      <c r="E254" s="107" t="s">
        <v>218</v>
      </c>
      <c r="F254" s="67" t="s">
        <v>178</v>
      </c>
      <c r="G254" s="66">
        <f>IF(F254="Adecuado",15,0)</f>
        <v>0</v>
      </c>
      <c r="H254" s="836"/>
      <c r="I254" s="848"/>
      <c r="J254" s="836"/>
      <c r="K254" s="839"/>
    </row>
    <row r="255" spans="1:11" ht="42.75" x14ac:dyDescent="0.2">
      <c r="A255" s="843"/>
      <c r="B255" s="581"/>
      <c r="C255" s="843"/>
      <c r="D255" s="50" t="s">
        <v>219</v>
      </c>
      <c r="E255" s="107" t="s">
        <v>220</v>
      </c>
      <c r="F255" s="67" t="s">
        <v>178</v>
      </c>
      <c r="G255" s="66">
        <f>IF(F255="Oportuna",15,0)</f>
        <v>0</v>
      </c>
      <c r="H255" s="836"/>
      <c r="I255" s="848"/>
      <c r="J255" s="836"/>
      <c r="K255" s="839"/>
    </row>
    <row r="256" spans="1:11" ht="42.75" x14ac:dyDescent="0.2">
      <c r="A256" s="843"/>
      <c r="B256" s="581"/>
      <c r="C256" s="843"/>
      <c r="D256" s="50" t="s">
        <v>221</v>
      </c>
      <c r="E256" s="107" t="s">
        <v>222</v>
      </c>
      <c r="F256" s="236" t="s">
        <v>178</v>
      </c>
      <c r="G256" s="66">
        <f>IF(F256="Prevenir",15,IF(F256="Detectar",10,0))</f>
        <v>0</v>
      </c>
      <c r="H256" s="836"/>
      <c r="I256" s="848"/>
      <c r="J256" s="836"/>
      <c r="K256" s="839"/>
    </row>
    <row r="257" spans="1:11" ht="28.5" x14ac:dyDescent="0.2">
      <c r="A257" s="843"/>
      <c r="B257" s="581"/>
      <c r="C257" s="843"/>
      <c r="D257" s="50" t="s">
        <v>223</v>
      </c>
      <c r="E257" s="107" t="s">
        <v>224</v>
      </c>
      <c r="F257" s="67" t="s">
        <v>178</v>
      </c>
      <c r="G257" s="66">
        <f>IF(F257="Confiable",15,0)</f>
        <v>0</v>
      </c>
      <c r="H257" s="836"/>
      <c r="I257" s="848"/>
      <c r="J257" s="836"/>
      <c r="K257" s="839"/>
    </row>
    <row r="258" spans="1:11" ht="42.75" x14ac:dyDescent="0.2">
      <c r="A258" s="843"/>
      <c r="B258" s="581"/>
      <c r="C258" s="843"/>
      <c r="D258" s="50" t="s">
        <v>225</v>
      </c>
      <c r="E258" s="107" t="s">
        <v>226</v>
      </c>
      <c r="F258" s="236" t="s">
        <v>178</v>
      </c>
      <c r="G258" s="66">
        <f>IF(F258="Se investigan y se resuelven oportunamente",15,0)</f>
        <v>0</v>
      </c>
      <c r="H258" s="836"/>
      <c r="I258" s="848"/>
      <c r="J258" s="836"/>
      <c r="K258" s="839"/>
    </row>
    <row r="259" spans="1:11" ht="28.5" x14ac:dyDescent="0.2">
      <c r="A259" s="844"/>
      <c r="B259" s="582"/>
      <c r="C259" s="844"/>
      <c r="D259" s="45" t="s">
        <v>227</v>
      </c>
      <c r="E259" s="107" t="s">
        <v>228</v>
      </c>
      <c r="F259" s="67" t="s">
        <v>178</v>
      </c>
      <c r="G259" s="66">
        <f>IF(F259="Completa",10,IF(F259="Incompleta",5,0))</f>
        <v>0</v>
      </c>
      <c r="H259" s="837"/>
      <c r="I259" s="849"/>
      <c r="J259" s="837"/>
      <c r="K259" s="840"/>
    </row>
    <row r="260" spans="1:11" ht="15.75" thickBot="1" x14ac:dyDescent="0.25">
      <c r="A260" s="131"/>
      <c r="B260" s="132"/>
      <c r="C260" s="56"/>
      <c r="D260" s="57"/>
      <c r="E260" s="58" t="s">
        <v>229</v>
      </c>
      <c r="F260" s="16"/>
      <c r="G260" s="16">
        <f>SUM(G253:G259)</f>
        <v>0</v>
      </c>
      <c r="H260" s="142"/>
      <c r="I260" s="143"/>
      <c r="J260" s="143"/>
      <c r="K260" s="144"/>
    </row>
    <row r="261" spans="1:11" ht="15" thickBot="1" x14ac:dyDescent="0.25"/>
    <row r="262" spans="1:11" ht="30" x14ac:dyDescent="0.2">
      <c r="A262" s="850" t="s">
        <v>87</v>
      </c>
      <c r="B262" s="869" t="s">
        <v>232</v>
      </c>
      <c r="C262" s="852" t="s">
        <v>205</v>
      </c>
      <c r="D262" s="854" t="s">
        <v>206</v>
      </c>
      <c r="E262" s="855"/>
      <c r="F262" s="855"/>
      <c r="G262" s="855"/>
      <c r="H262" s="856"/>
      <c r="I262" s="111" t="s">
        <v>207</v>
      </c>
      <c r="J262" s="857" t="s">
        <v>208</v>
      </c>
      <c r="K262" s="859" t="s">
        <v>209</v>
      </c>
    </row>
    <row r="263" spans="1:11" ht="60.75" thickBot="1" x14ac:dyDescent="0.25">
      <c r="A263" s="851"/>
      <c r="B263" s="870"/>
      <c r="C263" s="853"/>
      <c r="D263" s="112" t="s">
        <v>210</v>
      </c>
      <c r="E263" s="51" t="s">
        <v>211</v>
      </c>
      <c r="F263" s="112" t="s">
        <v>212</v>
      </c>
      <c r="G263" s="112" t="s">
        <v>213</v>
      </c>
      <c r="H263" s="115" t="s">
        <v>230</v>
      </c>
      <c r="I263" s="52" t="s">
        <v>215</v>
      </c>
      <c r="J263" s="858"/>
      <c r="K263" s="860"/>
    </row>
    <row r="264" spans="1:11" x14ac:dyDescent="0.2">
      <c r="A264" s="842" t="str">
        <f>DESCRIPCION!A31</f>
        <v>h</v>
      </c>
      <c r="B264" s="580">
        <f>DESCRIPCION!D33</f>
        <v>0</v>
      </c>
      <c r="C264" s="842"/>
      <c r="D264" s="845" t="s">
        <v>216</v>
      </c>
      <c r="E264" s="136" t="s">
        <v>217</v>
      </c>
      <c r="F264" s="71" t="s">
        <v>178</v>
      </c>
      <c r="G264" s="137">
        <f>IF(F264="Asignado",15,0)</f>
        <v>0</v>
      </c>
      <c r="H264" s="835" t="str">
        <f>IF(AND(G271&gt;0,G271&lt;=85),"Débil",IF(AND(G271&gt;85,G271&lt;=95),"Moderado",IF(G271&gt;96,"Fuerte"," ")))</f>
        <v xml:space="preserve"> </v>
      </c>
      <c r="I264" s="847" t="s">
        <v>178</v>
      </c>
      <c r="J264" s="83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38" t="str">
        <f>IF(J264="Fuerte","NO",IF(J264=" "," ","SI"))</f>
        <v xml:space="preserve"> </v>
      </c>
    </row>
    <row r="265" spans="1:11" ht="28.5" x14ac:dyDescent="0.2">
      <c r="A265" s="843"/>
      <c r="B265" s="581"/>
      <c r="C265" s="843"/>
      <c r="D265" s="846"/>
      <c r="E265" s="107" t="s">
        <v>218</v>
      </c>
      <c r="F265" s="67" t="s">
        <v>178</v>
      </c>
      <c r="G265" s="66">
        <f>IF(F265="Adecuado",15,0)</f>
        <v>0</v>
      </c>
      <c r="H265" s="836"/>
      <c r="I265" s="848"/>
      <c r="J265" s="836"/>
      <c r="K265" s="839"/>
    </row>
    <row r="266" spans="1:11" ht="42.75" x14ac:dyDescent="0.2">
      <c r="A266" s="843"/>
      <c r="B266" s="581"/>
      <c r="C266" s="843"/>
      <c r="D266" s="50" t="s">
        <v>219</v>
      </c>
      <c r="E266" s="107" t="s">
        <v>220</v>
      </c>
      <c r="F266" s="67" t="s">
        <v>178</v>
      </c>
      <c r="G266" s="66">
        <f>IF(F266="Oportuna",15,0)</f>
        <v>0</v>
      </c>
      <c r="H266" s="836"/>
      <c r="I266" s="848"/>
      <c r="J266" s="836"/>
      <c r="K266" s="839"/>
    </row>
    <row r="267" spans="1:11" ht="42.75" x14ac:dyDescent="0.2">
      <c r="A267" s="843"/>
      <c r="B267" s="581"/>
      <c r="C267" s="843"/>
      <c r="D267" s="50" t="s">
        <v>221</v>
      </c>
      <c r="E267" s="107" t="s">
        <v>222</v>
      </c>
      <c r="F267" s="236" t="s">
        <v>178</v>
      </c>
      <c r="G267" s="66">
        <f>IF(F267="Prevenir",15,IF(F267="Detectar",10,0))</f>
        <v>0</v>
      </c>
      <c r="H267" s="836"/>
      <c r="I267" s="848"/>
      <c r="J267" s="836"/>
      <c r="K267" s="839"/>
    </row>
    <row r="268" spans="1:11" ht="28.5" x14ac:dyDescent="0.2">
      <c r="A268" s="843"/>
      <c r="B268" s="581"/>
      <c r="C268" s="843"/>
      <c r="D268" s="50" t="s">
        <v>223</v>
      </c>
      <c r="E268" s="107" t="s">
        <v>224</v>
      </c>
      <c r="F268" s="67" t="s">
        <v>178</v>
      </c>
      <c r="G268" s="66">
        <f>IF(F268="Confiable",15,0)</f>
        <v>0</v>
      </c>
      <c r="H268" s="836"/>
      <c r="I268" s="848"/>
      <c r="J268" s="836"/>
      <c r="K268" s="839"/>
    </row>
    <row r="269" spans="1:11" ht="42.75" x14ac:dyDescent="0.2">
      <c r="A269" s="843"/>
      <c r="B269" s="581"/>
      <c r="C269" s="843"/>
      <c r="D269" s="50" t="s">
        <v>225</v>
      </c>
      <c r="E269" s="107" t="s">
        <v>226</v>
      </c>
      <c r="F269" s="236" t="s">
        <v>178</v>
      </c>
      <c r="G269" s="66">
        <f>IF(F269="Se investigan y se resuelven oportunamente",15,0)</f>
        <v>0</v>
      </c>
      <c r="H269" s="836"/>
      <c r="I269" s="848"/>
      <c r="J269" s="836"/>
      <c r="K269" s="839"/>
    </row>
    <row r="270" spans="1:11" ht="28.5" x14ac:dyDescent="0.2">
      <c r="A270" s="844"/>
      <c r="B270" s="582"/>
      <c r="C270" s="844"/>
      <c r="D270" s="45" t="s">
        <v>227</v>
      </c>
      <c r="E270" s="107" t="s">
        <v>228</v>
      </c>
      <c r="F270" s="67" t="s">
        <v>178</v>
      </c>
      <c r="G270" s="66">
        <f>IF(F270="Completa",10,IF(F270="Incompleta",5,0))</f>
        <v>0</v>
      </c>
      <c r="H270" s="837"/>
      <c r="I270" s="849"/>
      <c r="J270" s="837"/>
      <c r="K270" s="840"/>
    </row>
    <row r="271" spans="1:11" ht="15.75" thickBot="1" x14ac:dyDescent="0.25">
      <c r="A271" s="131"/>
      <c r="B271" s="132"/>
      <c r="C271" s="56"/>
      <c r="D271" s="57"/>
      <c r="E271" s="58" t="s">
        <v>229</v>
      </c>
      <c r="F271" s="16"/>
      <c r="G271" s="16">
        <f>SUM(G264:G270)</f>
        <v>0</v>
      </c>
      <c r="H271" s="142"/>
      <c r="I271" s="143"/>
      <c r="J271" s="143"/>
      <c r="K271" s="144"/>
    </row>
    <row r="272" spans="1:11" ht="15" thickBot="1" x14ac:dyDescent="0.25"/>
    <row r="273" spans="1:11" ht="30" x14ac:dyDescent="0.2">
      <c r="A273" s="850" t="s">
        <v>87</v>
      </c>
      <c r="B273" s="869" t="s">
        <v>232</v>
      </c>
      <c r="C273" s="852" t="s">
        <v>205</v>
      </c>
      <c r="D273" s="854" t="s">
        <v>206</v>
      </c>
      <c r="E273" s="855"/>
      <c r="F273" s="855"/>
      <c r="G273" s="855"/>
      <c r="H273" s="856"/>
      <c r="I273" s="111" t="s">
        <v>207</v>
      </c>
      <c r="J273" s="857" t="s">
        <v>208</v>
      </c>
      <c r="K273" s="859" t="s">
        <v>209</v>
      </c>
    </row>
    <row r="274" spans="1:11" ht="60.75" thickBot="1" x14ac:dyDescent="0.25">
      <c r="A274" s="851"/>
      <c r="B274" s="870"/>
      <c r="C274" s="853"/>
      <c r="D274" s="112" t="s">
        <v>210</v>
      </c>
      <c r="E274" s="51" t="s">
        <v>211</v>
      </c>
      <c r="F274" s="112" t="s">
        <v>212</v>
      </c>
      <c r="G274" s="112" t="s">
        <v>213</v>
      </c>
      <c r="H274" s="115" t="s">
        <v>230</v>
      </c>
      <c r="I274" s="52" t="s">
        <v>215</v>
      </c>
      <c r="J274" s="858"/>
      <c r="K274" s="860"/>
    </row>
    <row r="275" spans="1:11" x14ac:dyDescent="0.2">
      <c r="A275" s="842" t="str">
        <f>DESCRIPCION!A34</f>
        <v>i</v>
      </c>
      <c r="B275" s="580">
        <f>DESCRIPCION!D34</f>
        <v>0</v>
      </c>
      <c r="C275" s="842"/>
      <c r="D275" s="845" t="s">
        <v>216</v>
      </c>
      <c r="E275" s="136" t="s">
        <v>217</v>
      </c>
      <c r="F275" s="71" t="s">
        <v>178</v>
      </c>
      <c r="G275" s="137">
        <f>IF(F275="Asignado",15,0)</f>
        <v>0</v>
      </c>
      <c r="H275" s="835" t="str">
        <f>IF(AND(G282&gt;0,G282&lt;=85),"Débil",IF(AND(G282&gt;85,G282&lt;=95),"Moderado",IF(G282&gt;96,"Fuerte"," ")))</f>
        <v xml:space="preserve"> </v>
      </c>
      <c r="I275" s="847" t="s">
        <v>178</v>
      </c>
      <c r="J275" s="83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38" t="str">
        <f>IF(J275="Fuerte","NO",IF(J275=" "," ","SI"))</f>
        <v xml:space="preserve"> </v>
      </c>
    </row>
    <row r="276" spans="1:11" ht="28.5" x14ac:dyDescent="0.2">
      <c r="A276" s="843"/>
      <c r="B276" s="581"/>
      <c r="C276" s="843"/>
      <c r="D276" s="846"/>
      <c r="E276" s="107" t="s">
        <v>218</v>
      </c>
      <c r="F276" s="67" t="s">
        <v>178</v>
      </c>
      <c r="G276" s="66">
        <f>IF(F276="Adecuado",15,0)</f>
        <v>0</v>
      </c>
      <c r="H276" s="836"/>
      <c r="I276" s="848"/>
      <c r="J276" s="836"/>
      <c r="K276" s="839"/>
    </row>
    <row r="277" spans="1:11" ht="42.75" x14ac:dyDescent="0.2">
      <c r="A277" s="843"/>
      <c r="B277" s="581"/>
      <c r="C277" s="843"/>
      <c r="D277" s="50" t="s">
        <v>219</v>
      </c>
      <c r="E277" s="107" t="s">
        <v>220</v>
      </c>
      <c r="F277" s="67" t="s">
        <v>178</v>
      </c>
      <c r="G277" s="66">
        <f>IF(F277="Oportuna",15,0)</f>
        <v>0</v>
      </c>
      <c r="H277" s="836"/>
      <c r="I277" s="848"/>
      <c r="J277" s="836"/>
      <c r="K277" s="839"/>
    </row>
    <row r="278" spans="1:11" ht="42.75" x14ac:dyDescent="0.2">
      <c r="A278" s="843"/>
      <c r="B278" s="581"/>
      <c r="C278" s="843"/>
      <c r="D278" s="50" t="s">
        <v>221</v>
      </c>
      <c r="E278" s="107" t="s">
        <v>222</v>
      </c>
      <c r="F278" s="236" t="s">
        <v>178</v>
      </c>
      <c r="G278" s="66">
        <f>IF(F278="Prevenir",15,IF(F278="Detectar",10,0))</f>
        <v>0</v>
      </c>
      <c r="H278" s="836"/>
      <c r="I278" s="848"/>
      <c r="J278" s="836"/>
      <c r="K278" s="839"/>
    </row>
    <row r="279" spans="1:11" ht="28.5" x14ac:dyDescent="0.2">
      <c r="A279" s="843"/>
      <c r="B279" s="581"/>
      <c r="C279" s="843"/>
      <c r="D279" s="50" t="s">
        <v>223</v>
      </c>
      <c r="E279" s="107" t="s">
        <v>224</v>
      </c>
      <c r="F279" s="67" t="s">
        <v>178</v>
      </c>
      <c r="G279" s="66">
        <f>IF(F279="Confiable",15,0)</f>
        <v>0</v>
      </c>
      <c r="H279" s="836"/>
      <c r="I279" s="848"/>
      <c r="J279" s="836"/>
      <c r="K279" s="839"/>
    </row>
    <row r="280" spans="1:11" ht="42.75" x14ac:dyDescent="0.2">
      <c r="A280" s="843"/>
      <c r="B280" s="581"/>
      <c r="C280" s="843"/>
      <c r="D280" s="50" t="s">
        <v>225</v>
      </c>
      <c r="E280" s="107" t="s">
        <v>226</v>
      </c>
      <c r="F280" s="236" t="s">
        <v>178</v>
      </c>
      <c r="G280" s="66">
        <f>IF(F280="Se investigan y se resuelven oportunamente",15,0)</f>
        <v>0</v>
      </c>
      <c r="H280" s="836"/>
      <c r="I280" s="848"/>
      <c r="J280" s="836"/>
      <c r="K280" s="839"/>
    </row>
    <row r="281" spans="1:11" ht="28.5" x14ac:dyDescent="0.2">
      <c r="A281" s="844"/>
      <c r="B281" s="582"/>
      <c r="C281" s="844"/>
      <c r="D281" s="45" t="s">
        <v>227</v>
      </c>
      <c r="E281" s="107" t="s">
        <v>228</v>
      </c>
      <c r="F281" s="67" t="s">
        <v>178</v>
      </c>
      <c r="G281" s="66">
        <f>IF(F281="Completa",10,IF(F281="Incompleta",5,0))</f>
        <v>0</v>
      </c>
      <c r="H281" s="837"/>
      <c r="I281" s="849"/>
      <c r="J281" s="837"/>
      <c r="K281" s="840"/>
    </row>
    <row r="282" spans="1:11" ht="15.75" thickBot="1" x14ac:dyDescent="0.25">
      <c r="A282" s="131"/>
      <c r="B282" s="132"/>
      <c r="C282" s="56"/>
      <c r="D282" s="57"/>
      <c r="E282" s="58" t="s">
        <v>229</v>
      </c>
      <c r="F282" s="16"/>
      <c r="G282" s="16">
        <f>SUM(G275:G281)</f>
        <v>0</v>
      </c>
      <c r="H282" s="142"/>
      <c r="I282" s="143"/>
      <c r="J282" s="143"/>
      <c r="K282" s="144"/>
    </row>
    <row r="283" spans="1:11" ht="15" thickBot="1" x14ac:dyDescent="0.25"/>
    <row r="284" spans="1:11" ht="30" x14ac:dyDescent="0.2">
      <c r="A284" s="850" t="s">
        <v>87</v>
      </c>
      <c r="B284" s="869" t="s">
        <v>232</v>
      </c>
      <c r="C284" s="852" t="s">
        <v>205</v>
      </c>
      <c r="D284" s="854" t="s">
        <v>206</v>
      </c>
      <c r="E284" s="855"/>
      <c r="F284" s="855"/>
      <c r="G284" s="855"/>
      <c r="H284" s="856"/>
      <c r="I284" s="111" t="s">
        <v>207</v>
      </c>
      <c r="J284" s="857" t="s">
        <v>208</v>
      </c>
      <c r="K284" s="859" t="s">
        <v>209</v>
      </c>
    </row>
    <row r="285" spans="1:11" ht="60.75" thickBot="1" x14ac:dyDescent="0.25">
      <c r="A285" s="851"/>
      <c r="B285" s="870"/>
      <c r="C285" s="853"/>
      <c r="D285" s="112" t="s">
        <v>210</v>
      </c>
      <c r="E285" s="51" t="s">
        <v>211</v>
      </c>
      <c r="F285" s="112" t="s">
        <v>212</v>
      </c>
      <c r="G285" s="112" t="s">
        <v>213</v>
      </c>
      <c r="H285" s="115" t="s">
        <v>230</v>
      </c>
      <c r="I285" s="52" t="s">
        <v>215</v>
      </c>
      <c r="J285" s="858"/>
      <c r="K285" s="860"/>
    </row>
    <row r="286" spans="1:11" x14ac:dyDescent="0.2">
      <c r="A286" s="842" t="str">
        <f>DESCRIPCION!A34</f>
        <v>i</v>
      </c>
      <c r="B286" s="580">
        <f>DESCRIPCION!D35</f>
        <v>0</v>
      </c>
      <c r="C286" s="842"/>
      <c r="D286" s="845" t="s">
        <v>216</v>
      </c>
      <c r="E286" s="136" t="s">
        <v>217</v>
      </c>
      <c r="F286" s="71" t="s">
        <v>178</v>
      </c>
      <c r="G286" s="137">
        <f>IF(F286="Asignado",15,0)</f>
        <v>0</v>
      </c>
      <c r="H286" s="835" t="str">
        <f>IF(AND(G293&gt;0,G293&lt;=85),"Débil",IF(AND(G293&gt;85,G293&lt;=95),"Moderado",IF(G293&gt;96,"Fuerte"," ")))</f>
        <v xml:space="preserve"> </v>
      </c>
      <c r="I286" s="847" t="s">
        <v>178</v>
      </c>
      <c r="J286" s="83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38" t="str">
        <f>IF(J286="Fuerte","NO",IF(J286=" "," ","SI"))</f>
        <v xml:space="preserve"> </v>
      </c>
    </row>
    <row r="287" spans="1:11" ht="28.5" x14ac:dyDescent="0.2">
      <c r="A287" s="843"/>
      <c r="B287" s="581"/>
      <c r="C287" s="843"/>
      <c r="D287" s="846"/>
      <c r="E287" s="107" t="s">
        <v>218</v>
      </c>
      <c r="F287" s="67" t="s">
        <v>178</v>
      </c>
      <c r="G287" s="66">
        <f>IF(F287="Adecuado",15,0)</f>
        <v>0</v>
      </c>
      <c r="H287" s="836"/>
      <c r="I287" s="848"/>
      <c r="J287" s="836"/>
      <c r="K287" s="839"/>
    </row>
    <row r="288" spans="1:11" ht="42.75" x14ac:dyDescent="0.2">
      <c r="A288" s="843"/>
      <c r="B288" s="581"/>
      <c r="C288" s="843"/>
      <c r="D288" s="50" t="s">
        <v>219</v>
      </c>
      <c r="E288" s="107" t="s">
        <v>220</v>
      </c>
      <c r="F288" s="67" t="s">
        <v>178</v>
      </c>
      <c r="G288" s="66">
        <f>IF(F288="Oportuna",15,0)</f>
        <v>0</v>
      </c>
      <c r="H288" s="836"/>
      <c r="I288" s="848"/>
      <c r="J288" s="836"/>
      <c r="K288" s="839"/>
    </row>
    <row r="289" spans="1:11" ht="42.75" x14ac:dyDescent="0.2">
      <c r="A289" s="843"/>
      <c r="B289" s="581"/>
      <c r="C289" s="843"/>
      <c r="D289" s="50" t="s">
        <v>221</v>
      </c>
      <c r="E289" s="107" t="s">
        <v>222</v>
      </c>
      <c r="F289" s="236" t="s">
        <v>178</v>
      </c>
      <c r="G289" s="66">
        <f>IF(F289="Prevenir",15,IF(F289="Detectar",10,0))</f>
        <v>0</v>
      </c>
      <c r="H289" s="836"/>
      <c r="I289" s="848"/>
      <c r="J289" s="836"/>
      <c r="K289" s="839"/>
    </row>
    <row r="290" spans="1:11" ht="28.5" x14ac:dyDescent="0.2">
      <c r="A290" s="843"/>
      <c r="B290" s="581"/>
      <c r="C290" s="843"/>
      <c r="D290" s="50" t="s">
        <v>223</v>
      </c>
      <c r="E290" s="107" t="s">
        <v>224</v>
      </c>
      <c r="F290" s="67" t="s">
        <v>178</v>
      </c>
      <c r="G290" s="66">
        <f>IF(F290="Confiable",15,0)</f>
        <v>0</v>
      </c>
      <c r="H290" s="836"/>
      <c r="I290" s="848"/>
      <c r="J290" s="836"/>
      <c r="K290" s="839"/>
    </row>
    <row r="291" spans="1:11" ht="42.75" x14ac:dyDescent="0.2">
      <c r="A291" s="843"/>
      <c r="B291" s="581"/>
      <c r="C291" s="843"/>
      <c r="D291" s="50" t="s">
        <v>225</v>
      </c>
      <c r="E291" s="107" t="s">
        <v>226</v>
      </c>
      <c r="F291" s="236" t="s">
        <v>178</v>
      </c>
      <c r="G291" s="66">
        <f>IF(F291="Se investigan y se resuelven oportunamente",15,0)</f>
        <v>0</v>
      </c>
      <c r="H291" s="836"/>
      <c r="I291" s="848"/>
      <c r="J291" s="836"/>
      <c r="K291" s="839"/>
    </row>
    <row r="292" spans="1:11" ht="28.5" x14ac:dyDescent="0.2">
      <c r="A292" s="844"/>
      <c r="B292" s="582"/>
      <c r="C292" s="844"/>
      <c r="D292" s="45" t="s">
        <v>227</v>
      </c>
      <c r="E292" s="107" t="s">
        <v>228</v>
      </c>
      <c r="F292" s="67" t="s">
        <v>178</v>
      </c>
      <c r="G292" s="66">
        <f>IF(F292="Completa",10,IF(F292="Incompleta",5,0))</f>
        <v>0</v>
      </c>
      <c r="H292" s="837"/>
      <c r="I292" s="849"/>
      <c r="J292" s="837"/>
      <c r="K292" s="840"/>
    </row>
    <row r="293" spans="1:11" ht="15.75" thickBot="1" x14ac:dyDescent="0.25">
      <c r="A293" s="131"/>
      <c r="B293" s="132"/>
      <c r="C293" s="56"/>
      <c r="D293" s="57"/>
      <c r="E293" s="58" t="s">
        <v>229</v>
      </c>
      <c r="F293" s="16"/>
      <c r="G293" s="16">
        <f>SUM(G286:G292)</f>
        <v>0</v>
      </c>
      <c r="H293" s="142"/>
      <c r="I293" s="143"/>
      <c r="J293" s="143"/>
      <c r="K293" s="144"/>
    </row>
    <row r="294" spans="1:11" ht="15" thickBot="1" x14ac:dyDescent="0.25"/>
    <row r="295" spans="1:11" ht="30" x14ac:dyDescent="0.2">
      <c r="A295" s="850" t="s">
        <v>87</v>
      </c>
      <c r="B295" s="869" t="s">
        <v>232</v>
      </c>
      <c r="C295" s="852" t="s">
        <v>205</v>
      </c>
      <c r="D295" s="854" t="s">
        <v>206</v>
      </c>
      <c r="E295" s="855"/>
      <c r="F295" s="855"/>
      <c r="G295" s="855"/>
      <c r="H295" s="856"/>
      <c r="I295" s="111" t="s">
        <v>207</v>
      </c>
      <c r="J295" s="857" t="s">
        <v>208</v>
      </c>
      <c r="K295" s="859" t="s">
        <v>209</v>
      </c>
    </row>
    <row r="296" spans="1:11" ht="60.75" thickBot="1" x14ac:dyDescent="0.25">
      <c r="A296" s="851"/>
      <c r="B296" s="870"/>
      <c r="C296" s="853"/>
      <c r="D296" s="112" t="s">
        <v>210</v>
      </c>
      <c r="E296" s="51" t="s">
        <v>211</v>
      </c>
      <c r="F296" s="112" t="s">
        <v>212</v>
      </c>
      <c r="G296" s="112" t="s">
        <v>213</v>
      </c>
      <c r="H296" s="115" t="s">
        <v>230</v>
      </c>
      <c r="I296" s="52" t="s">
        <v>215</v>
      </c>
      <c r="J296" s="858"/>
      <c r="K296" s="860"/>
    </row>
    <row r="297" spans="1:11" x14ac:dyDescent="0.2">
      <c r="A297" s="842" t="str">
        <f>DESCRIPCION!A34</f>
        <v>i</v>
      </c>
      <c r="B297" s="580">
        <f>DESCRIPCION!D36</f>
        <v>0</v>
      </c>
      <c r="C297" s="842"/>
      <c r="D297" s="845" t="s">
        <v>216</v>
      </c>
      <c r="E297" s="136" t="s">
        <v>217</v>
      </c>
      <c r="F297" s="71" t="s">
        <v>178</v>
      </c>
      <c r="G297" s="137">
        <f>IF(F297="Asignado",15,0)</f>
        <v>0</v>
      </c>
      <c r="H297" s="835" t="str">
        <f>IF(AND(G304&gt;0,G304&lt;=85),"Débil",IF(AND(G304&gt;85,G304&lt;=95),"Moderado",IF(G304&gt;96,"Fuerte"," ")))</f>
        <v xml:space="preserve"> </v>
      </c>
      <c r="I297" s="847" t="s">
        <v>178</v>
      </c>
      <c r="J297" s="83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38" t="str">
        <f>IF(J297="Fuerte","NO",IF(J297=" "," ","SI"))</f>
        <v xml:space="preserve"> </v>
      </c>
    </row>
    <row r="298" spans="1:11" ht="28.5" x14ac:dyDescent="0.2">
      <c r="A298" s="843"/>
      <c r="B298" s="581"/>
      <c r="C298" s="843"/>
      <c r="D298" s="846"/>
      <c r="E298" s="107" t="s">
        <v>218</v>
      </c>
      <c r="F298" s="67" t="s">
        <v>178</v>
      </c>
      <c r="G298" s="66">
        <f>IF(F298="Adecuado",15,0)</f>
        <v>0</v>
      </c>
      <c r="H298" s="836"/>
      <c r="I298" s="848"/>
      <c r="J298" s="836"/>
      <c r="K298" s="839"/>
    </row>
    <row r="299" spans="1:11" ht="42.75" x14ac:dyDescent="0.2">
      <c r="A299" s="843"/>
      <c r="B299" s="581"/>
      <c r="C299" s="843"/>
      <c r="D299" s="50" t="s">
        <v>219</v>
      </c>
      <c r="E299" s="107" t="s">
        <v>220</v>
      </c>
      <c r="F299" s="67" t="s">
        <v>178</v>
      </c>
      <c r="G299" s="66">
        <f>IF(F299="Oportuna",15,0)</f>
        <v>0</v>
      </c>
      <c r="H299" s="836"/>
      <c r="I299" s="848"/>
      <c r="J299" s="836"/>
      <c r="K299" s="839"/>
    </row>
    <row r="300" spans="1:11" ht="42.75" x14ac:dyDescent="0.2">
      <c r="A300" s="843"/>
      <c r="B300" s="581"/>
      <c r="C300" s="843"/>
      <c r="D300" s="50" t="s">
        <v>221</v>
      </c>
      <c r="E300" s="107" t="s">
        <v>222</v>
      </c>
      <c r="F300" s="236" t="s">
        <v>178</v>
      </c>
      <c r="G300" s="66">
        <f>IF(F300="Prevenir",15,IF(F300="Detectar",10,0))</f>
        <v>0</v>
      </c>
      <c r="H300" s="836"/>
      <c r="I300" s="848"/>
      <c r="J300" s="836"/>
      <c r="K300" s="839"/>
    </row>
    <row r="301" spans="1:11" ht="28.5" x14ac:dyDescent="0.2">
      <c r="A301" s="843"/>
      <c r="B301" s="581"/>
      <c r="C301" s="843"/>
      <c r="D301" s="50" t="s">
        <v>223</v>
      </c>
      <c r="E301" s="107" t="s">
        <v>224</v>
      </c>
      <c r="F301" s="67" t="s">
        <v>178</v>
      </c>
      <c r="G301" s="66">
        <f>IF(F301="Confiable",15,0)</f>
        <v>0</v>
      </c>
      <c r="H301" s="836"/>
      <c r="I301" s="848"/>
      <c r="J301" s="836"/>
      <c r="K301" s="839"/>
    </row>
    <row r="302" spans="1:11" ht="42.75" x14ac:dyDescent="0.2">
      <c r="A302" s="843"/>
      <c r="B302" s="581"/>
      <c r="C302" s="843"/>
      <c r="D302" s="50" t="s">
        <v>225</v>
      </c>
      <c r="E302" s="107" t="s">
        <v>226</v>
      </c>
      <c r="F302" s="236" t="s">
        <v>178</v>
      </c>
      <c r="G302" s="66">
        <f>IF(F302="Se investigan y se resuelven oportunamente",15,0)</f>
        <v>0</v>
      </c>
      <c r="H302" s="836"/>
      <c r="I302" s="848"/>
      <c r="J302" s="836"/>
      <c r="K302" s="839"/>
    </row>
    <row r="303" spans="1:11" ht="28.5" x14ac:dyDescent="0.2">
      <c r="A303" s="844"/>
      <c r="B303" s="582"/>
      <c r="C303" s="844"/>
      <c r="D303" s="45" t="s">
        <v>227</v>
      </c>
      <c r="E303" s="107" t="s">
        <v>228</v>
      </c>
      <c r="F303" s="67" t="s">
        <v>178</v>
      </c>
      <c r="G303" s="66">
        <f>IF(F303="Completa",10,IF(F303="Incompleta",5,0))</f>
        <v>0</v>
      </c>
      <c r="H303" s="837"/>
      <c r="I303" s="849"/>
      <c r="J303" s="837"/>
      <c r="K303" s="840"/>
    </row>
    <row r="304" spans="1:11" ht="15.75" thickBot="1" x14ac:dyDescent="0.25">
      <c r="A304" s="131"/>
      <c r="B304" s="132"/>
      <c r="C304" s="56"/>
      <c r="D304" s="57"/>
      <c r="E304" s="58" t="s">
        <v>229</v>
      </c>
      <c r="F304" s="16"/>
      <c r="G304" s="16">
        <f>SUM(G297:G303)</f>
        <v>0</v>
      </c>
      <c r="H304" s="142"/>
      <c r="I304" s="143"/>
      <c r="J304" s="143"/>
      <c r="K304" s="144"/>
    </row>
    <row r="305" spans="1:11" ht="15" thickBot="1" x14ac:dyDescent="0.25"/>
    <row r="306" spans="1:11" ht="30" x14ac:dyDescent="0.2">
      <c r="A306" s="850" t="s">
        <v>87</v>
      </c>
      <c r="B306" s="869" t="s">
        <v>232</v>
      </c>
      <c r="C306" s="852" t="s">
        <v>205</v>
      </c>
      <c r="D306" s="854" t="s">
        <v>206</v>
      </c>
      <c r="E306" s="855"/>
      <c r="F306" s="855"/>
      <c r="G306" s="855"/>
      <c r="H306" s="856"/>
      <c r="I306" s="111" t="s">
        <v>207</v>
      </c>
      <c r="J306" s="857" t="s">
        <v>208</v>
      </c>
      <c r="K306" s="859" t="s">
        <v>209</v>
      </c>
    </row>
    <row r="307" spans="1:11" ht="60.75" thickBot="1" x14ac:dyDescent="0.25">
      <c r="A307" s="851"/>
      <c r="B307" s="870"/>
      <c r="C307" s="853"/>
      <c r="D307" s="112" t="s">
        <v>210</v>
      </c>
      <c r="E307" s="51" t="s">
        <v>211</v>
      </c>
      <c r="F307" s="112" t="s">
        <v>212</v>
      </c>
      <c r="G307" s="112" t="s">
        <v>213</v>
      </c>
      <c r="H307" s="115" t="s">
        <v>230</v>
      </c>
      <c r="I307" s="52" t="s">
        <v>215</v>
      </c>
      <c r="J307" s="858"/>
      <c r="K307" s="860"/>
    </row>
    <row r="308" spans="1:11" x14ac:dyDescent="0.2">
      <c r="A308" s="842" t="str">
        <f>DESCRIPCION!A37</f>
        <v>j</v>
      </c>
      <c r="B308" s="580">
        <f>DESCRIPCION!D37</f>
        <v>0</v>
      </c>
      <c r="C308" s="842"/>
      <c r="D308" s="845" t="s">
        <v>216</v>
      </c>
      <c r="E308" s="136" t="s">
        <v>217</v>
      </c>
      <c r="F308" s="71" t="s">
        <v>178</v>
      </c>
      <c r="G308" s="137">
        <f>IF(F308="Asignado",15,0)</f>
        <v>0</v>
      </c>
      <c r="H308" s="835" t="str">
        <f>IF(AND(G315&gt;0,G315&lt;=85),"Débil",IF(AND(G315&gt;85,G315&lt;=95),"Moderado",IF(G315&gt;96,"Fuerte"," ")))</f>
        <v xml:space="preserve"> </v>
      </c>
      <c r="I308" s="847" t="s">
        <v>178</v>
      </c>
      <c r="J308" s="83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38" t="str">
        <f>IF(J308="Fuerte","NO",IF(J308=" "," ","SI"))</f>
        <v xml:space="preserve"> </v>
      </c>
    </row>
    <row r="309" spans="1:11" ht="28.5" x14ac:dyDescent="0.2">
      <c r="A309" s="843"/>
      <c r="B309" s="581"/>
      <c r="C309" s="843"/>
      <c r="D309" s="846"/>
      <c r="E309" s="107" t="s">
        <v>218</v>
      </c>
      <c r="F309" s="67" t="s">
        <v>178</v>
      </c>
      <c r="G309" s="66">
        <f>IF(F309="Adecuado",15,0)</f>
        <v>0</v>
      </c>
      <c r="H309" s="836"/>
      <c r="I309" s="848"/>
      <c r="J309" s="836"/>
      <c r="K309" s="839"/>
    </row>
    <row r="310" spans="1:11" ht="42.75" x14ac:dyDescent="0.2">
      <c r="A310" s="843"/>
      <c r="B310" s="581"/>
      <c r="C310" s="843"/>
      <c r="D310" s="50" t="s">
        <v>219</v>
      </c>
      <c r="E310" s="107" t="s">
        <v>220</v>
      </c>
      <c r="F310" s="67" t="s">
        <v>178</v>
      </c>
      <c r="G310" s="66">
        <f>IF(F310="Oportuna",15,0)</f>
        <v>0</v>
      </c>
      <c r="H310" s="836"/>
      <c r="I310" s="848"/>
      <c r="J310" s="836"/>
      <c r="K310" s="839"/>
    </row>
    <row r="311" spans="1:11" ht="42.75" x14ac:dyDescent="0.2">
      <c r="A311" s="843"/>
      <c r="B311" s="581"/>
      <c r="C311" s="843"/>
      <c r="D311" s="50" t="s">
        <v>221</v>
      </c>
      <c r="E311" s="107" t="s">
        <v>222</v>
      </c>
      <c r="F311" s="236" t="s">
        <v>178</v>
      </c>
      <c r="G311" s="66">
        <f>IF(F311="Prevenir",15,IF(F311="Detectar",10,0))</f>
        <v>0</v>
      </c>
      <c r="H311" s="836"/>
      <c r="I311" s="848"/>
      <c r="J311" s="836"/>
      <c r="K311" s="839"/>
    </row>
    <row r="312" spans="1:11" ht="28.5" x14ac:dyDescent="0.2">
      <c r="A312" s="843"/>
      <c r="B312" s="581"/>
      <c r="C312" s="843"/>
      <c r="D312" s="50" t="s">
        <v>223</v>
      </c>
      <c r="E312" s="107" t="s">
        <v>224</v>
      </c>
      <c r="F312" s="67" t="s">
        <v>178</v>
      </c>
      <c r="G312" s="66">
        <f>IF(F312="Confiable",15,0)</f>
        <v>0</v>
      </c>
      <c r="H312" s="836"/>
      <c r="I312" s="848"/>
      <c r="J312" s="836"/>
      <c r="K312" s="839"/>
    </row>
    <row r="313" spans="1:11" ht="42.75" x14ac:dyDescent="0.2">
      <c r="A313" s="843"/>
      <c r="B313" s="581"/>
      <c r="C313" s="843"/>
      <c r="D313" s="50" t="s">
        <v>225</v>
      </c>
      <c r="E313" s="107" t="s">
        <v>226</v>
      </c>
      <c r="F313" s="236" t="s">
        <v>178</v>
      </c>
      <c r="G313" s="66">
        <f>IF(F313="Se investigan y se resuelven oportunamente",15,0)</f>
        <v>0</v>
      </c>
      <c r="H313" s="836"/>
      <c r="I313" s="848"/>
      <c r="J313" s="836"/>
      <c r="K313" s="839"/>
    </row>
    <row r="314" spans="1:11" ht="28.5" x14ac:dyDescent="0.2">
      <c r="A314" s="844"/>
      <c r="B314" s="582"/>
      <c r="C314" s="844"/>
      <c r="D314" s="45" t="s">
        <v>227</v>
      </c>
      <c r="E314" s="107" t="s">
        <v>228</v>
      </c>
      <c r="F314" s="67" t="s">
        <v>178</v>
      </c>
      <c r="G314" s="66">
        <f>IF(F314="Completa",10,IF(F314="Incompleta",5,0))</f>
        <v>0</v>
      </c>
      <c r="H314" s="837"/>
      <c r="I314" s="849"/>
      <c r="J314" s="837"/>
      <c r="K314" s="840"/>
    </row>
    <row r="315" spans="1:11" ht="15.75" thickBot="1" x14ac:dyDescent="0.25">
      <c r="A315" s="131"/>
      <c r="B315" s="132"/>
      <c r="C315" s="56"/>
      <c r="D315" s="57"/>
      <c r="E315" s="58" t="s">
        <v>229</v>
      </c>
      <c r="F315" s="16"/>
      <c r="G315" s="16">
        <f>SUM(G308:G314)</f>
        <v>0</v>
      </c>
      <c r="H315" s="142"/>
      <c r="I315" s="143"/>
      <c r="J315" s="143"/>
      <c r="K315" s="144"/>
    </row>
    <row r="316" spans="1:11" ht="15" thickBot="1" x14ac:dyDescent="0.25"/>
    <row r="317" spans="1:11" ht="30" x14ac:dyDescent="0.2">
      <c r="A317" s="850" t="s">
        <v>87</v>
      </c>
      <c r="B317" s="869" t="s">
        <v>232</v>
      </c>
      <c r="C317" s="852" t="s">
        <v>205</v>
      </c>
      <c r="D317" s="854" t="s">
        <v>206</v>
      </c>
      <c r="E317" s="855"/>
      <c r="F317" s="855"/>
      <c r="G317" s="855"/>
      <c r="H317" s="856"/>
      <c r="I317" s="111" t="s">
        <v>207</v>
      </c>
      <c r="J317" s="857" t="s">
        <v>208</v>
      </c>
      <c r="K317" s="859" t="s">
        <v>209</v>
      </c>
    </row>
    <row r="318" spans="1:11" ht="60.75" thickBot="1" x14ac:dyDescent="0.25">
      <c r="A318" s="851"/>
      <c r="B318" s="870"/>
      <c r="C318" s="853"/>
      <c r="D318" s="112" t="s">
        <v>210</v>
      </c>
      <c r="E318" s="51" t="s">
        <v>211</v>
      </c>
      <c r="F318" s="112" t="s">
        <v>212</v>
      </c>
      <c r="G318" s="112" t="s">
        <v>213</v>
      </c>
      <c r="H318" s="115" t="s">
        <v>230</v>
      </c>
      <c r="I318" s="52" t="s">
        <v>215</v>
      </c>
      <c r="J318" s="858"/>
      <c r="K318" s="860"/>
    </row>
    <row r="319" spans="1:11" x14ac:dyDescent="0.2">
      <c r="A319" s="842" t="str">
        <f>DESCRIPCION!A37</f>
        <v>j</v>
      </c>
      <c r="B319" s="580">
        <f>DESCRIPCION!D38</f>
        <v>0</v>
      </c>
      <c r="C319" s="842"/>
      <c r="D319" s="845" t="s">
        <v>216</v>
      </c>
      <c r="E319" s="136" t="s">
        <v>217</v>
      </c>
      <c r="F319" s="71" t="s">
        <v>178</v>
      </c>
      <c r="G319" s="137">
        <f>IF(F319="Asignado",15,0)</f>
        <v>0</v>
      </c>
      <c r="H319" s="835" t="str">
        <f>IF(AND(G326&gt;0,G326&lt;=85),"Débil",IF(AND(G326&gt;85,G326&lt;=95),"Moderado",IF(G326&gt;96,"Fuerte"," ")))</f>
        <v xml:space="preserve"> </v>
      </c>
      <c r="I319" s="847" t="s">
        <v>201</v>
      </c>
      <c r="J319" s="83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38" t="str">
        <f>IF(J319="Fuerte","NO",IF(J319=" "," ","SI"))</f>
        <v xml:space="preserve"> </v>
      </c>
    </row>
    <row r="320" spans="1:11" ht="28.5" x14ac:dyDescent="0.2">
      <c r="A320" s="843"/>
      <c r="B320" s="581"/>
      <c r="C320" s="843"/>
      <c r="D320" s="846"/>
      <c r="E320" s="107" t="s">
        <v>218</v>
      </c>
      <c r="F320" s="67" t="s">
        <v>178</v>
      </c>
      <c r="G320" s="66">
        <f>IF(F320="Adecuado",15,0)</f>
        <v>0</v>
      </c>
      <c r="H320" s="836"/>
      <c r="I320" s="848"/>
      <c r="J320" s="836"/>
      <c r="K320" s="839"/>
    </row>
    <row r="321" spans="1:11" ht="42.75" x14ac:dyDescent="0.2">
      <c r="A321" s="843"/>
      <c r="B321" s="581"/>
      <c r="C321" s="843"/>
      <c r="D321" s="50" t="s">
        <v>219</v>
      </c>
      <c r="E321" s="107" t="s">
        <v>220</v>
      </c>
      <c r="F321" s="67" t="s">
        <v>178</v>
      </c>
      <c r="G321" s="66">
        <f>IF(F321="Oportuna",15,0)</f>
        <v>0</v>
      </c>
      <c r="H321" s="836"/>
      <c r="I321" s="848"/>
      <c r="J321" s="836"/>
      <c r="K321" s="839"/>
    </row>
    <row r="322" spans="1:11" ht="42.75" x14ac:dyDescent="0.2">
      <c r="A322" s="843"/>
      <c r="B322" s="581"/>
      <c r="C322" s="843"/>
      <c r="D322" s="50" t="s">
        <v>221</v>
      </c>
      <c r="E322" s="107" t="s">
        <v>222</v>
      </c>
      <c r="F322" s="236" t="s">
        <v>178</v>
      </c>
      <c r="G322" s="66">
        <f>IF(F322="Prevenir",15,IF(F322="Detectar",10,0))</f>
        <v>0</v>
      </c>
      <c r="H322" s="836"/>
      <c r="I322" s="848"/>
      <c r="J322" s="836"/>
      <c r="K322" s="839"/>
    </row>
    <row r="323" spans="1:11" ht="28.5" x14ac:dyDescent="0.2">
      <c r="A323" s="843"/>
      <c r="B323" s="581"/>
      <c r="C323" s="843"/>
      <c r="D323" s="50" t="s">
        <v>223</v>
      </c>
      <c r="E323" s="107" t="s">
        <v>224</v>
      </c>
      <c r="F323" s="67" t="s">
        <v>178</v>
      </c>
      <c r="G323" s="66">
        <f>IF(F323="Confiable",15,0)</f>
        <v>0</v>
      </c>
      <c r="H323" s="836"/>
      <c r="I323" s="848"/>
      <c r="J323" s="836"/>
      <c r="K323" s="839"/>
    </row>
    <row r="324" spans="1:11" ht="42.75" x14ac:dyDescent="0.2">
      <c r="A324" s="843"/>
      <c r="B324" s="581"/>
      <c r="C324" s="843"/>
      <c r="D324" s="50" t="s">
        <v>225</v>
      </c>
      <c r="E324" s="107" t="s">
        <v>226</v>
      </c>
      <c r="F324" s="236" t="s">
        <v>178</v>
      </c>
      <c r="G324" s="66">
        <f>IF(F324="Se investigan y se resuelven oportunamente",15,0)</f>
        <v>0</v>
      </c>
      <c r="H324" s="836"/>
      <c r="I324" s="848"/>
      <c r="J324" s="836"/>
      <c r="K324" s="839"/>
    </row>
    <row r="325" spans="1:11" ht="28.5" x14ac:dyDescent="0.2">
      <c r="A325" s="844"/>
      <c r="B325" s="582"/>
      <c r="C325" s="844"/>
      <c r="D325" s="45" t="s">
        <v>227</v>
      </c>
      <c r="E325" s="107" t="s">
        <v>228</v>
      </c>
      <c r="F325" s="67" t="s">
        <v>178</v>
      </c>
      <c r="G325" s="66">
        <f>IF(F325="Completa",10,IF(F325="Incompleta",5,0))</f>
        <v>0</v>
      </c>
      <c r="H325" s="837"/>
      <c r="I325" s="849"/>
      <c r="J325" s="837"/>
      <c r="K325" s="840"/>
    </row>
    <row r="326" spans="1:11" ht="15.75" thickBot="1" x14ac:dyDescent="0.25">
      <c r="A326" s="131"/>
      <c r="B326" s="132"/>
      <c r="C326" s="56"/>
      <c r="D326" s="57"/>
      <c r="E326" s="58" t="s">
        <v>229</v>
      </c>
      <c r="F326" s="16"/>
      <c r="G326" s="16">
        <f>SUM(G319:G325)</f>
        <v>0</v>
      </c>
      <c r="H326" s="142"/>
      <c r="I326" s="143"/>
      <c r="J326" s="143"/>
      <c r="K326" s="144"/>
    </row>
    <row r="327" spans="1:11" ht="15" thickBot="1" x14ac:dyDescent="0.25"/>
    <row r="328" spans="1:11" ht="30" x14ac:dyDescent="0.2">
      <c r="A328" s="850" t="s">
        <v>87</v>
      </c>
      <c r="B328" s="869" t="s">
        <v>232</v>
      </c>
      <c r="C328" s="852" t="s">
        <v>205</v>
      </c>
      <c r="D328" s="854" t="s">
        <v>206</v>
      </c>
      <c r="E328" s="855"/>
      <c r="F328" s="855"/>
      <c r="G328" s="855"/>
      <c r="H328" s="856"/>
      <c r="I328" s="111" t="s">
        <v>207</v>
      </c>
      <c r="J328" s="857" t="s">
        <v>208</v>
      </c>
      <c r="K328" s="859" t="s">
        <v>209</v>
      </c>
    </row>
    <row r="329" spans="1:11" ht="60.75" thickBot="1" x14ac:dyDescent="0.25">
      <c r="A329" s="851"/>
      <c r="B329" s="870"/>
      <c r="C329" s="853"/>
      <c r="D329" s="112" t="s">
        <v>210</v>
      </c>
      <c r="E329" s="51" t="s">
        <v>211</v>
      </c>
      <c r="F329" s="112" t="s">
        <v>212</v>
      </c>
      <c r="G329" s="112" t="s">
        <v>213</v>
      </c>
      <c r="H329" s="115" t="s">
        <v>230</v>
      </c>
      <c r="I329" s="52" t="s">
        <v>215</v>
      </c>
      <c r="J329" s="858"/>
      <c r="K329" s="860"/>
    </row>
    <row r="330" spans="1:11" x14ac:dyDescent="0.2">
      <c r="A330" s="842" t="str">
        <f>DESCRIPCION!A37</f>
        <v>j</v>
      </c>
      <c r="B330" s="580">
        <f>DESCRIPCION!D39</f>
        <v>0</v>
      </c>
      <c r="C330" s="842"/>
      <c r="D330" s="845" t="s">
        <v>216</v>
      </c>
      <c r="E330" s="136" t="s">
        <v>217</v>
      </c>
      <c r="F330" s="71" t="s">
        <v>178</v>
      </c>
      <c r="G330" s="137">
        <f>IF(F330="Asignado",15,0)</f>
        <v>0</v>
      </c>
      <c r="H330" s="835" t="str">
        <f>IF(AND(G337&gt;0,G337&lt;=85),"Débil",IF(AND(G337&gt;85,G337&lt;=95),"Moderado",IF(G337&gt;96,"Fuerte"," ")))</f>
        <v xml:space="preserve"> </v>
      </c>
      <c r="I330" s="847" t="s">
        <v>178</v>
      </c>
      <c r="J330" s="83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38" t="str">
        <f>IF(J330="Fuerte","NO",IF(J330=" "," ","SI"))</f>
        <v xml:space="preserve"> </v>
      </c>
    </row>
    <row r="331" spans="1:11" ht="28.5" x14ac:dyDescent="0.2">
      <c r="A331" s="843"/>
      <c r="B331" s="581"/>
      <c r="C331" s="843"/>
      <c r="D331" s="846"/>
      <c r="E331" s="107" t="s">
        <v>218</v>
      </c>
      <c r="F331" s="67" t="s">
        <v>178</v>
      </c>
      <c r="G331" s="66">
        <f>IF(F331="Adecuado",15,0)</f>
        <v>0</v>
      </c>
      <c r="H331" s="836"/>
      <c r="I331" s="848"/>
      <c r="J331" s="836"/>
      <c r="K331" s="839"/>
    </row>
    <row r="332" spans="1:11" ht="42.75" x14ac:dyDescent="0.2">
      <c r="A332" s="843"/>
      <c r="B332" s="581"/>
      <c r="C332" s="843"/>
      <c r="D332" s="50" t="s">
        <v>219</v>
      </c>
      <c r="E332" s="107" t="s">
        <v>220</v>
      </c>
      <c r="F332" s="67" t="s">
        <v>178</v>
      </c>
      <c r="G332" s="66">
        <f>IF(F332="Oportuna",15,0)</f>
        <v>0</v>
      </c>
      <c r="H332" s="836"/>
      <c r="I332" s="848"/>
      <c r="J332" s="836"/>
      <c r="K332" s="839"/>
    </row>
    <row r="333" spans="1:11" ht="42.75" x14ac:dyDescent="0.2">
      <c r="A333" s="843"/>
      <c r="B333" s="581"/>
      <c r="C333" s="843"/>
      <c r="D333" s="50" t="s">
        <v>221</v>
      </c>
      <c r="E333" s="107" t="s">
        <v>222</v>
      </c>
      <c r="F333" s="236" t="s">
        <v>178</v>
      </c>
      <c r="G333" s="66">
        <f>IF(F333="Prevenir",15,IF(F333="Detectar",10,0))</f>
        <v>0</v>
      </c>
      <c r="H333" s="836"/>
      <c r="I333" s="848"/>
      <c r="J333" s="836"/>
      <c r="K333" s="839"/>
    </row>
    <row r="334" spans="1:11" ht="28.5" x14ac:dyDescent="0.2">
      <c r="A334" s="843"/>
      <c r="B334" s="581"/>
      <c r="C334" s="843"/>
      <c r="D334" s="50" t="s">
        <v>223</v>
      </c>
      <c r="E334" s="107" t="s">
        <v>224</v>
      </c>
      <c r="F334" s="67" t="s">
        <v>178</v>
      </c>
      <c r="G334" s="66">
        <f>IF(F334="Confiable",15,0)</f>
        <v>0</v>
      </c>
      <c r="H334" s="836"/>
      <c r="I334" s="848"/>
      <c r="J334" s="836"/>
      <c r="K334" s="839"/>
    </row>
    <row r="335" spans="1:11" ht="42.75" x14ac:dyDescent="0.2">
      <c r="A335" s="843"/>
      <c r="B335" s="581"/>
      <c r="C335" s="843"/>
      <c r="D335" s="50" t="s">
        <v>225</v>
      </c>
      <c r="E335" s="107" t="s">
        <v>226</v>
      </c>
      <c r="F335" s="236" t="s">
        <v>178</v>
      </c>
      <c r="G335" s="66">
        <f>IF(F335="Se investigan y se resuelven oportunamente",15,0)</f>
        <v>0</v>
      </c>
      <c r="H335" s="836"/>
      <c r="I335" s="848"/>
      <c r="J335" s="836"/>
      <c r="K335" s="839"/>
    </row>
    <row r="336" spans="1:11" ht="28.5" x14ac:dyDescent="0.2">
      <c r="A336" s="844"/>
      <c r="B336" s="582"/>
      <c r="C336" s="844"/>
      <c r="D336" s="45" t="s">
        <v>227</v>
      </c>
      <c r="E336" s="107" t="s">
        <v>228</v>
      </c>
      <c r="F336" s="67" t="s">
        <v>178</v>
      </c>
      <c r="G336" s="66">
        <f>IF(F336="Completa",10,IF(F336="Incompleta",5,0))</f>
        <v>0</v>
      </c>
      <c r="H336" s="837"/>
      <c r="I336" s="849"/>
      <c r="J336" s="837"/>
      <c r="K336" s="840"/>
    </row>
    <row r="337" spans="1:11" ht="15.75" thickBot="1" x14ac:dyDescent="0.25">
      <c r="A337" s="131"/>
      <c r="B337" s="132"/>
      <c r="C337" s="56"/>
      <c r="D337" s="57"/>
      <c r="E337" s="58" t="s">
        <v>229</v>
      </c>
      <c r="F337" s="16"/>
      <c r="G337" s="16">
        <f>SUM(G330:G336)</f>
        <v>0</v>
      </c>
      <c r="H337" s="142"/>
      <c r="I337" s="143"/>
      <c r="J337" s="143"/>
      <c r="K337" s="144"/>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60" zoomScaleNormal="60"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33"/>
      <c r="B1" s="938" t="str">
        <f>CONTEXTO!B1</f>
        <v xml:space="preserve">PROCESO: </v>
      </c>
      <c r="C1" s="939"/>
      <c r="D1" s="940"/>
      <c r="E1" s="447" t="s">
        <v>391</v>
      </c>
      <c r="F1" s="447"/>
      <c r="G1" s="447"/>
      <c r="H1" s="580"/>
    </row>
    <row r="2" spans="1:111" customFormat="1" ht="15.75" customHeight="1" x14ac:dyDescent="0.25">
      <c r="A2" s="934"/>
      <c r="B2" s="941"/>
      <c r="C2" s="942"/>
      <c r="D2" s="943"/>
      <c r="E2" s="449" t="s">
        <v>383</v>
      </c>
      <c r="F2" s="449"/>
      <c r="G2" s="449"/>
      <c r="H2" s="581"/>
    </row>
    <row r="3" spans="1:111" customFormat="1" ht="36" customHeight="1" x14ac:dyDescent="0.25">
      <c r="A3" s="934"/>
      <c r="B3" s="941" t="s">
        <v>231</v>
      </c>
      <c r="C3" s="942"/>
      <c r="D3" s="943"/>
      <c r="E3" s="449" t="s">
        <v>384</v>
      </c>
      <c r="F3" s="449"/>
      <c r="G3" s="449"/>
      <c r="H3" s="581"/>
    </row>
    <row r="4" spans="1:111" customFormat="1" ht="15.75" customHeight="1" thickBot="1" x14ac:dyDescent="0.3">
      <c r="A4" s="935"/>
      <c r="B4" s="944"/>
      <c r="C4" s="945"/>
      <c r="D4" s="946"/>
      <c r="E4" s="489" t="s">
        <v>514</v>
      </c>
      <c r="F4" s="489"/>
      <c r="G4" s="489"/>
      <c r="H4" s="932"/>
    </row>
    <row r="5" spans="1:111" ht="15" thickBot="1" x14ac:dyDescent="0.25">
      <c r="A5" s="55"/>
      <c r="B5" s="62"/>
      <c r="C5" s="110"/>
      <c r="D5" s="110"/>
      <c r="E5" s="110"/>
      <c r="F5" s="110"/>
      <c r="G5" s="110"/>
      <c r="H5" s="75"/>
    </row>
    <row r="6" spans="1:111" customFormat="1" ht="24" customHeight="1" x14ac:dyDescent="0.25">
      <c r="A6" s="955" t="str">
        <f>+CONTEXTO!A8</f>
        <v>PROCESO:  GESTIÓN DE LA INFORMACIÓN Y LA COMUNICACIÓN</v>
      </c>
      <c r="B6" s="956"/>
      <c r="C6" s="956"/>
      <c r="D6" s="956"/>
      <c r="E6" s="956"/>
      <c r="F6" s="956"/>
      <c r="G6" s="956"/>
      <c r="H6" s="957"/>
    </row>
    <row r="7" spans="1:111" customFormat="1" ht="72" customHeight="1" thickBot="1" x14ac:dyDescent="0.3">
      <c r="A7" s="958"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959"/>
      <c r="C7" s="959"/>
      <c r="D7" s="959"/>
      <c r="E7" s="959"/>
      <c r="F7" s="959"/>
      <c r="G7" s="959"/>
      <c r="H7" s="960"/>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row>
    <row r="8" spans="1:111" ht="15" thickBot="1" x14ac:dyDescent="0.25">
      <c r="A8" s="55"/>
      <c r="B8" s="62"/>
      <c r="C8" s="110"/>
      <c r="D8" s="110"/>
      <c r="E8" s="110"/>
      <c r="F8" s="110"/>
      <c r="G8" s="110"/>
      <c r="H8" s="75"/>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947" t="s">
        <v>87</v>
      </c>
      <c r="B9" s="936" t="s">
        <v>232</v>
      </c>
      <c r="C9" s="937" t="s">
        <v>205</v>
      </c>
      <c r="D9" s="937" t="s">
        <v>214</v>
      </c>
      <c r="E9" s="937" t="s">
        <v>233</v>
      </c>
      <c r="F9" s="948" t="s">
        <v>234</v>
      </c>
      <c r="G9" s="948"/>
      <c r="H9" s="923" t="s">
        <v>235</v>
      </c>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row>
    <row r="10" spans="1:111" s="54" customFormat="1" ht="48.75" customHeight="1" x14ac:dyDescent="0.25">
      <c r="A10" s="947"/>
      <c r="B10" s="936"/>
      <c r="C10" s="937"/>
      <c r="D10" s="937"/>
      <c r="E10" s="937"/>
      <c r="F10" s="948"/>
      <c r="G10" s="948"/>
      <c r="H10" s="923"/>
    </row>
    <row r="11" spans="1:111" s="54" customFormat="1" ht="151.5" customHeight="1" x14ac:dyDescent="0.25">
      <c r="A11" s="924" t="str">
        <f>DESCRIPCION!A10</f>
        <v>Incumplimiento al derecho de acceso a la información para las personas con discapacidad</v>
      </c>
      <c r="B11" s="107" t="str">
        <f>DESCRIPCION!D10</f>
        <v xml:space="preserve">Poco acceso a la información para las personas con discapacidad.(PCD interpretación en lenguaje de señas. </v>
      </c>
      <c r="C11" s="146" t="str">
        <f>'CONTROLES Y EVALUACIÓN'!C11:C17</f>
        <v>1. La jefe de comunicaciones 2. cada que sea necesario informará a la Secretaria de Desarrollo Social la necesidad de contar con  un interprete de señas 3. con el propósito de realizar la interpretación  de los videos producios por la Oficina de Comunicaciones. 4. Esta solicitud se realizará mediante memorando 5. Si no se obtiene respuesta afirmativa se reitera el requerimiento 6. dejando como evidencia los radicados en PISAMI.</v>
      </c>
      <c r="D11" s="283" t="str">
        <f>'CONTROLES Y EVALUACIÓN'!H11:H17</f>
        <v>Fuerte</v>
      </c>
      <c r="E11" s="283" t="str">
        <f>'CONTROLES Y EVALUACIÓN'!I11:I17</f>
        <v>Fuerte (Siempre se Ejecuta)</v>
      </c>
      <c r="F11" s="145"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729" t="str">
        <f>IF(G14=100,"Fuerte",IF(AND(G14&gt;=50,G14&lt;=99),"Moderado",IF(AND(G14&gt;0,G14&lt;=49),"Débil"," ")))</f>
        <v>Fuerte</v>
      </c>
    </row>
    <row r="12" spans="1:111" s="54" customFormat="1" ht="182.25" customHeight="1" x14ac:dyDescent="0.25">
      <c r="A12" s="843"/>
      <c r="B12" s="107">
        <f>DESCRIPCION!D11</f>
        <v>0</v>
      </c>
      <c r="C12" s="146"/>
      <c r="D12" s="108"/>
      <c r="E12" s="108"/>
      <c r="F12" s="145"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6" t="str">
        <f t="shared" ref="G12" si="1">IF(F12="Fuerte",100,IF(F12="Moderado",50,IF(F12="Débil",0," ")))</f>
        <v xml:space="preserve"> </v>
      </c>
      <c r="H12" s="730"/>
    </row>
    <row r="13" spans="1:111" s="54" customFormat="1" ht="126" customHeight="1" x14ac:dyDescent="0.25">
      <c r="A13" s="844"/>
      <c r="B13" s="107">
        <f>DESCRIPCION!D12</f>
        <v>0</v>
      </c>
      <c r="C13" s="146"/>
      <c r="D13" s="108"/>
      <c r="E13" s="108"/>
      <c r="F13" s="145" t="str">
        <f t="shared" si="0"/>
        <v xml:space="preserve"> </v>
      </c>
      <c r="G13" s="66" t="str">
        <f>IF(F13="Fuerte",100,IF(F13="Moderado",50,IF(F13="Débil",0," ")))</f>
        <v xml:space="preserve"> </v>
      </c>
      <c r="H13" s="730"/>
    </row>
    <row r="14" spans="1:111" s="54" customFormat="1" ht="30.75" customHeight="1" x14ac:dyDescent="0.25">
      <c r="A14" s="926"/>
      <c r="B14" s="927"/>
      <c r="C14" s="927"/>
      <c r="D14" s="927"/>
      <c r="E14" s="927"/>
      <c r="F14" s="928"/>
      <c r="G14" s="289">
        <f>AVERAGE(G11:G13)</f>
        <v>100</v>
      </c>
      <c r="H14" s="925"/>
    </row>
    <row r="15" spans="1:111" s="54" customFormat="1" ht="153.75" customHeight="1" x14ac:dyDescent="0.25">
      <c r="A15" s="861" t="str">
        <f>DESCRIPCION!A13</f>
        <v>Posibilidad de utilización de la imagen corporativa por fuera de los estandares y directrices del manual de imagen</v>
      </c>
      <c r="B15" s="107" t="str">
        <f>DESCRIPCION!D13</f>
        <v>Uso inadecuado del manual de imagen de la Alcaldía Municipal.</v>
      </c>
      <c r="C15" s="146" t="str">
        <f>'CONTROLES Y EVALUACIÓN'!C22</f>
        <v xml:space="preserve">1. La jefe de la Oficina de Comunicaciones. 2. periodicamente convoca a comité de redacción en la que participan los periodistas adcritos a la Oficina de Comunicaciones. 3. con el fin de recordar el uso adecuado del Manual de Imagen. 4. dicha solicitud quedará plasmadas en las diferentes actas generadas en los comites  5. Si los periodistas no acatan las ainstrucciones, la jefe de comunicaciones se hace una amonestación verbal por incumplimiento a sus compromisos adquiridos. 6. Se deja como evidencia las actas realizadas. </v>
      </c>
      <c r="D15" s="108" t="str">
        <f>'CONTROLES Y EVALUACIÓN'!H22</f>
        <v>Fuerte</v>
      </c>
      <c r="E15" s="108" t="str">
        <f>'CONTROLES Y EVALUACIÓN'!I22</f>
        <v>Fuerte (Siempre se Ejecuta)</v>
      </c>
      <c r="F15" s="145" t="str">
        <f>'CONTROLES Y EVALUACIÓN'!J22</f>
        <v>Fuerte</v>
      </c>
      <c r="G15" s="66">
        <f>IF(F15="Fuerte",100,IF(F15="Moderado",50,IF(F15="Débil",0," ")))</f>
        <v>100</v>
      </c>
      <c r="H15" s="729" t="str">
        <f>IF(G18=100,"Fuerte",IF(AND(G18&gt;=50,G18&lt;=99),"Moderado",IF(AND(G18&gt;0,G18&lt;=49),"Débil"," ")))</f>
        <v>Fuerte</v>
      </c>
    </row>
    <row r="16" spans="1:111" s="54" customFormat="1" ht="153.75" customHeight="1" x14ac:dyDescent="0.25">
      <c r="A16" s="861"/>
      <c r="B16" s="107" t="str">
        <f>DESCRIPCION!D14</f>
        <v xml:space="preserve">Baja articulación con otras dependencias e institutos descentralizados. </v>
      </c>
      <c r="C16" s="146" t="str">
        <f>'CONTROLES Y EVALUACIÓN'!C33</f>
        <v xml:space="preserve">1. Los secretarios y/o directores  2. Cada vez que se requiera con los tiempos estipulados en el formato de requerimientos 'Apoyo Comunicaciones'. 3. Con el proposito de tener un adecuado orden y hacer un seguimiento oportuno a las solicitudes. 4. El secretario y/o director con el apoyo del periodista diligencian los requerimientos en el formato establecido y se envia a la Oficina de Comunicaciones a través del correo establecido para tal fin donde ser reciben y se estable el orden de llegada para su posterior ejecución de acuerdo al tema solicitado. 5. En el caso que se pierda el orden de llagada o se crucen eventos, la jefe de Oficina define la prioridad. 6. Se deja evidencia el formato de requerimiento. </v>
      </c>
      <c r="D16" s="108" t="str">
        <f>'CONTROLES Y EVALUACIÓN'!H33</f>
        <v>Fuerte</v>
      </c>
      <c r="E16" s="108" t="str">
        <f>'CONTROLES Y EVALUACIÓN'!I33</f>
        <v>Fuerte (Siempre se Ejecuta)</v>
      </c>
      <c r="F16" s="145" t="str">
        <f>'CONTROLES Y EVALUACIÓN'!J33</f>
        <v>Fuerte</v>
      </c>
      <c r="G16" s="66">
        <f>IF(F16="Fuerte",100,IF(F16="Moderado",50,IF(F16="Débil",0," ")))</f>
        <v>100</v>
      </c>
      <c r="H16" s="730"/>
    </row>
    <row r="17" spans="1:8" s="54" customFormat="1" ht="162" customHeight="1" x14ac:dyDescent="0.25">
      <c r="A17" s="861"/>
      <c r="B17" s="107">
        <f>DESCRIPCION!D15</f>
        <v>0</v>
      </c>
      <c r="C17" s="146">
        <f>+('CONTROLES Y EVALUACIÓN'!C66)</f>
        <v>0</v>
      </c>
      <c r="D17" s="108" t="str">
        <f>'CONTROLES Y EVALUACIÓN'!H66</f>
        <v xml:space="preserve"> </v>
      </c>
      <c r="E17" s="108" t="str">
        <f>'CONTROLES Y EVALUACIÓN'!I66</f>
        <v>Seleccionar</v>
      </c>
      <c r="F17" s="145" t="str">
        <f>'CONTROLES Y EVALUACIÓN'!J66</f>
        <v xml:space="preserve"> </v>
      </c>
      <c r="G17" s="66" t="str">
        <f t="shared" ref="G17" si="2">IF(F17="Fuerte",100,IF(F17="Moderado",50,IF(F17="Débil",0," ")))</f>
        <v xml:space="preserve"> </v>
      </c>
      <c r="H17" s="730"/>
    </row>
    <row r="18" spans="1:8" s="54" customFormat="1" ht="36" customHeight="1" x14ac:dyDescent="0.25">
      <c r="A18" s="929"/>
      <c r="B18" s="930"/>
      <c r="C18" s="930"/>
      <c r="D18" s="930"/>
      <c r="E18" s="930"/>
      <c r="F18" s="931"/>
      <c r="G18" s="147">
        <f>AVERAGE(G15:G17)</f>
        <v>100</v>
      </c>
      <c r="H18" s="925"/>
    </row>
    <row r="19" spans="1:8" s="54" customFormat="1" ht="135" customHeight="1" x14ac:dyDescent="0.25">
      <c r="A19" s="924" t="str">
        <f>DESCRIPCION!A16</f>
        <v>Posibilidad de incumplimiento en el cubrimiento de los eventos adelatados por la administración municipal.</v>
      </c>
      <c r="B19" s="107" t="str">
        <f>DESCRIPCION!D16</f>
        <v xml:space="preserve">Baja adquisición de software propios para diseño y edición de fotografía, vídeo y audio.  </v>
      </c>
      <c r="C19" s="146" t="str">
        <f>'CONTROLES Y EVALUACIÓN'!C44</f>
        <v xml:space="preserve">1. Jefe de la Oficina de Comunicaciones. 2. Cada 6 meses informa a la Secretaría de las Tic sobre las necesidad de realizar la adquisición de sofware requeridos para delantar las actividades propias de la dependencia. 3. Con el proposito de obtener los elementos técnicos que sirvan de complemento laboral. 4. Esta información se solicita por memorando. 5. Si no se obtiene respuesta afirmativa se reitera el requerimiento 6. dejando como evidencia los radicados en PISAMI. </v>
      </c>
      <c r="D19" s="108" t="str">
        <f>'CONTROLES Y EVALUACIÓN'!H44</f>
        <v>Fuerte</v>
      </c>
      <c r="E19" s="108" t="str">
        <f>'CONTROLES Y EVALUACIÓN'!I44</f>
        <v>Fuerte (Siempre se Ejecuta)</v>
      </c>
      <c r="F19" s="145" t="str">
        <f>'CONTROLES Y EVALUACIÓN'!J44</f>
        <v>Fuerte</v>
      </c>
      <c r="G19" s="66">
        <f>IF(F19="Fuerte",100,IF(F19="Moderado",50,IF(F19="Débil",0," ")))</f>
        <v>100</v>
      </c>
      <c r="H19" s="729" t="str">
        <f>IF(G22=100,"Fuerte",IF(AND(G22&gt;=50,G22&lt;=99),"Moderado",IF(AND(G22&gt;0,G22&lt;=49),"Débil"," ")))</f>
        <v>Fuerte</v>
      </c>
    </row>
    <row r="20" spans="1:8" s="54" customFormat="1" ht="114" customHeight="1" x14ac:dyDescent="0.25">
      <c r="A20" s="843"/>
      <c r="B20" s="107">
        <f>DESCRIPCION!D17</f>
        <v>0</v>
      </c>
      <c r="C20" s="146"/>
      <c r="D20" s="108" t="str">
        <f>'CONTROLES Y EVALUACIÓN'!H88</f>
        <v xml:space="preserve"> </v>
      </c>
      <c r="E20" s="108" t="str">
        <f>'CONTROLES Y EVALUACIÓN'!I88</f>
        <v>Seleccionar</v>
      </c>
      <c r="F20" s="145" t="str">
        <f>'CONTROLES Y EVALUACIÓN'!J88</f>
        <v xml:space="preserve"> </v>
      </c>
      <c r="G20" s="66" t="str">
        <f t="shared" ref="G20:G21" si="3">IF(F20="Fuerte",100,IF(F20="Moderado",50,IF(F20="Débil",0," ")))</f>
        <v xml:space="preserve"> </v>
      </c>
      <c r="H20" s="730"/>
    </row>
    <row r="21" spans="1:8" s="54" customFormat="1" ht="114" customHeight="1" x14ac:dyDescent="0.25">
      <c r="A21" s="844"/>
      <c r="B21" s="107">
        <f>DESCRIPCION!D18</f>
        <v>0</v>
      </c>
      <c r="C21" s="146"/>
      <c r="D21" s="108" t="str">
        <f>'CONTROLES Y EVALUACIÓN'!H99</f>
        <v xml:space="preserve"> </v>
      </c>
      <c r="E21" s="108" t="str">
        <f>'CONTROLES Y EVALUACIÓN'!I99</f>
        <v>Seleccionar</v>
      </c>
      <c r="F21" s="145" t="str">
        <f>'CONTROLES Y EVALUACIÓN'!J99</f>
        <v xml:space="preserve"> </v>
      </c>
      <c r="G21" s="66" t="str">
        <f t="shared" si="3"/>
        <v xml:space="preserve"> </v>
      </c>
      <c r="H21" s="730"/>
    </row>
    <row r="22" spans="1:8" s="54" customFormat="1" ht="33.75" customHeight="1" x14ac:dyDescent="0.25">
      <c r="A22" s="920"/>
      <c r="B22" s="921"/>
      <c r="C22" s="921"/>
      <c r="D22" s="921"/>
      <c r="E22" s="921"/>
      <c r="F22" s="922"/>
      <c r="G22" s="148">
        <f>AVERAGE(G19:G21)</f>
        <v>100</v>
      </c>
      <c r="H22" s="730"/>
    </row>
    <row r="23" spans="1:8" s="54" customFormat="1" ht="113.25" customHeight="1" x14ac:dyDescent="0.25">
      <c r="A23" s="924" t="str">
        <f>DESCRIPCION!A19</f>
        <v>Probalididad de filtración de la información por parte de los funcionarios y contratistas  a cambio de prebendas o dadibas para beneficio propio o de un tercero.</v>
      </c>
      <c r="B23" s="107" t="str">
        <f>DESCRIPCION!D19</f>
        <v>Filtración de la Información por parte de los integrantes de la Oficina de Comunicaciones.</v>
      </c>
      <c r="C23" s="146" t="str">
        <f>'CONTROLES Y EVALUACIÓN'!C55</f>
        <v>1. El profesional universitario definido para estructurar los procesos contractuales y el supervisor designado. 2. Cada vez que se estructure un contrato de prestanción de servicios y de apoyo a la gestión. 3. Velará entre los dos  por el acatamiento de lo expresado Código de Integridad y Buen Gobierno y guardar la debida reserva de los asuntos de los cuales conozca con ocasión al desarrollo contractual. 4. Se incluye una obligación expresa para  guardar la debida reserva de los asuntos de los cuales conozca con ocasión al desarrollo contractual. 5. Si se hay incumplimiento a la obligación, se realiza el debido proceso que podría acarrear hasta la terminación del contrato e investigaciones disciplinarias.  6. Se deja como evidencia las actas de consejos de redacción en donde la Jefe de la Oficina de Comunicaciones realiza el llamado a los periodistas el cumplimiento de dicha obligación.</v>
      </c>
      <c r="D23" s="108" t="str">
        <f>'CONTROLES Y EVALUACIÓN'!H55</f>
        <v>Fuerte</v>
      </c>
      <c r="E23" s="108" t="str">
        <f>'CONTROLES Y EVALUACIÓN'!I55</f>
        <v>Fuerte (Siempre se Ejecuta)</v>
      </c>
      <c r="F23" s="145" t="str">
        <f>'CONTROLES Y EVALUACIÓN'!J55</f>
        <v>Fuerte</v>
      </c>
      <c r="G23" s="66">
        <f>IF(F23="Fuerte",100,IF(F23="Moderado",50,IF(F23="Débil",0," ")))</f>
        <v>100</v>
      </c>
      <c r="H23" s="729" t="str">
        <f>IF(G26=100,"Fuerte",IF(AND(G26&gt;=50,G26&lt;=99),"Moderado",IF(AND(G26&gt;0,G26&lt;=49),"Débil"," ")))</f>
        <v>Fuerte</v>
      </c>
    </row>
    <row r="24" spans="1:8" ht="113.25" customHeight="1" x14ac:dyDescent="0.2">
      <c r="A24" s="843"/>
      <c r="B24" s="107">
        <f>DESCRIPCION!D20</f>
        <v>0</v>
      </c>
      <c r="C24" s="146">
        <f>'CONTROLES Y EVALUACIÓN'!C121</f>
        <v>0</v>
      </c>
      <c r="D24" s="108" t="str">
        <f>'CONTROLES Y EVALUACIÓN'!H121</f>
        <v xml:space="preserve"> </v>
      </c>
      <c r="E24" s="108" t="str">
        <f>'CONTROLES Y EVALUACIÓN'!I121</f>
        <v>Seleccionar</v>
      </c>
      <c r="F24" s="145" t="str">
        <f>'CONTROLES Y EVALUACIÓN'!J121</f>
        <v xml:space="preserve"> </v>
      </c>
      <c r="G24" s="66" t="str">
        <f t="shared" ref="G24:G25" si="4">IF(F24="Fuerte",100,IF(F24="Moderado",50,IF(F24="Débil",0," ")))</f>
        <v xml:space="preserve"> </v>
      </c>
      <c r="H24" s="730"/>
    </row>
    <row r="25" spans="1:8" ht="123.75" customHeight="1" x14ac:dyDescent="0.2">
      <c r="A25" s="844"/>
      <c r="B25" s="107">
        <f>DESCRIPCION!D21</f>
        <v>0</v>
      </c>
      <c r="C25" s="146">
        <f>'CONTROLES Y EVALUACIÓN'!C132</f>
        <v>0</v>
      </c>
      <c r="D25" s="108" t="str">
        <f>'CONTROLES Y EVALUACIÓN'!H132</f>
        <v xml:space="preserve"> </v>
      </c>
      <c r="E25" s="108" t="str">
        <f>'CONTROLES Y EVALUACIÓN'!I132</f>
        <v>Seleccionar</v>
      </c>
      <c r="F25" s="145" t="str">
        <f>'CONTROLES Y EVALUACIÓN'!J132</f>
        <v xml:space="preserve"> </v>
      </c>
      <c r="G25" s="66" t="str">
        <f t="shared" si="4"/>
        <v xml:space="preserve"> </v>
      </c>
      <c r="H25" s="730"/>
    </row>
    <row r="26" spans="1:8" ht="31.5" customHeight="1" x14ac:dyDescent="0.2">
      <c r="A26" s="920"/>
      <c r="B26" s="921"/>
      <c r="C26" s="921"/>
      <c r="D26" s="921"/>
      <c r="E26" s="921"/>
      <c r="F26" s="922"/>
      <c r="G26" s="148">
        <f>AVERAGE(G23:G25)</f>
        <v>100</v>
      </c>
      <c r="H26" s="730"/>
    </row>
    <row r="27" spans="1:8" ht="112.5" customHeight="1" x14ac:dyDescent="0.2">
      <c r="A27" s="924" t="str">
        <f>DESCRIPCION!A22</f>
        <v>e</v>
      </c>
      <c r="B27" s="107">
        <f>DESCRIPCION!D22</f>
        <v>0</v>
      </c>
      <c r="C27" s="146">
        <f>'CONTROLES Y EVALUACIÓN'!C143</f>
        <v>0</v>
      </c>
      <c r="D27" s="108" t="str">
        <f>'CONTROLES Y EVALUACIÓN'!H143</f>
        <v xml:space="preserve"> </v>
      </c>
      <c r="E27" s="108" t="str">
        <f>'CONTROLES Y EVALUACIÓN'!I143</f>
        <v>Seleccionar</v>
      </c>
      <c r="F27" s="145" t="str">
        <f>'CONTROLES Y EVALUACIÓN'!J143</f>
        <v xml:space="preserve"> </v>
      </c>
      <c r="G27" s="66" t="str">
        <f>IF(F27="Fuerte",100,IF(F27="Moderado",50,IF(F27="Débil",0," ")))</f>
        <v xml:space="preserve"> </v>
      </c>
      <c r="H27" s="729" t="e">
        <f>IF(G30=100,"Fuerte",IF(AND(G30&gt;=50,G30&lt;=99),"Moderado",IF(AND(G30&gt;0,G30&lt;=49),"Débil"," ")))</f>
        <v>#DIV/0!</v>
      </c>
    </row>
    <row r="28" spans="1:8" ht="99.75" customHeight="1" x14ac:dyDescent="0.2">
      <c r="A28" s="843"/>
      <c r="B28" s="107">
        <f>DESCRIPCION!D23</f>
        <v>0</v>
      </c>
      <c r="C28" s="146">
        <f>'CONTROLES Y EVALUACIÓN'!C154</f>
        <v>0</v>
      </c>
      <c r="D28" s="108" t="str">
        <f>'CONTROLES Y EVALUACIÓN'!H154</f>
        <v xml:space="preserve"> </v>
      </c>
      <c r="E28" s="108" t="str">
        <f>'CONTROLES Y EVALUACIÓN'!I154</f>
        <v>Seleccionar</v>
      </c>
      <c r="F28" s="145" t="str">
        <f>'CONTROLES Y EVALUACIÓN'!J154</f>
        <v xml:space="preserve"> </v>
      </c>
      <c r="G28" s="66" t="str">
        <f t="shared" ref="G28:G29" si="5">IF(F28="Fuerte",100,IF(F28="Moderado",50,IF(F28="Débil",0," ")))</f>
        <v xml:space="preserve"> </v>
      </c>
      <c r="H28" s="730"/>
    </row>
    <row r="29" spans="1:8" ht="96.75" customHeight="1" x14ac:dyDescent="0.2">
      <c r="A29" s="844"/>
      <c r="B29" s="107">
        <f>DESCRIPCION!D24</f>
        <v>0</v>
      </c>
      <c r="C29" s="146">
        <f>'CONTROLES Y EVALUACIÓN'!C165</f>
        <v>0</v>
      </c>
      <c r="D29" s="108" t="str">
        <f>'CONTROLES Y EVALUACIÓN'!H165</f>
        <v xml:space="preserve"> </v>
      </c>
      <c r="E29" s="108" t="str">
        <f>'CONTROLES Y EVALUACIÓN'!I165</f>
        <v>Seleccionar</v>
      </c>
      <c r="F29" s="145" t="str">
        <f>'CONTROLES Y EVALUACIÓN'!J165</f>
        <v xml:space="preserve"> </v>
      </c>
      <c r="G29" s="66" t="str">
        <f t="shared" si="5"/>
        <v xml:space="preserve"> </v>
      </c>
      <c r="H29" s="730"/>
    </row>
    <row r="30" spans="1:8" ht="24" customHeight="1" x14ac:dyDescent="0.2">
      <c r="A30" s="920"/>
      <c r="B30" s="921"/>
      <c r="C30" s="921"/>
      <c r="D30" s="921"/>
      <c r="E30" s="921"/>
      <c r="F30" s="922"/>
      <c r="G30" s="148" t="e">
        <f>AVERAGE(G27:G29)</f>
        <v>#DIV/0!</v>
      </c>
      <c r="H30" s="730"/>
    </row>
    <row r="31" spans="1:8" ht="120" customHeight="1" x14ac:dyDescent="0.2">
      <c r="A31" s="924" t="str">
        <f>DESCRIPCION!A25</f>
        <v>f</v>
      </c>
      <c r="B31" s="107">
        <f>DESCRIPCION!D25</f>
        <v>0</v>
      </c>
      <c r="C31" s="146">
        <f>'CONTROLES Y EVALUACIÓN'!C176</f>
        <v>0</v>
      </c>
      <c r="D31" s="108" t="str">
        <f>'CONTROLES Y EVALUACIÓN'!H176</f>
        <v>Débil</v>
      </c>
      <c r="E31" s="108" t="str">
        <f>'CONTROLES Y EVALUACIÓN'!I176</f>
        <v>Fuerte (Siempre se Ejecuta)</v>
      </c>
      <c r="F31" s="145" t="str">
        <f>'CONTROLES Y EVALUACIÓN'!J176</f>
        <v>Débil</v>
      </c>
      <c r="G31" s="66">
        <f>IF(F31="Fuerte",100,IF(F31="Moderado",50,IF(F31="Débil",0," ")))</f>
        <v>0</v>
      </c>
      <c r="H31" s="729" t="str">
        <f>IF(G34=100,"Fuerte",IF(AND(G34&gt;=50,G34&lt;=99),"Moderado",IF(AND(G34&gt;0,G34&lt;=49),"Débil"," ")))</f>
        <v xml:space="preserve"> </v>
      </c>
    </row>
    <row r="32" spans="1:8" ht="114" customHeight="1" x14ac:dyDescent="0.2">
      <c r="A32" s="843"/>
      <c r="B32" s="107">
        <f>DESCRIPCION!B26</f>
        <v>0</v>
      </c>
      <c r="C32" s="146">
        <f>'CONTROLES Y EVALUACIÓN'!C187</f>
        <v>0</v>
      </c>
      <c r="D32" s="108" t="str">
        <f>'CONTROLES Y EVALUACIÓN'!H187</f>
        <v xml:space="preserve"> </v>
      </c>
      <c r="E32" s="108" t="str">
        <f>'CONTROLES Y EVALUACIÓN'!I187</f>
        <v>Seleccionar</v>
      </c>
      <c r="F32" s="145" t="str">
        <f>'CONTROLES Y EVALUACIÓN'!J187</f>
        <v xml:space="preserve"> </v>
      </c>
      <c r="G32" s="66" t="str">
        <f t="shared" ref="G32:G33" si="6">IF(F32="Fuerte",100,IF(F32="Moderado",50,IF(F32="Débil",0," ")))</f>
        <v xml:space="preserve"> </v>
      </c>
      <c r="H32" s="730"/>
    </row>
    <row r="33" spans="1:8" ht="100.5" customHeight="1" x14ac:dyDescent="0.2">
      <c r="A33" s="844"/>
      <c r="B33" s="107">
        <f>DESCRIPCION!B27</f>
        <v>0</v>
      </c>
      <c r="C33" s="146">
        <f>'CONTROLES Y EVALUACIÓN'!C198</f>
        <v>0</v>
      </c>
      <c r="D33" s="108" t="str">
        <f>'CONTROLES Y EVALUACIÓN'!H198</f>
        <v xml:space="preserve"> </v>
      </c>
      <c r="E33" s="108" t="str">
        <f>'CONTROLES Y EVALUACIÓN'!I198</f>
        <v>Seleccionar</v>
      </c>
      <c r="F33" s="145" t="str">
        <f>'CONTROLES Y EVALUACIÓN'!J198</f>
        <v xml:space="preserve"> </v>
      </c>
      <c r="G33" s="66" t="str">
        <f t="shared" si="6"/>
        <v xml:space="preserve"> </v>
      </c>
      <c r="H33" s="730"/>
    </row>
    <row r="34" spans="1:8" ht="30" customHeight="1" x14ac:dyDescent="0.2">
      <c r="A34" s="920"/>
      <c r="B34" s="921"/>
      <c r="C34" s="921"/>
      <c r="D34" s="921"/>
      <c r="E34" s="921"/>
      <c r="F34" s="922"/>
      <c r="G34" s="148">
        <f>AVERAGE(G31:G33)</f>
        <v>0</v>
      </c>
      <c r="H34" s="730"/>
    </row>
    <row r="35" spans="1:8" ht="107.25" customHeight="1" x14ac:dyDescent="0.2">
      <c r="A35" s="924" t="str">
        <f>DESCRIPCION!A28</f>
        <v>g</v>
      </c>
      <c r="B35" s="107">
        <f>DESCRIPCION!D28</f>
        <v>0</v>
      </c>
      <c r="C35" s="146">
        <f>'CONTROLES Y EVALUACIÓN'!C209</f>
        <v>0</v>
      </c>
      <c r="D35" s="108" t="str">
        <f>'CONTROLES Y EVALUACIÓN'!H209</f>
        <v xml:space="preserve"> </v>
      </c>
      <c r="E35" s="108" t="str">
        <f>'CONTROLES Y EVALUACIÓN'!I209</f>
        <v>Seleccionar</v>
      </c>
      <c r="F35" s="145" t="str">
        <f>'CONTROLES Y EVALUACIÓN'!J209</f>
        <v xml:space="preserve"> </v>
      </c>
      <c r="G35" s="66" t="str">
        <f>IF(F35="Fuerte",100,IF(F35="Moderado",50,IF(F35="Débil",0," ")))</f>
        <v xml:space="preserve"> </v>
      </c>
      <c r="H35" s="729" t="e">
        <f>IF(G38=100,"Fuerte",IF(AND(G38&gt;=50,G38&lt;=99),"Moderado",IF(AND(G38&gt;0,G38&lt;=49),"Débil"," ")))</f>
        <v>#DIV/0!</v>
      </c>
    </row>
    <row r="36" spans="1:8" ht="108.75" customHeight="1" x14ac:dyDescent="0.2">
      <c r="A36" s="843"/>
      <c r="B36" s="107">
        <f>DESCRIPCION!D29</f>
        <v>0</v>
      </c>
      <c r="C36" s="146">
        <f>'CONTROLES Y EVALUACIÓN'!C220</f>
        <v>0</v>
      </c>
      <c r="D36" s="108" t="str">
        <f>'CONTROLES Y EVALUACIÓN'!H220</f>
        <v xml:space="preserve"> </v>
      </c>
      <c r="E36" s="108" t="str">
        <f>'CONTROLES Y EVALUACIÓN'!I220</f>
        <v>Moderado (Algunas veces se ejecuta)</v>
      </c>
      <c r="F36" s="145" t="str">
        <f>'CONTROLES Y EVALUACIÓN'!J220</f>
        <v xml:space="preserve"> </v>
      </c>
      <c r="G36" s="66" t="str">
        <f t="shared" ref="G36:G37" si="7">IF(F36="Fuerte",100,IF(F36="Moderado",50,IF(F36="Débil",0," ")))</f>
        <v xml:space="preserve"> </v>
      </c>
      <c r="H36" s="730"/>
    </row>
    <row r="37" spans="1:8" ht="111" customHeight="1" x14ac:dyDescent="0.2">
      <c r="A37" s="844"/>
      <c r="B37" s="107">
        <f>DESCRIPCION!D30</f>
        <v>0</v>
      </c>
      <c r="C37" s="146">
        <f>'CONTROLES Y EVALUACIÓN'!C231</f>
        <v>0</v>
      </c>
      <c r="D37" s="108" t="str">
        <f>'CONTROLES Y EVALUACIÓN'!H231</f>
        <v xml:space="preserve"> </v>
      </c>
      <c r="E37" s="108" t="str">
        <f>'CONTROLES Y EVALUACIÓN'!I231</f>
        <v>Seleccionar</v>
      </c>
      <c r="F37" s="145" t="str">
        <f>'CONTROLES Y EVALUACIÓN'!J231</f>
        <v xml:space="preserve"> </v>
      </c>
      <c r="G37" s="66" t="str">
        <f t="shared" si="7"/>
        <v xml:space="preserve"> </v>
      </c>
      <c r="H37" s="730"/>
    </row>
    <row r="38" spans="1:8" ht="31.5" customHeight="1" x14ac:dyDescent="0.2">
      <c r="A38" s="920"/>
      <c r="B38" s="921"/>
      <c r="C38" s="921"/>
      <c r="D38" s="921"/>
      <c r="E38" s="921"/>
      <c r="F38" s="922"/>
      <c r="G38" s="148" t="e">
        <f>AVERAGE(G35:G37)</f>
        <v>#DIV/0!</v>
      </c>
      <c r="H38" s="730"/>
    </row>
    <row r="39" spans="1:8" ht="85.5" customHeight="1" x14ac:dyDescent="0.2">
      <c r="A39" s="924" t="str">
        <f>DESCRIPCION!A31</f>
        <v>h</v>
      </c>
      <c r="B39" s="107">
        <f>DESCRIPCION!D31</f>
        <v>0</v>
      </c>
      <c r="C39" s="146">
        <f>'CONTROLES Y EVALUACIÓN'!C242</f>
        <v>0</v>
      </c>
      <c r="D39" s="108" t="str">
        <f>'CONTROLES Y EVALUACIÓN'!H242</f>
        <v xml:space="preserve"> </v>
      </c>
      <c r="E39" s="108" t="str">
        <f>'CONTROLES Y EVALUACIÓN'!I242</f>
        <v>Seleccionar</v>
      </c>
      <c r="F39" s="145" t="str">
        <f>'CONTROLES Y EVALUACIÓN'!J242</f>
        <v xml:space="preserve"> </v>
      </c>
      <c r="G39" s="66" t="str">
        <f>IF(F39="Fuerte",100,IF(F39="Moderado",50,IF(F39="Débil",0," ")))</f>
        <v xml:space="preserve"> </v>
      </c>
      <c r="H39" s="729" t="e">
        <f>IF(G42=100,"Fuerte",IF(AND(G42&gt;=50,G42&lt;=99),"Moderado",IF(AND(G42&gt;0,G42&lt;=49),"Débil"," ")))</f>
        <v>#DIV/0!</v>
      </c>
    </row>
    <row r="40" spans="1:8" ht="92.25" customHeight="1" x14ac:dyDescent="0.2">
      <c r="A40" s="843"/>
      <c r="B40" s="107">
        <f>DESCRIPCION!D32</f>
        <v>0</v>
      </c>
      <c r="C40" s="146">
        <f>'CONTROLES Y EVALUACIÓN'!C253</f>
        <v>0</v>
      </c>
      <c r="D40" s="108" t="str">
        <f>'CONTROLES Y EVALUACIÓN'!H253</f>
        <v xml:space="preserve"> </v>
      </c>
      <c r="E40" s="108" t="str">
        <f>'CONTROLES Y EVALUACIÓN'!I253</f>
        <v>Seleccionar</v>
      </c>
      <c r="F40" s="145" t="str">
        <f>'CONTROLES Y EVALUACIÓN'!J253</f>
        <v xml:space="preserve"> </v>
      </c>
      <c r="G40" s="66" t="str">
        <f t="shared" ref="G40" si="8">IF(F40="Fuerte",100,IF(F40="Moderado",50,IF(F40="Débil",0," ")))</f>
        <v xml:space="preserve"> </v>
      </c>
      <c r="H40" s="730"/>
    </row>
    <row r="41" spans="1:8" ht="86.25" customHeight="1" x14ac:dyDescent="0.2">
      <c r="A41" s="844"/>
      <c r="B41" s="107">
        <f>DESCRIPCION!D33</f>
        <v>0</v>
      </c>
      <c r="C41" s="146">
        <f>'CONTROLES Y EVALUACIÓN'!C264</f>
        <v>0</v>
      </c>
      <c r="D41" s="108" t="str">
        <f>'CONTROLES Y EVALUACIÓN'!H264</f>
        <v xml:space="preserve"> </v>
      </c>
      <c r="E41" s="108" t="str">
        <f>'CONTROLES Y EVALUACIÓN'!I264</f>
        <v>Seleccionar</v>
      </c>
      <c r="F41" s="145" t="str">
        <f>'CONTROLES Y EVALUACIÓN'!J264</f>
        <v xml:space="preserve"> </v>
      </c>
      <c r="G41" s="66" t="str">
        <f>IF(F41="Fuerte",100,IF(F41="Moderado",50,IF(F41="Débil",0," ")))</f>
        <v xml:space="preserve"> </v>
      </c>
      <c r="H41" s="730"/>
    </row>
    <row r="42" spans="1:8" ht="28.5" customHeight="1" x14ac:dyDescent="0.2">
      <c r="A42" s="920"/>
      <c r="B42" s="921"/>
      <c r="C42" s="921"/>
      <c r="D42" s="921"/>
      <c r="E42" s="921"/>
      <c r="F42" s="922"/>
      <c r="G42" s="148" t="e">
        <f>AVERAGE(G39:G41)</f>
        <v>#DIV/0!</v>
      </c>
      <c r="H42" s="730"/>
    </row>
    <row r="43" spans="1:8" ht="71.25" customHeight="1" x14ac:dyDescent="0.2">
      <c r="A43" s="924" t="str">
        <f>DESCRIPCION!A34</f>
        <v>i</v>
      </c>
      <c r="B43" s="107">
        <f>DESCRIPCION!D34</f>
        <v>0</v>
      </c>
      <c r="C43" s="146">
        <f>'CONTROLES Y EVALUACIÓN'!C275</f>
        <v>0</v>
      </c>
      <c r="D43" s="108" t="str">
        <f>'CONTROLES Y EVALUACIÓN'!H275</f>
        <v xml:space="preserve"> </v>
      </c>
      <c r="E43" s="108" t="str">
        <f>'CONTROLES Y EVALUACIÓN'!I275</f>
        <v>Seleccionar</v>
      </c>
      <c r="F43" s="145" t="str">
        <f>'CONTROLES Y EVALUACIÓN'!J275</f>
        <v xml:space="preserve"> </v>
      </c>
      <c r="G43" s="66" t="str">
        <f>IF(F43="Fuerte",100,IF(F43="Moderado",50,IF(F43="Débil",0," ")))</f>
        <v xml:space="preserve"> </v>
      </c>
      <c r="H43" s="729" t="e">
        <f>IF(G46=100,"Fuerte",IF(AND(G46&gt;=50,G46&lt;=99),"Moderado",IF(AND(G46&gt;0,G46&lt;=49),"Débil"," ")))</f>
        <v>#DIV/0!</v>
      </c>
    </row>
    <row r="44" spans="1:8" ht="91.5" customHeight="1" x14ac:dyDescent="0.2">
      <c r="A44" s="843"/>
      <c r="B44" s="107">
        <f>DESCRIPCION!D35</f>
        <v>0</v>
      </c>
      <c r="C44" s="146">
        <f>'CONTROLES Y EVALUACIÓN'!C286</f>
        <v>0</v>
      </c>
      <c r="D44" s="108" t="str">
        <f>'CONTROLES Y EVALUACIÓN'!H286</f>
        <v xml:space="preserve"> </v>
      </c>
      <c r="E44" s="108" t="str">
        <f>'CONTROLES Y EVALUACIÓN'!I286</f>
        <v>Seleccionar</v>
      </c>
      <c r="F44" s="145" t="str">
        <f>'CONTROLES Y EVALUACIÓN'!J286</f>
        <v xml:space="preserve"> </v>
      </c>
      <c r="G44" s="66" t="str">
        <f t="shared" ref="G44:G45" si="9">IF(F44="Fuerte",100,IF(F44="Moderado",50,IF(F44="Débil",0," ")))</f>
        <v xml:space="preserve"> </v>
      </c>
      <c r="H44" s="730"/>
    </row>
    <row r="45" spans="1:8" ht="85.5" customHeight="1" x14ac:dyDescent="0.2">
      <c r="A45" s="844"/>
      <c r="B45" s="107">
        <f>DESCRIPCION!D36</f>
        <v>0</v>
      </c>
      <c r="C45" s="146">
        <f>'CONTROLES Y EVALUACIÓN'!C297</f>
        <v>0</v>
      </c>
      <c r="D45" s="108" t="str">
        <f>'CONTROLES Y EVALUACIÓN'!H297</f>
        <v xml:space="preserve"> </v>
      </c>
      <c r="E45" s="108" t="str">
        <f>'CONTROLES Y EVALUACIÓN'!I297</f>
        <v>Seleccionar</v>
      </c>
      <c r="F45" s="145" t="str">
        <f>'CONTROLES Y EVALUACIÓN'!J297</f>
        <v xml:space="preserve"> </v>
      </c>
      <c r="G45" s="66" t="str">
        <f t="shared" si="9"/>
        <v xml:space="preserve"> </v>
      </c>
      <c r="H45" s="730"/>
    </row>
    <row r="46" spans="1:8" ht="33.75" customHeight="1" x14ac:dyDescent="0.2">
      <c r="A46" s="920"/>
      <c r="B46" s="921"/>
      <c r="C46" s="921"/>
      <c r="D46" s="921"/>
      <c r="E46" s="921"/>
      <c r="F46" s="922"/>
      <c r="G46" s="148" t="e">
        <f>AVERAGE(G43:G45)</f>
        <v>#DIV/0!</v>
      </c>
      <c r="H46" s="730"/>
    </row>
    <row r="47" spans="1:8" ht="107.25" customHeight="1" x14ac:dyDescent="0.2">
      <c r="A47" s="949" t="str">
        <f>DESCRIPCION!A37</f>
        <v>j</v>
      </c>
      <c r="B47" s="107">
        <f>DESCRIPCION!D37</f>
        <v>0</v>
      </c>
      <c r="C47" s="146">
        <f>'CONTROLES Y EVALUACIÓN'!C308</f>
        <v>0</v>
      </c>
      <c r="D47" s="108" t="str">
        <f>'CONTROLES Y EVALUACIÓN'!H308</f>
        <v xml:space="preserve"> </v>
      </c>
      <c r="E47" s="108" t="str">
        <f>'CONTROLES Y EVALUACIÓN'!I308</f>
        <v>Seleccionar</v>
      </c>
      <c r="F47" s="145" t="str">
        <f>'CONTROLES Y EVALUACIÓN'!J308</f>
        <v xml:space="preserve"> </v>
      </c>
      <c r="G47" s="66" t="str">
        <f>IF(F47="Fuerte",100,IF(F47="Moderado",50,IF(F47="Débil",0," ")))</f>
        <v xml:space="preserve"> </v>
      </c>
      <c r="H47" s="729" t="e">
        <f>IF(G50=100,"Fuerte",IF(AND(G50&gt;=50,G50&lt;=99),"Moderado",IF(AND(G50&gt;0,G50&lt;=49),"Débil"," ")))</f>
        <v>#DIV/0!</v>
      </c>
    </row>
    <row r="48" spans="1:8" ht="99.75" customHeight="1" x14ac:dyDescent="0.2">
      <c r="A48" s="950"/>
      <c r="B48" s="107">
        <f>DESCRIPCION!D38</f>
        <v>0</v>
      </c>
      <c r="C48" s="146">
        <f>'CONTROLES Y EVALUACIÓN'!C319</f>
        <v>0</v>
      </c>
      <c r="D48" s="108" t="str">
        <f>'CONTROLES Y EVALUACIÓN'!H319</f>
        <v xml:space="preserve"> </v>
      </c>
      <c r="E48" s="108" t="str">
        <f>'CONTROLES Y EVALUACIÓN'!I319</f>
        <v>Fuerte (Siempre se Ejecuta)</v>
      </c>
      <c r="F48" s="145" t="str">
        <f>'CONTROLES Y EVALUACIÓN'!J319</f>
        <v xml:space="preserve"> </v>
      </c>
      <c r="G48" s="66" t="str">
        <f t="shared" ref="G48:G49" si="10">IF(F48="Fuerte",100,IF(F48="Moderado",50,IF(F48="Débil",0," ")))</f>
        <v xml:space="preserve"> </v>
      </c>
      <c r="H48" s="730"/>
    </row>
    <row r="49" spans="1:8" ht="96" customHeight="1" x14ac:dyDescent="0.2">
      <c r="A49" s="951"/>
      <c r="B49" s="107">
        <f>DESCRIPCION!D39</f>
        <v>0</v>
      </c>
      <c r="C49" s="146">
        <f>'CONTROLES Y EVALUACIÓN'!C330</f>
        <v>0</v>
      </c>
      <c r="D49" s="108" t="str">
        <f>'CONTROLES Y EVALUACIÓN'!H330</f>
        <v xml:space="preserve"> </v>
      </c>
      <c r="E49" s="108" t="str">
        <f>'CONTROLES Y EVALUACIÓN'!I330</f>
        <v>Seleccionar</v>
      </c>
      <c r="F49" s="145" t="str">
        <f>'CONTROLES Y EVALUACIÓN'!J330</f>
        <v xml:space="preserve"> </v>
      </c>
      <c r="G49" s="66" t="str">
        <f t="shared" si="10"/>
        <v xml:space="preserve"> </v>
      </c>
      <c r="H49" s="730"/>
    </row>
    <row r="50" spans="1:8" ht="30.75" customHeight="1" thickBot="1" x14ac:dyDescent="0.25">
      <c r="A50" s="952"/>
      <c r="B50" s="953"/>
      <c r="C50" s="953"/>
      <c r="D50" s="953"/>
      <c r="E50" s="953"/>
      <c r="F50" s="954"/>
      <c r="G50" s="149" t="e">
        <f>AVERAGE(G47:G49)</f>
        <v>#DIV/0!</v>
      </c>
      <c r="H50" s="731"/>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40" zoomScaleNormal="40" workbookViewId="0">
      <selection activeCell="G1" sqref="G1:I4"/>
    </sheetView>
  </sheetViews>
  <sheetFormatPr baseColWidth="10" defaultRowHeight="15" x14ac:dyDescent="0.25"/>
  <cols>
    <col min="5" max="5" width="10.85546875" bestFit="1" customWidth="1"/>
    <col min="8" max="8" width="10.5703125" customWidth="1"/>
    <col min="9" max="9" width="10.42578125" customWidth="1"/>
    <col min="11" max="11" width="16" customWidth="1"/>
  </cols>
  <sheetData>
    <row r="1" spans="1:12" ht="15" customHeight="1" x14ac:dyDescent="0.25">
      <c r="A1" s="475"/>
      <c r="B1" s="785"/>
      <c r="C1" s="428" t="str">
        <f>CONTEXTO!B1</f>
        <v xml:space="preserve">PROCESO: </v>
      </c>
      <c r="D1" s="428"/>
      <c r="E1" s="428"/>
      <c r="F1" s="428"/>
      <c r="G1" s="447" t="s">
        <v>385</v>
      </c>
      <c r="H1" s="447"/>
      <c r="I1" s="447"/>
      <c r="J1" s="783"/>
      <c r="K1" s="399"/>
      <c r="L1" s="1"/>
    </row>
    <row r="2" spans="1:12" x14ac:dyDescent="0.25">
      <c r="A2" s="476"/>
      <c r="B2" s="470"/>
      <c r="C2" s="429"/>
      <c r="D2" s="429"/>
      <c r="E2" s="429"/>
      <c r="F2" s="429"/>
      <c r="G2" s="449" t="s">
        <v>390</v>
      </c>
      <c r="H2" s="449"/>
      <c r="I2" s="449"/>
      <c r="J2" s="784"/>
      <c r="K2" s="400"/>
      <c r="L2" s="1"/>
    </row>
    <row r="3" spans="1:12" ht="15" customHeight="1" x14ac:dyDescent="0.25">
      <c r="A3" s="476"/>
      <c r="B3" s="470"/>
      <c r="C3" s="429" t="s">
        <v>32</v>
      </c>
      <c r="D3" s="429"/>
      <c r="E3" s="429"/>
      <c r="F3" s="429"/>
      <c r="G3" s="449" t="s">
        <v>384</v>
      </c>
      <c r="H3" s="449"/>
      <c r="I3" s="449"/>
      <c r="J3" s="784"/>
      <c r="K3" s="400"/>
      <c r="L3" s="1"/>
    </row>
    <row r="4" spans="1:12" x14ac:dyDescent="0.25">
      <c r="A4" s="476"/>
      <c r="B4" s="470"/>
      <c r="C4" s="429"/>
      <c r="D4" s="429"/>
      <c r="E4" s="429"/>
      <c r="F4" s="429"/>
      <c r="G4" s="449" t="s">
        <v>515</v>
      </c>
      <c r="H4" s="449"/>
      <c r="I4" s="449"/>
      <c r="J4" s="784"/>
      <c r="K4" s="400"/>
      <c r="L4" s="1"/>
    </row>
    <row r="5" spans="1:12" ht="15.75" x14ac:dyDescent="0.25">
      <c r="A5" s="431"/>
      <c r="B5" s="432"/>
      <c r="C5" s="432"/>
      <c r="D5" s="432"/>
      <c r="E5" s="432"/>
      <c r="F5" s="432"/>
      <c r="G5" s="432"/>
      <c r="H5" s="432"/>
      <c r="I5" s="432"/>
      <c r="J5" s="432"/>
      <c r="K5" s="433"/>
      <c r="L5" s="1"/>
    </row>
    <row r="6" spans="1:12" x14ac:dyDescent="0.25">
      <c r="A6" s="792" t="s">
        <v>119</v>
      </c>
      <c r="B6" s="793"/>
      <c r="C6" s="793"/>
      <c r="D6" s="793"/>
      <c r="E6" s="793"/>
      <c r="F6" s="793"/>
      <c r="G6" s="793"/>
      <c r="H6" s="793"/>
      <c r="I6" s="793"/>
      <c r="J6" s="793"/>
      <c r="K6" s="794"/>
      <c r="L6" s="1"/>
    </row>
    <row r="7" spans="1:12" x14ac:dyDescent="0.25">
      <c r="A7" s="792"/>
      <c r="B7" s="793"/>
      <c r="C7" s="793"/>
      <c r="D7" s="793"/>
      <c r="E7" s="793"/>
      <c r="F7" s="793"/>
      <c r="G7" s="793"/>
      <c r="H7" s="793"/>
      <c r="I7" s="793"/>
      <c r="J7" s="793"/>
      <c r="K7" s="794"/>
      <c r="L7" s="1"/>
    </row>
    <row r="8" spans="1:12" x14ac:dyDescent="0.25">
      <c r="A8" s="788" t="str">
        <f>CONTEXTO!A8</f>
        <v>PROCESO:  GESTIÓN DE LA INFORMACIÓN Y LA COMUNICACIÓN</v>
      </c>
      <c r="B8" s="435"/>
      <c r="C8" s="435"/>
      <c r="D8" s="435"/>
      <c r="E8" s="435"/>
      <c r="F8" s="435"/>
      <c r="G8" s="435"/>
      <c r="H8" s="435"/>
      <c r="I8" s="435"/>
      <c r="J8" s="435"/>
      <c r="K8" s="436"/>
      <c r="L8" s="1"/>
    </row>
    <row r="9" spans="1:12" ht="56.25" customHeight="1" thickBot="1" x14ac:dyDescent="0.3">
      <c r="A9" s="78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790"/>
      <c r="C9" s="790"/>
      <c r="D9" s="790"/>
      <c r="E9" s="790"/>
      <c r="F9" s="790"/>
      <c r="G9" s="790"/>
      <c r="H9" s="790"/>
      <c r="I9" s="790"/>
      <c r="J9" s="790"/>
      <c r="K9" s="791"/>
      <c r="L9" s="1"/>
    </row>
    <row r="10" spans="1:12" ht="15.75" thickBot="1" x14ac:dyDescent="0.3">
      <c r="A10" s="786"/>
      <c r="B10" s="787"/>
      <c r="C10" s="787"/>
      <c r="D10" s="787"/>
      <c r="E10" s="787"/>
      <c r="F10" s="787"/>
      <c r="G10" s="787"/>
      <c r="H10" s="787"/>
      <c r="I10" s="787"/>
      <c r="J10" s="787"/>
      <c r="K10" s="787"/>
      <c r="L10" s="62"/>
    </row>
    <row r="11" spans="1:12" ht="15.75" customHeight="1" thickBot="1" x14ac:dyDescent="0.3">
      <c r="A11" s="967" t="s">
        <v>120</v>
      </c>
      <c r="B11" s="961" t="str">
        <f>DESCRIPCION!A10</f>
        <v>Incumplimiento al derecho de acceso a la información para las personas con discapacidad</v>
      </c>
      <c r="C11" s="961"/>
      <c r="D11" s="961"/>
      <c r="E11" s="961"/>
      <c r="F11" s="961"/>
      <c r="G11" s="961"/>
      <c r="H11" s="962"/>
      <c r="I11" s="970" t="s">
        <v>348</v>
      </c>
      <c r="J11" s="971"/>
      <c r="K11" s="158" t="str">
        <f>IF(J18="x","EXTREMA",IF(J20="x","ALTA",IF(J22="x","MODERADA",IF(J24="x","BAJA",""))))</f>
        <v>ALTA</v>
      </c>
      <c r="L11" s="1"/>
    </row>
    <row r="12" spans="1:12" ht="16.5" thickBot="1" x14ac:dyDescent="0.3">
      <c r="A12" s="968"/>
      <c r="B12" s="963"/>
      <c r="C12" s="963"/>
      <c r="D12" s="963"/>
      <c r="E12" s="963"/>
      <c r="F12" s="963"/>
      <c r="G12" s="963"/>
      <c r="H12" s="964"/>
      <c r="I12" s="965" t="s">
        <v>349</v>
      </c>
      <c r="J12" s="966"/>
      <c r="K12" s="209" t="str">
        <f>'VALORACION RIESGOS INHERENTES'!K11</f>
        <v>ALTA</v>
      </c>
      <c r="L12" s="1"/>
    </row>
    <row r="13" spans="1:12" ht="16.5" thickBot="1" x14ac:dyDescent="0.3">
      <c r="A13" s="969"/>
      <c r="B13" s="735" t="s">
        <v>299</v>
      </c>
      <c r="C13" s="736"/>
      <c r="D13" s="736"/>
      <c r="E13" s="736"/>
      <c r="F13" s="736"/>
      <c r="G13" s="736"/>
      <c r="H13" s="736"/>
      <c r="I13" s="736"/>
      <c r="J13" s="739"/>
      <c r="K13" s="292" t="str">
        <f>'EVALUACIÓN SOLIDEZ CONTROLES'!H11</f>
        <v>Fuerte</v>
      </c>
      <c r="L13" s="1"/>
    </row>
    <row r="14" spans="1:12" ht="16.5" thickBot="1" x14ac:dyDescent="0.3">
      <c r="A14" s="284" t="s">
        <v>122</v>
      </c>
      <c r="B14" s="285"/>
      <c r="C14" s="285"/>
      <c r="D14" s="286"/>
      <c r="E14" s="985" t="s">
        <v>128</v>
      </c>
      <c r="F14" s="986"/>
      <c r="G14" s="987"/>
      <c r="H14" s="735" t="s">
        <v>351</v>
      </c>
      <c r="I14" s="739"/>
      <c r="J14" s="740" t="s">
        <v>133</v>
      </c>
      <c r="K14" s="741"/>
      <c r="L14" s="1"/>
    </row>
    <row r="15" spans="1:12" ht="47.25" customHeight="1" x14ac:dyDescent="0.25">
      <c r="A15" s="193"/>
      <c r="B15" s="171"/>
      <c r="C15" s="194"/>
      <c r="D15" s="171"/>
      <c r="E15" s="171"/>
      <c r="F15" s="171"/>
      <c r="G15" s="171"/>
      <c r="H15" s="171"/>
      <c r="I15" s="171"/>
      <c r="J15" s="189"/>
      <c r="K15" s="190"/>
      <c r="L15" s="1"/>
    </row>
    <row r="16" spans="1:12" ht="39" customHeight="1" x14ac:dyDescent="0.25">
      <c r="A16" s="751" t="s">
        <v>122</v>
      </c>
      <c r="B16" s="171">
        <v>5</v>
      </c>
      <c r="C16" s="752"/>
      <c r="D16" s="748"/>
      <c r="E16" s="749"/>
      <c r="F16" s="749"/>
      <c r="G16" s="749"/>
      <c r="H16" s="171"/>
      <c r="I16" s="171"/>
      <c r="J16" s="758" t="s">
        <v>121</v>
      </c>
      <c r="K16" s="759"/>
      <c r="L16" s="1"/>
    </row>
    <row r="17" spans="1:24" x14ac:dyDescent="0.25">
      <c r="A17" s="751"/>
      <c r="B17" s="171" t="s">
        <v>124</v>
      </c>
      <c r="C17" s="753"/>
      <c r="D17" s="748"/>
      <c r="E17" s="749"/>
      <c r="F17" s="749"/>
      <c r="G17" s="749"/>
      <c r="H17" s="171"/>
      <c r="I17" s="171"/>
      <c r="J17" s="173"/>
      <c r="K17" s="174"/>
      <c r="L17" s="1"/>
    </row>
    <row r="18" spans="1:24" ht="27.75" x14ac:dyDescent="0.25">
      <c r="A18" s="751"/>
      <c r="B18" s="171">
        <v>4</v>
      </c>
      <c r="C18" s="795"/>
      <c r="D18" s="748"/>
      <c r="E18" s="748"/>
      <c r="F18" s="757"/>
      <c r="G18" s="749"/>
      <c r="H18" s="171"/>
      <c r="I18" s="171"/>
      <c r="J18" s="180" t="str">
        <f xml:space="preserve"> IF(OR(E16="X",F16="X",G16="x",F18="x",G18="X",F20="X",G20="X",G22="X" ),"x","")</f>
        <v/>
      </c>
      <c r="K18" s="174" t="s">
        <v>123</v>
      </c>
      <c r="L18" s="1"/>
    </row>
    <row r="19" spans="1:24" ht="27.75" x14ac:dyDescent="0.25">
      <c r="A19" s="751"/>
      <c r="B19" s="171" t="s">
        <v>126</v>
      </c>
      <c r="C19" s="796"/>
      <c r="D19" s="748"/>
      <c r="E19" s="748"/>
      <c r="F19" s="757"/>
      <c r="G19" s="749"/>
      <c r="H19" s="171"/>
      <c r="I19" s="171"/>
      <c r="J19" s="181"/>
      <c r="K19" s="174"/>
      <c r="L19" s="1"/>
    </row>
    <row r="20" spans="1:24" ht="27.75" x14ac:dyDescent="0.25">
      <c r="A20" s="751"/>
      <c r="B20" s="171">
        <v>3</v>
      </c>
      <c r="C20" s="742"/>
      <c r="D20" s="746"/>
      <c r="E20" s="747" t="s">
        <v>347</v>
      </c>
      <c r="F20" s="757"/>
      <c r="G20" s="749"/>
      <c r="H20" s="171"/>
      <c r="I20" s="171"/>
      <c r="J20" s="182" t="str">
        <f xml:space="preserve"> IF(OR(C16="X",D16="X",D18="x",E18="x",E20="X",F22="X",F24="X",G24="X" ),"x","")</f>
        <v>x</v>
      </c>
      <c r="K20" s="174" t="s">
        <v>125</v>
      </c>
      <c r="L20" s="1"/>
      <c r="X20" s="41"/>
    </row>
    <row r="21" spans="1:24" ht="27.75" x14ac:dyDescent="0.25">
      <c r="A21" s="751"/>
      <c r="B21" s="171" t="s">
        <v>128</v>
      </c>
      <c r="C21" s="743"/>
      <c r="D21" s="746"/>
      <c r="E21" s="748"/>
      <c r="F21" s="757"/>
      <c r="G21" s="749"/>
      <c r="H21" s="171"/>
      <c r="I21" s="171"/>
      <c r="J21" s="183"/>
      <c r="K21" s="174"/>
      <c r="L21" s="1"/>
    </row>
    <row r="22" spans="1:24" ht="27.75" x14ac:dyDescent="0.25">
      <c r="A22" s="751"/>
      <c r="B22" s="171">
        <v>2</v>
      </c>
      <c r="C22" s="742"/>
      <c r="D22" s="744"/>
      <c r="E22" s="745"/>
      <c r="F22" s="747"/>
      <c r="G22" s="749"/>
      <c r="H22" s="171"/>
      <c r="I22" s="171"/>
      <c r="J22" s="184" t="str">
        <f xml:space="preserve"> IF(OR(C18="X",D20="X",E22="x",E24="x" ),"x","")</f>
        <v/>
      </c>
      <c r="K22" s="174" t="s">
        <v>127</v>
      </c>
      <c r="L22" s="1"/>
    </row>
    <row r="23" spans="1:24" ht="27.75" x14ac:dyDescent="0.25">
      <c r="A23" s="751"/>
      <c r="B23" s="171" t="s">
        <v>250</v>
      </c>
      <c r="C23" s="743"/>
      <c r="D23" s="744"/>
      <c r="E23" s="746"/>
      <c r="F23" s="748"/>
      <c r="G23" s="749"/>
      <c r="H23" s="171"/>
      <c r="I23" s="171"/>
      <c r="J23" s="183"/>
      <c r="K23" s="174"/>
      <c r="L23" s="1"/>
    </row>
    <row r="24" spans="1:24" ht="27.75" x14ac:dyDescent="0.25">
      <c r="A24" s="751"/>
      <c r="B24" s="171">
        <v>1</v>
      </c>
      <c r="C24" s="742"/>
      <c r="D24" s="773"/>
      <c r="E24" s="775"/>
      <c r="F24" s="777"/>
      <c r="G24" s="779"/>
      <c r="H24" s="171"/>
      <c r="I24" s="171"/>
      <c r="J24" s="185" t="str">
        <f xml:space="preserve"> IF(OR(C20="X",C22="X",C24="x",D22="x",D24="x" ),"x","")</f>
        <v/>
      </c>
      <c r="K24" s="174" t="s">
        <v>129</v>
      </c>
      <c r="L24" s="1"/>
    </row>
    <row r="25" spans="1:24" x14ac:dyDescent="0.25">
      <c r="A25" s="751"/>
      <c r="B25" s="171" t="s">
        <v>130</v>
      </c>
      <c r="C25" s="772"/>
      <c r="D25" s="774"/>
      <c r="E25" s="776"/>
      <c r="F25" s="778"/>
      <c r="G25" s="780"/>
      <c r="H25" s="171"/>
      <c r="I25" s="171"/>
      <c r="J25" s="156"/>
      <c r="K25" s="157"/>
      <c r="L25" s="1"/>
    </row>
    <row r="26" spans="1:24" x14ac:dyDescent="0.25">
      <c r="A26" s="193"/>
      <c r="B26" s="171"/>
      <c r="C26" s="171">
        <v>1</v>
      </c>
      <c r="D26" s="171">
        <v>2</v>
      </c>
      <c r="E26" s="171">
        <v>3</v>
      </c>
      <c r="F26" s="171">
        <v>4</v>
      </c>
      <c r="G26" s="171">
        <v>5</v>
      </c>
      <c r="H26" s="171"/>
      <c r="I26" s="171"/>
      <c r="J26" s="760"/>
      <c r="K26" s="761"/>
      <c r="L26" s="1"/>
    </row>
    <row r="27" spans="1:24" x14ac:dyDescent="0.25">
      <c r="A27" s="193"/>
      <c r="B27" s="171"/>
      <c r="C27" s="171" t="s">
        <v>131</v>
      </c>
      <c r="D27" s="171" t="s">
        <v>132</v>
      </c>
      <c r="E27" s="171" t="s">
        <v>133</v>
      </c>
      <c r="F27" s="171" t="s">
        <v>134</v>
      </c>
      <c r="G27" s="171" t="s">
        <v>135</v>
      </c>
      <c r="H27" s="171"/>
      <c r="I27" s="171"/>
      <c r="J27" s="171"/>
      <c r="K27" s="190"/>
      <c r="L27" s="1"/>
    </row>
    <row r="28" spans="1:24" ht="15" customHeight="1" x14ac:dyDescent="0.25">
      <c r="A28" s="193"/>
      <c r="B28" s="171"/>
      <c r="C28" s="750" t="s">
        <v>136</v>
      </c>
      <c r="D28" s="750"/>
      <c r="E28" s="750"/>
      <c r="F28" s="750"/>
      <c r="G28" s="750"/>
      <c r="H28" s="171"/>
      <c r="I28" s="171"/>
      <c r="J28" s="171"/>
      <c r="K28" s="190"/>
      <c r="L28" s="1"/>
    </row>
    <row r="29" spans="1:24" ht="15" customHeight="1" x14ac:dyDescent="0.25">
      <c r="A29" s="193"/>
      <c r="B29" s="171"/>
      <c r="C29" s="750"/>
      <c r="D29" s="750"/>
      <c r="E29" s="750"/>
      <c r="F29" s="750"/>
      <c r="G29" s="750"/>
      <c r="H29" s="171"/>
      <c r="I29" s="171"/>
      <c r="J29" s="171"/>
      <c r="K29" s="190"/>
      <c r="L29" s="1"/>
    </row>
    <row r="30" spans="1:24" ht="15.75" thickBot="1" x14ac:dyDescent="0.3">
      <c r="A30" s="195"/>
      <c r="B30" s="196"/>
      <c r="C30" s="196"/>
      <c r="D30" s="196"/>
      <c r="E30" s="196"/>
      <c r="F30" s="196"/>
      <c r="G30" s="196"/>
      <c r="H30" s="196"/>
      <c r="I30" s="196"/>
      <c r="J30" s="196"/>
      <c r="K30" s="197"/>
      <c r="L30" s="1"/>
    </row>
    <row r="31" spans="1:24" ht="15.75" thickBot="1" x14ac:dyDescent="0.3">
      <c r="A31" s="1"/>
      <c r="B31" s="1"/>
      <c r="C31" s="1"/>
      <c r="D31" s="1"/>
      <c r="E31" s="1"/>
      <c r="F31" s="1"/>
      <c r="G31" s="1"/>
      <c r="H31" s="1"/>
      <c r="I31" s="1"/>
      <c r="J31" s="1"/>
      <c r="K31" s="1"/>
      <c r="L31" s="1"/>
    </row>
    <row r="32" spans="1:24" ht="15.75" customHeight="1" thickBot="1" x14ac:dyDescent="0.3">
      <c r="A32" s="967" t="s">
        <v>120</v>
      </c>
      <c r="B32" s="973" t="str">
        <f>DESCRIPCION!A13</f>
        <v>Posibilidad de utilización de la imagen corporativa por fuera de los estandares y directrices del manual de imagen</v>
      </c>
      <c r="C32" s="961"/>
      <c r="D32" s="961"/>
      <c r="E32" s="961"/>
      <c r="F32" s="961"/>
      <c r="G32" s="961"/>
      <c r="H32" s="962"/>
      <c r="I32" s="970" t="s">
        <v>348</v>
      </c>
      <c r="J32" s="971"/>
      <c r="K32" s="153" t="str">
        <f>IF(J39="x","EXTREMA",IF(J41="x","ALTA",IF(J43="x","MODERADA",IF(J45="x","BAJA",""))))</f>
        <v>ALTA</v>
      </c>
      <c r="L32" s="1"/>
    </row>
    <row r="33" spans="1:12" ht="16.5" thickBot="1" x14ac:dyDescent="0.3">
      <c r="A33" s="968"/>
      <c r="B33" s="974"/>
      <c r="C33" s="963"/>
      <c r="D33" s="963"/>
      <c r="E33" s="963"/>
      <c r="F33" s="963"/>
      <c r="G33" s="963"/>
      <c r="H33" s="964"/>
      <c r="I33" s="965" t="s">
        <v>349</v>
      </c>
      <c r="J33" s="966"/>
      <c r="K33" s="210" t="str">
        <f>'VALORACION RIESGOS INHERENTES'!K31</f>
        <v>MODERADA</v>
      </c>
      <c r="L33" s="1"/>
    </row>
    <row r="34" spans="1:12" ht="16.5" thickBot="1" x14ac:dyDescent="0.3">
      <c r="A34" s="969"/>
      <c r="B34" s="735" t="s">
        <v>299</v>
      </c>
      <c r="C34" s="736"/>
      <c r="D34" s="736"/>
      <c r="E34" s="736"/>
      <c r="F34" s="736"/>
      <c r="G34" s="736"/>
      <c r="H34" s="736"/>
      <c r="I34" s="736"/>
      <c r="J34" s="739"/>
      <c r="K34" s="292" t="str">
        <f>'EVALUACIÓN SOLIDEZ CONTROLES'!H15</f>
        <v>Fuerte</v>
      </c>
      <c r="L34" s="1"/>
    </row>
    <row r="35" spans="1:12" ht="16.5" thickBot="1" x14ac:dyDescent="0.3">
      <c r="A35" s="284" t="s">
        <v>122</v>
      </c>
      <c r="B35" s="285"/>
      <c r="C35" s="285"/>
      <c r="D35" s="286"/>
      <c r="E35" s="985" t="s">
        <v>128</v>
      </c>
      <c r="F35" s="986"/>
      <c r="G35" s="987"/>
      <c r="H35" s="735" t="s">
        <v>351</v>
      </c>
      <c r="I35" s="739"/>
      <c r="J35" s="740" t="s">
        <v>133</v>
      </c>
      <c r="K35" s="741"/>
      <c r="L35" s="1"/>
    </row>
    <row r="36" spans="1:12" ht="39" customHeight="1" thickBot="1" x14ac:dyDescent="0.3">
      <c r="A36" s="188"/>
      <c r="B36" s="187"/>
      <c r="C36" s="187"/>
      <c r="D36" s="187"/>
      <c r="E36" s="187"/>
      <c r="F36" s="187"/>
      <c r="G36" s="187"/>
      <c r="H36" s="187"/>
      <c r="I36" s="187"/>
      <c r="J36" s="189"/>
      <c r="K36" s="190"/>
      <c r="L36" s="1"/>
    </row>
    <row r="37" spans="1:12" ht="28.5" customHeight="1" thickBot="1" x14ac:dyDescent="0.3">
      <c r="A37" s="764" t="s">
        <v>122</v>
      </c>
      <c r="B37" s="186">
        <v>5</v>
      </c>
      <c r="C37" s="984"/>
      <c r="D37" s="767"/>
      <c r="E37" s="765"/>
      <c r="F37" s="765"/>
      <c r="G37" s="765"/>
      <c r="H37" s="187"/>
      <c r="I37" s="187"/>
      <c r="J37" s="762" t="s">
        <v>121</v>
      </c>
      <c r="K37" s="763"/>
      <c r="L37" s="1"/>
    </row>
    <row r="38" spans="1:12" ht="15.75" thickBot="1" x14ac:dyDescent="0.3">
      <c r="A38" s="764"/>
      <c r="B38" s="186" t="s">
        <v>124</v>
      </c>
      <c r="C38" s="781"/>
      <c r="D38" s="767"/>
      <c r="E38" s="765"/>
      <c r="F38" s="765"/>
      <c r="G38" s="765"/>
      <c r="H38" s="187"/>
      <c r="I38" s="187"/>
      <c r="J38" s="191"/>
      <c r="K38" s="20"/>
      <c r="L38" s="1"/>
    </row>
    <row r="39" spans="1:12" ht="29.25" thickBot="1" x14ac:dyDescent="0.3">
      <c r="A39" s="764"/>
      <c r="B39" s="186">
        <v>4</v>
      </c>
      <c r="C39" s="766"/>
      <c r="D39" s="767"/>
      <c r="E39" s="767"/>
      <c r="F39" s="768"/>
      <c r="G39" s="765"/>
      <c r="H39" s="187"/>
      <c r="I39" s="187"/>
      <c r="J39" s="201" t="str">
        <f xml:space="preserve"> IF(OR(E37="X",F37="X",G37="x",F39="x",G39="X",F41="X",G41="X",G43="X" ),"x","")</f>
        <v/>
      </c>
      <c r="K39" s="20" t="s">
        <v>123</v>
      </c>
      <c r="L39" s="1"/>
    </row>
    <row r="40" spans="1:12" ht="29.25" thickBot="1" x14ac:dyDescent="0.3">
      <c r="A40" s="764"/>
      <c r="B40" s="186" t="s">
        <v>126</v>
      </c>
      <c r="C40" s="766"/>
      <c r="D40" s="767"/>
      <c r="E40" s="767"/>
      <c r="F40" s="769"/>
      <c r="G40" s="765"/>
      <c r="H40" s="187"/>
      <c r="I40" s="187"/>
      <c r="J40" s="202"/>
      <c r="K40" s="20"/>
      <c r="L40" s="1"/>
    </row>
    <row r="41" spans="1:12" ht="29.25" thickBot="1" x14ac:dyDescent="0.3">
      <c r="A41" s="764"/>
      <c r="B41" s="186">
        <v>3</v>
      </c>
      <c r="C41" s="770"/>
      <c r="D41" s="782"/>
      <c r="E41" s="797" t="s">
        <v>347</v>
      </c>
      <c r="F41" s="768"/>
      <c r="G41" s="765"/>
      <c r="H41" s="187"/>
      <c r="I41" s="187"/>
      <c r="J41" s="203" t="str">
        <f xml:space="preserve"> IF(OR(C37="X",D37="X",D39="x",E39="x",E41="X",F43="X",F45="X",G45="X" ),"x","")</f>
        <v>x</v>
      </c>
      <c r="K41" s="20" t="s">
        <v>125</v>
      </c>
      <c r="L41" s="1"/>
    </row>
    <row r="42" spans="1:12" ht="29.25" thickBot="1" x14ac:dyDescent="0.3">
      <c r="A42" s="764"/>
      <c r="B42" s="186" t="s">
        <v>128</v>
      </c>
      <c r="C42" s="770"/>
      <c r="D42" s="782"/>
      <c r="E42" s="767"/>
      <c r="F42" s="769"/>
      <c r="G42" s="765"/>
      <c r="H42" s="187"/>
      <c r="I42" s="187"/>
      <c r="J42" s="204"/>
      <c r="K42" s="20"/>
      <c r="L42" s="1"/>
    </row>
    <row r="43" spans="1:12" ht="29.25" thickBot="1" x14ac:dyDescent="0.3">
      <c r="A43" s="764"/>
      <c r="B43" s="186">
        <v>2</v>
      </c>
      <c r="C43" s="770"/>
      <c r="D43" s="800"/>
      <c r="E43" s="807"/>
      <c r="F43" s="808"/>
      <c r="G43" s="765"/>
      <c r="H43" s="187"/>
      <c r="I43" s="187"/>
      <c r="J43" s="205" t="str">
        <f xml:space="preserve"> IF(OR(C39="X",D41="X",E43="x",E45="x" ),"x","")</f>
        <v/>
      </c>
      <c r="K43" s="20" t="s">
        <v>127</v>
      </c>
      <c r="L43" s="1"/>
    </row>
    <row r="44" spans="1:12" ht="29.25" thickBot="1" x14ac:dyDescent="0.3">
      <c r="A44" s="764"/>
      <c r="B44" s="186" t="s">
        <v>250</v>
      </c>
      <c r="C44" s="770"/>
      <c r="D44" s="800"/>
      <c r="E44" s="782"/>
      <c r="F44" s="809"/>
      <c r="G44" s="765"/>
      <c r="H44" s="187"/>
      <c r="I44" s="187"/>
      <c r="J44" s="204"/>
      <c r="K44" s="20"/>
      <c r="L44" s="1"/>
    </row>
    <row r="45" spans="1:12" ht="29.25" thickBot="1" x14ac:dyDescent="0.3">
      <c r="A45" s="764"/>
      <c r="B45" s="186">
        <v>1</v>
      </c>
      <c r="C45" s="770"/>
      <c r="D45" s="800"/>
      <c r="E45" s="802"/>
      <c r="F45" s="804"/>
      <c r="G45" s="767"/>
      <c r="H45" s="187"/>
      <c r="I45" s="187"/>
      <c r="J45" s="206" t="str">
        <f xml:space="preserve"> IF(OR(C41="X",C43="X",D43="x",C45="x",D45="x" ),"x","")</f>
        <v/>
      </c>
      <c r="K45" s="20" t="s">
        <v>129</v>
      </c>
      <c r="L45" s="1"/>
    </row>
    <row r="46" spans="1:12" ht="15.75" thickBot="1" x14ac:dyDescent="0.3">
      <c r="A46" s="764"/>
      <c r="B46" s="186" t="s">
        <v>130</v>
      </c>
      <c r="C46" s="799"/>
      <c r="D46" s="801"/>
      <c r="E46" s="803"/>
      <c r="F46" s="805"/>
      <c r="G46" s="806"/>
      <c r="H46" s="192"/>
      <c r="I46" s="187"/>
      <c r="J46" s="187"/>
      <c r="K46" s="186"/>
      <c r="L46" s="1"/>
    </row>
    <row r="47" spans="1:12" x14ac:dyDescent="0.25">
      <c r="A47" s="188"/>
      <c r="B47" s="187"/>
      <c r="C47" s="187">
        <v>1</v>
      </c>
      <c r="D47" s="187">
        <v>2</v>
      </c>
      <c r="E47" s="187">
        <v>3</v>
      </c>
      <c r="F47" s="187">
        <v>4</v>
      </c>
      <c r="G47" s="187">
        <v>5</v>
      </c>
      <c r="H47" s="187"/>
      <c r="I47" s="187"/>
      <c r="J47" s="187"/>
      <c r="K47" s="186"/>
      <c r="L47" s="1"/>
    </row>
    <row r="48" spans="1:12" x14ac:dyDescent="0.25">
      <c r="A48" s="188"/>
      <c r="B48" s="187"/>
      <c r="C48" s="187" t="s">
        <v>131</v>
      </c>
      <c r="D48" s="187" t="s">
        <v>132</v>
      </c>
      <c r="E48" s="187" t="s">
        <v>133</v>
      </c>
      <c r="F48" s="187" t="s">
        <v>134</v>
      </c>
      <c r="G48" s="187" t="s">
        <v>135</v>
      </c>
      <c r="H48" s="187"/>
      <c r="I48" s="187"/>
      <c r="J48" s="187"/>
      <c r="K48" s="186"/>
      <c r="L48" s="1"/>
    </row>
    <row r="49" spans="1:12" ht="15" customHeight="1" x14ac:dyDescent="0.25">
      <c r="A49" s="188"/>
      <c r="B49" s="187"/>
      <c r="C49" s="798" t="s">
        <v>136</v>
      </c>
      <c r="D49" s="798"/>
      <c r="E49" s="798"/>
      <c r="F49" s="798"/>
      <c r="G49" s="798"/>
      <c r="H49" s="187"/>
      <c r="I49" s="187"/>
      <c r="J49" s="187"/>
      <c r="K49" s="186"/>
      <c r="L49" s="1"/>
    </row>
    <row r="50" spans="1:12" ht="15" customHeight="1" x14ac:dyDescent="0.25">
      <c r="A50" s="188"/>
      <c r="B50" s="187"/>
      <c r="C50" s="798"/>
      <c r="D50" s="798"/>
      <c r="E50" s="798"/>
      <c r="F50" s="798"/>
      <c r="G50" s="798"/>
      <c r="H50" s="187"/>
      <c r="I50" s="187"/>
      <c r="J50" s="187"/>
      <c r="K50" s="186"/>
      <c r="L50" s="1"/>
    </row>
    <row r="51" spans="1:12" ht="15.75" thickBot="1" x14ac:dyDescent="0.3">
      <c r="A51" s="21"/>
      <c r="B51" s="19"/>
      <c r="C51" s="19"/>
      <c r="D51" s="19"/>
      <c r="E51" s="19"/>
      <c r="F51" s="19"/>
      <c r="G51" s="19"/>
      <c r="H51" s="19"/>
      <c r="I51" s="151"/>
      <c r="J51" s="151"/>
      <c r="K51" s="152"/>
      <c r="L51" s="1"/>
    </row>
    <row r="52" spans="1:12" ht="15.75" thickBot="1" x14ac:dyDescent="0.3">
      <c r="A52" s="1"/>
      <c r="B52" s="1"/>
      <c r="C52" s="1"/>
      <c r="D52" s="1"/>
      <c r="E52" s="1"/>
      <c r="F52" s="1"/>
      <c r="G52" s="1"/>
      <c r="H52" s="1"/>
      <c r="I52" s="1"/>
      <c r="J52" s="1"/>
      <c r="K52" s="1"/>
      <c r="L52" s="1"/>
    </row>
    <row r="53" spans="1:12" ht="16.5" customHeight="1" thickBot="1" x14ac:dyDescent="0.3">
      <c r="A53" s="967" t="s">
        <v>120</v>
      </c>
      <c r="B53" s="961" t="str">
        <f>DESCRIPCION!A16</f>
        <v>Posibilidad de incumplimiento en el cubrimiento de los eventos adelatados por la administración municipal.</v>
      </c>
      <c r="C53" s="961"/>
      <c r="D53" s="961"/>
      <c r="E53" s="961"/>
      <c r="F53" s="961"/>
      <c r="G53" s="961"/>
      <c r="H53" s="962"/>
      <c r="I53" s="970" t="s">
        <v>348</v>
      </c>
      <c r="J53" s="971"/>
      <c r="K53" s="153" t="str">
        <f>IF(J60="x","EXTREMA",IF(J62="x","ALTA",IF(J64="x","MODERADA",IF(J66="x","BAJA",""))))</f>
        <v>MODERADA</v>
      </c>
      <c r="L53" s="1"/>
    </row>
    <row r="54" spans="1:12" ht="16.5" thickBot="1" x14ac:dyDescent="0.3">
      <c r="A54" s="968"/>
      <c r="B54" s="963"/>
      <c r="C54" s="963"/>
      <c r="D54" s="963"/>
      <c r="E54" s="963"/>
      <c r="F54" s="963"/>
      <c r="G54" s="963"/>
      <c r="H54" s="964"/>
      <c r="I54" s="965" t="s">
        <v>349</v>
      </c>
      <c r="J54" s="966"/>
      <c r="K54" s="210" t="str">
        <f>'VALORACION RIESGOS INHERENTES'!K51</f>
        <v>MODERADA</v>
      </c>
      <c r="L54" s="1"/>
    </row>
    <row r="55" spans="1:12" ht="16.5" thickBot="1" x14ac:dyDescent="0.3">
      <c r="A55" s="969"/>
      <c r="B55" s="735" t="s">
        <v>299</v>
      </c>
      <c r="C55" s="736"/>
      <c r="D55" s="736"/>
      <c r="E55" s="736"/>
      <c r="F55" s="736"/>
      <c r="G55" s="736"/>
      <c r="H55" s="736"/>
      <c r="I55" s="736"/>
      <c r="J55" s="739"/>
      <c r="K55" s="208" t="str">
        <f>'EVALUACIÓN SOLIDEZ CONTROLES'!H19</f>
        <v>Fuerte</v>
      </c>
      <c r="L55" s="1"/>
    </row>
    <row r="56" spans="1:12" ht="16.5" thickBot="1" x14ac:dyDescent="0.3">
      <c r="A56" s="284" t="s">
        <v>122</v>
      </c>
      <c r="B56" s="285"/>
      <c r="C56" s="285"/>
      <c r="D56" s="286"/>
      <c r="E56" s="985" t="s">
        <v>352</v>
      </c>
      <c r="F56" s="986"/>
      <c r="G56" s="987"/>
      <c r="H56" s="735" t="s">
        <v>351</v>
      </c>
      <c r="I56" s="739"/>
      <c r="J56" s="740" t="s">
        <v>132</v>
      </c>
      <c r="K56" s="741"/>
      <c r="L56" s="1"/>
    </row>
    <row r="57" spans="1:12" ht="40.5" customHeight="1" thickBot="1" x14ac:dyDescent="0.3">
      <c r="A57" s="188"/>
      <c r="B57" s="187"/>
      <c r="C57" s="187"/>
      <c r="D57" s="187"/>
      <c r="E57" s="187"/>
      <c r="F57" s="187"/>
      <c r="G57" s="187"/>
      <c r="H57" s="187"/>
      <c r="I57" s="187"/>
      <c r="J57" s="189"/>
      <c r="K57" s="190"/>
      <c r="L57" s="1"/>
    </row>
    <row r="58" spans="1:12" ht="22.5" customHeight="1" thickBot="1" x14ac:dyDescent="0.3">
      <c r="A58" s="764" t="s">
        <v>122</v>
      </c>
      <c r="B58" s="186">
        <v>5</v>
      </c>
      <c r="C58" s="984"/>
      <c r="D58" s="767"/>
      <c r="E58" s="765"/>
      <c r="F58" s="765"/>
      <c r="G58" s="765"/>
      <c r="H58" s="187"/>
      <c r="I58" s="187"/>
      <c r="J58" s="762" t="s">
        <v>121</v>
      </c>
      <c r="K58" s="763"/>
      <c r="L58" s="1"/>
    </row>
    <row r="59" spans="1:12" ht="23.25" customHeight="1" thickBot="1" x14ac:dyDescent="0.3">
      <c r="A59" s="764"/>
      <c r="B59" s="186" t="s">
        <v>124</v>
      </c>
      <c r="C59" s="781"/>
      <c r="D59" s="767"/>
      <c r="E59" s="765"/>
      <c r="F59" s="765"/>
      <c r="G59" s="765"/>
      <c r="H59" s="187"/>
      <c r="I59" s="187"/>
      <c r="J59" s="191"/>
      <c r="K59" s="20"/>
      <c r="L59" s="1"/>
    </row>
    <row r="60" spans="1:12" ht="29.25" thickBot="1" x14ac:dyDescent="0.3">
      <c r="A60" s="764"/>
      <c r="B60" s="186">
        <v>4</v>
      </c>
      <c r="C60" s="766"/>
      <c r="D60" s="767"/>
      <c r="E60" s="767"/>
      <c r="F60" s="768"/>
      <c r="G60" s="765"/>
      <c r="H60" s="187"/>
      <c r="I60" s="187"/>
      <c r="J60" s="201" t="str">
        <f xml:space="preserve"> IF(OR(E58="X",F58="X",G58="x",F60="x",G60="X",F62="X",G62="X",G64="X" ),"x","")</f>
        <v/>
      </c>
      <c r="K60" s="20" t="s">
        <v>123</v>
      </c>
      <c r="L60" s="1"/>
    </row>
    <row r="61" spans="1:12" ht="29.25" thickBot="1" x14ac:dyDescent="0.3">
      <c r="A61" s="764"/>
      <c r="B61" s="186" t="s">
        <v>126</v>
      </c>
      <c r="C61" s="766"/>
      <c r="D61" s="767"/>
      <c r="E61" s="767"/>
      <c r="F61" s="769"/>
      <c r="G61" s="765"/>
      <c r="H61" s="187"/>
      <c r="I61" s="187"/>
      <c r="J61" s="202"/>
      <c r="K61" s="20"/>
      <c r="L61" s="1"/>
    </row>
    <row r="62" spans="1:12" ht="29.25" thickBot="1" x14ac:dyDescent="0.3">
      <c r="A62" s="764"/>
      <c r="B62" s="186">
        <v>3</v>
      </c>
      <c r="C62" s="770"/>
      <c r="D62" s="782" t="s">
        <v>347</v>
      </c>
      <c r="E62" s="797"/>
      <c r="F62" s="768"/>
      <c r="G62" s="765"/>
      <c r="H62" s="187"/>
      <c r="I62" s="187"/>
      <c r="J62" s="203" t="str">
        <f xml:space="preserve"> IF(OR(C58="X",D58="X",D60="x",E60="x",E62="X",F64="X",F66="X",G66="X" ),"x","")</f>
        <v/>
      </c>
      <c r="K62" s="20" t="s">
        <v>125</v>
      </c>
      <c r="L62" s="1"/>
    </row>
    <row r="63" spans="1:12" ht="29.25" thickBot="1" x14ac:dyDescent="0.3">
      <c r="A63" s="764"/>
      <c r="B63" s="186" t="s">
        <v>128</v>
      </c>
      <c r="C63" s="770"/>
      <c r="D63" s="782"/>
      <c r="E63" s="767"/>
      <c r="F63" s="769"/>
      <c r="G63" s="765"/>
      <c r="H63" s="187"/>
      <c r="I63" s="187"/>
      <c r="J63" s="204"/>
      <c r="K63" s="20"/>
      <c r="L63" s="1"/>
    </row>
    <row r="64" spans="1:12" ht="29.25" thickBot="1" x14ac:dyDescent="0.3">
      <c r="A64" s="764"/>
      <c r="B64" s="186">
        <v>2</v>
      </c>
      <c r="C64" s="770"/>
      <c r="D64" s="800"/>
      <c r="E64" s="807"/>
      <c r="F64" s="808"/>
      <c r="G64" s="765"/>
      <c r="H64" s="187"/>
      <c r="I64" s="187"/>
      <c r="J64" s="205" t="str">
        <f xml:space="preserve"> IF(OR(C60="X",D62="X",E64="x",E66="x" ),"x","")</f>
        <v>x</v>
      </c>
      <c r="K64" s="20" t="s">
        <v>127</v>
      </c>
      <c r="L64" s="1"/>
    </row>
    <row r="65" spans="1:12" ht="29.25" thickBot="1" x14ac:dyDescent="0.3">
      <c r="A65" s="764"/>
      <c r="B65" s="186" t="s">
        <v>250</v>
      </c>
      <c r="C65" s="770"/>
      <c r="D65" s="800"/>
      <c r="E65" s="782"/>
      <c r="F65" s="809"/>
      <c r="G65" s="765"/>
      <c r="H65" s="187"/>
      <c r="I65" s="187"/>
      <c r="J65" s="204"/>
      <c r="K65" s="20"/>
      <c r="L65" s="1"/>
    </row>
    <row r="66" spans="1:12" ht="29.25" thickBot="1" x14ac:dyDescent="0.3">
      <c r="A66" s="764"/>
      <c r="B66" s="186">
        <v>1</v>
      </c>
      <c r="C66" s="770"/>
      <c r="D66" s="800"/>
      <c r="E66" s="782"/>
      <c r="F66" s="767"/>
      <c r="G66" s="767"/>
      <c r="H66" s="187"/>
      <c r="I66" s="187"/>
      <c r="J66" s="206" t="str">
        <f xml:space="preserve"> IF(OR(C62="X",C64="X",D64="x",C66="x",D66="x" ),"x","")</f>
        <v/>
      </c>
      <c r="K66" s="20" t="s">
        <v>129</v>
      </c>
      <c r="L66" s="1"/>
    </row>
    <row r="67" spans="1:12" ht="15.75" thickBot="1" x14ac:dyDescent="0.3">
      <c r="A67" s="764"/>
      <c r="B67" s="186" t="s">
        <v>130</v>
      </c>
      <c r="C67" s="799"/>
      <c r="D67" s="801"/>
      <c r="E67" s="803"/>
      <c r="F67" s="806"/>
      <c r="G67" s="806"/>
      <c r="H67" s="192"/>
      <c r="I67" s="187"/>
      <c r="J67" s="187"/>
      <c r="K67" s="186"/>
      <c r="L67" s="1"/>
    </row>
    <row r="68" spans="1:12" x14ac:dyDescent="0.25">
      <c r="A68" s="188"/>
      <c r="B68" s="187"/>
      <c r="C68" s="187">
        <v>1</v>
      </c>
      <c r="D68" s="187">
        <v>2</v>
      </c>
      <c r="E68" s="187">
        <v>3</v>
      </c>
      <c r="F68" s="187">
        <v>4</v>
      </c>
      <c r="G68" s="187">
        <v>5</v>
      </c>
      <c r="H68" s="187"/>
      <c r="I68" s="187"/>
      <c r="J68" s="187"/>
      <c r="K68" s="186"/>
      <c r="L68" s="1"/>
    </row>
    <row r="69" spans="1:12" x14ac:dyDescent="0.25">
      <c r="A69" s="188"/>
      <c r="B69" s="187"/>
      <c r="C69" s="187" t="s">
        <v>131</v>
      </c>
      <c r="D69" s="187" t="s">
        <v>132</v>
      </c>
      <c r="E69" s="187" t="s">
        <v>133</v>
      </c>
      <c r="F69" s="187" t="s">
        <v>134</v>
      </c>
      <c r="G69" s="187" t="s">
        <v>135</v>
      </c>
      <c r="H69" s="187"/>
      <c r="I69" s="187"/>
      <c r="J69" s="187"/>
      <c r="K69" s="186"/>
      <c r="L69" s="1"/>
    </row>
    <row r="70" spans="1:12" ht="15" customHeight="1" x14ac:dyDescent="0.25">
      <c r="A70" s="188"/>
      <c r="B70" s="187"/>
      <c r="C70" s="798" t="s">
        <v>136</v>
      </c>
      <c r="D70" s="798"/>
      <c r="E70" s="798"/>
      <c r="F70" s="798"/>
      <c r="G70" s="798"/>
      <c r="H70" s="187"/>
      <c r="I70" s="187"/>
      <c r="J70" s="187"/>
      <c r="K70" s="186"/>
      <c r="L70" s="1"/>
    </row>
    <row r="71" spans="1:12" ht="15" customHeight="1" x14ac:dyDescent="0.25">
      <c r="A71" s="188"/>
      <c r="B71" s="187"/>
      <c r="C71" s="798"/>
      <c r="D71" s="798"/>
      <c r="E71" s="798"/>
      <c r="F71" s="798"/>
      <c r="G71" s="798"/>
      <c r="H71" s="187"/>
      <c r="I71" s="187"/>
      <c r="J71" s="187"/>
      <c r="K71" s="186"/>
      <c r="L71" s="1"/>
    </row>
    <row r="72" spans="1:12" ht="15.75" thickBot="1" x14ac:dyDescent="0.3">
      <c r="A72" s="198"/>
      <c r="B72" s="199"/>
      <c r="C72" s="199"/>
      <c r="D72" s="199"/>
      <c r="E72" s="199"/>
      <c r="F72" s="199"/>
      <c r="G72" s="199"/>
      <c r="H72" s="199"/>
      <c r="I72" s="199"/>
      <c r="J72" s="199"/>
      <c r="K72" s="200"/>
      <c r="L72" s="1"/>
    </row>
    <row r="73" spans="1:12" ht="15.75" thickBot="1" x14ac:dyDescent="0.3">
      <c r="A73" s="1"/>
      <c r="B73" s="1"/>
      <c r="C73" s="1"/>
      <c r="D73" s="1"/>
      <c r="E73" s="1"/>
      <c r="F73" s="1"/>
      <c r="G73" s="1"/>
      <c r="H73" s="1"/>
      <c r="I73" s="1"/>
      <c r="J73" s="1"/>
      <c r="K73" s="1"/>
      <c r="L73" s="1"/>
    </row>
    <row r="74" spans="1:12" ht="16.5" customHeight="1" thickBot="1" x14ac:dyDescent="0.3">
      <c r="A74" s="967" t="s">
        <v>120</v>
      </c>
      <c r="B74" s="973" t="str">
        <f>DESCRIPCION!A19</f>
        <v>Probalididad de filtración de la información por parte de los funcionarios y contratistas  a cambio de prebendas o dadibas para beneficio propio o de un tercero.</v>
      </c>
      <c r="C74" s="961"/>
      <c r="D74" s="961"/>
      <c r="E74" s="961"/>
      <c r="F74" s="961"/>
      <c r="G74" s="961"/>
      <c r="H74" s="962"/>
      <c r="I74" s="970" t="s">
        <v>348</v>
      </c>
      <c r="J74" s="971"/>
      <c r="K74" s="153" t="str">
        <f>IF(J81="x","EXTREMA",IF(J83="x","ALTA",IF(J85="x","MODERADA",IF(J87="x","BAJA",""))))</f>
        <v>ALTA</v>
      </c>
      <c r="L74" s="1"/>
    </row>
    <row r="75" spans="1:12" ht="15.75" customHeight="1" thickBot="1" x14ac:dyDescent="0.3">
      <c r="A75" s="968"/>
      <c r="B75" s="974"/>
      <c r="C75" s="963"/>
      <c r="D75" s="963"/>
      <c r="E75" s="963"/>
      <c r="F75" s="963"/>
      <c r="G75" s="963"/>
      <c r="H75" s="964"/>
      <c r="I75" s="965" t="s">
        <v>349</v>
      </c>
      <c r="J75" s="966"/>
      <c r="K75" s="208" t="str">
        <f>'VALORACION RIESGOS INHERENTES'!K71</f>
        <v>ALTA</v>
      </c>
      <c r="L75" s="1"/>
    </row>
    <row r="76" spans="1:12" ht="16.5" thickBot="1" x14ac:dyDescent="0.3">
      <c r="A76" s="969"/>
      <c r="B76" s="735" t="s">
        <v>299</v>
      </c>
      <c r="C76" s="736"/>
      <c r="D76" s="736"/>
      <c r="E76" s="736"/>
      <c r="F76" s="736"/>
      <c r="G76" s="736"/>
      <c r="H76" s="736"/>
      <c r="I76" s="736"/>
      <c r="J76" s="739"/>
      <c r="K76" s="208" t="str">
        <f>'EVALUACIÓN SOLIDEZ CONTROLES'!H23</f>
        <v>Fuerte</v>
      </c>
      <c r="L76" s="1"/>
    </row>
    <row r="77" spans="1:12" ht="21.75" customHeight="1" thickBot="1" x14ac:dyDescent="0.3">
      <c r="A77" s="284" t="s">
        <v>122</v>
      </c>
      <c r="B77" s="285"/>
      <c r="C77" s="285"/>
      <c r="D77" s="286"/>
      <c r="E77" s="985" t="s">
        <v>128</v>
      </c>
      <c r="F77" s="986"/>
      <c r="G77" s="987"/>
      <c r="H77" s="735" t="s">
        <v>351</v>
      </c>
      <c r="I77" s="739"/>
      <c r="J77" s="740" t="s">
        <v>133</v>
      </c>
      <c r="K77" s="741"/>
      <c r="L77" s="1"/>
    </row>
    <row r="78" spans="1:12" ht="36.75" customHeight="1" x14ac:dyDescent="0.25">
      <c r="A78" s="193"/>
      <c r="B78" s="171"/>
      <c r="C78" s="194"/>
      <c r="D78" s="171"/>
      <c r="E78" s="171"/>
      <c r="F78" s="171"/>
      <c r="G78" s="171"/>
      <c r="H78" s="171"/>
      <c r="I78" s="171"/>
      <c r="J78" s="189"/>
      <c r="K78" s="190"/>
      <c r="L78" s="1"/>
    </row>
    <row r="79" spans="1:12" ht="38.25" customHeight="1" x14ac:dyDescent="0.25">
      <c r="A79" s="751" t="s">
        <v>122</v>
      </c>
      <c r="B79" s="171">
        <v>5</v>
      </c>
      <c r="C79" s="752"/>
      <c r="D79" s="748"/>
      <c r="E79" s="749"/>
      <c r="F79" s="749"/>
      <c r="G79" s="749"/>
      <c r="H79" s="171"/>
      <c r="I79" s="171"/>
      <c r="J79" s="758" t="s">
        <v>121</v>
      </c>
      <c r="K79" s="759"/>
      <c r="L79" s="1"/>
    </row>
    <row r="80" spans="1:12" x14ac:dyDescent="0.25">
      <c r="A80" s="751"/>
      <c r="B80" s="171" t="s">
        <v>124</v>
      </c>
      <c r="C80" s="753"/>
      <c r="D80" s="748"/>
      <c r="E80" s="749"/>
      <c r="F80" s="749"/>
      <c r="G80" s="749"/>
      <c r="H80" s="171"/>
      <c r="I80" s="171"/>
      <c r="J80" s="173"/>
      <c r="K80" s="174"/>
      <c r="L80" s="1"/>
    </row>
    <row r="81" spans="1:12" ht="27.75" x14ac:dyDescent="0.25">
      <c r="A81" s="751"/>
      <c r="B81" s="171">
        <v>4</v>
      </c>
      <c r="C81" s="795"/>
      <c r="D81" s="748"/>
      <c r="E81" s="748"/>
      <c r="F81" s="757"/>
      <c r="G81" s="749"/>
      <c r="H81" s="171"/>
      <c r="I81" s="171"/>
      <c r="J81" s="180" t="str">
        <f xml:space="preserve"> IF(OR(E79="X",F79="X",G79="x",F81="x",G81="X",F83="X",G83="X",G85="X" ),"x","")</f>
        <v/>
      </c>
      <c r="K81" s="174" t="s">
        <v>123</v>
      </c>
      <c r="L81" s="1"/>
    </row>
    <row r="82" spans="1:12" ht="27.75" x14ac:dyDescent="0.25">
      <c r="A82" s="751"/>
      <c r="B82" s="171" t="s">
        <v>126</v>
      </c>
      <c r="C82" s="796"/>
      <c r="D82" s="748"/>
      <c r="E82" s="748"/>
      <c r="F82" s="757"/>
      <c r="G82" s="749"/>
      <c r="H82" s="171"/>
      <c r="I82" s="171"/>
      <c r="J82" s="181"/>
      <c r="K82" s="174"/>
      <c r="L82" s="1"/>
    </row>
    <row r="83" spans="1:12" ht="27.75" x14ac:dyDescent="0.25">
      <c r="A83" s="751"/>
      <c r="B83" s="171">
        <v>3</v>
      </c>
      <c r="C83" s="742"/>
      <c r="D83" s="746"/>
      <c r="E83" s="747" t="s">
        <v>347</v>
      </c>
      <c r="F83" s="757"/>
      <c r="G83" s="749"/>
      <c r="H83" s="171"/>
      <c r="I83" s="171"/>
      <c r="J83" s="182" t="str">
        <f xml:space="preserve"> IF(OR(C79="X",D79="X",D81="x",E81="x",E83="X",F85="X",F87="X",G87="X" ),"x","")</f>
        <v>x</v>
      </c>
      <c r="K83" s="174" t="s">
        <v>125</v>
      </c>
      <c r="L83" s="1"/>
    </row>
    <row r="84" spans="1:12" ht="27.75" x14ac:dyDescent="0.25">
      <c r="A84" s="751"/>
      <c r="B84" s="171" t="s">
        <v>128</v>
      </c>
      <c r="C84" s="743"/>
      <c r="D84" s="746"/>
      <c r="E84" s="748"/>
      <c r="F84" s="757"/>
      <c r="G84" s="749"/>
      <c r="H84" s="171"/>
      <c r="I84" s="171"/>
      <c r="J84" s="183"/>
      <c r="K84" s="174"/>
      <c r="L84" s="1"/>
    </row>
    <row r="85" spans="1:12" ht="27.75" x14ac:dyDescent="0.25">
      <c r="A85" s="751"/>
      <c r="B85" s="171">
        <v>2</v>
      </c>
      <c r="C85" s="742"/>
      <c r="D85" s="744"/>
      <c r="E85" s="745"/>
      <c r="F85" s="747"/>
      <c r="G85" s="749"/>
      <c r="H85" s="171"/>
      <c r="I85" s="171"/>
      <c r="J85" s="184" t="str">
        <f xml:space="preserve"> IF(OR(C81="X",D83="X",E85="x",E87="x" ),"x","")</f>
        <v/>
      </c>
      <c r="K85" s="174" t="s">
        <v>127</v>
      </c>
      <c r="L85" s="1"/>
    </row>
    <row r="86" spans="1:12" ht="27.75" x14ac:dyDescent="0.25">
      <c r="A86" s="751"/>
      <c r="B86" s="171" t="s">
        <v>250</v>
      </c>
      <c r="C86" s="743"/>
      <c r="D86" s="744"/>
      <c r="E86" s="746"/>
      <c r="F86" s="748"/>
      <c r="G86" s="749"/>
      <c r="H86" s="171"/>
      <c r="I86" s="171"/>
      <c r="J86" s="183"/>
      <c r="K86" s="174"/>
      <c r="L86" s="1"/>
    </row>
    <row r="87" spans="1:12" ht="27.75" x14ac:dyDescent="0.25">
      <c r="A87" s="751"/>
      <c r="B87" s="171">
        <v>1</v>
      </c>
      <c r="C87" s="742"/>
      <c r="D87" s="773"/>
      <c r="E87" s="775"/>
      <c r="F87" s="777"/>
      <c r="G87" s="779"/>
      <c r="H87" s="171"/>
      <c r="I87" s="171"/>
      <c r="J87" s="185" t="str">
        <f xml:space="preserve"> IF(OR(C83="X",C85="X",D85="x",D87="x",C87="x" ),"x","")</f>
        <v/>
      </c>
      <c r="K87" s="174" t="s">
        <v>129</v>
      </c>
      <c r="L87" s="1"/>
    </row>
    <row r="88" spans="1:12" x14ac:dyDescent="0.25">
      <c r="A88" s="751"/>
      <c r="B88" s="171" t="s">
        <v>130</v>
      </c>
      <c r="C88" s="772"/>
      <c r="D88" s="774"/>
      <c r="E88" s="776"/>
      <c r="F88" s="778"/>
      <c r="G88" s="780"/>
      <c r="H88" s="171"/>
      <c r="I88" s="171"/>
      <c r="J88" s="171"/>
      <c r="K88" s="172"/>
      <c r="L88" s="1"/>
    </row>
    <row r="89" spans="1:12" x14ac:dyDescent="0.25">
      <c r="A89" s="193"/>
      <c r="B89" s="171"/>
      <c r="C89" s="171">
        <v>1</v>
      </c>
      <c r="D89" s="171">
        <v>2</v>
      </c>
      <c r="E89" s="171">
        <v>3</v>
      </c>
      <c r="F89" s="171">
        <v>4</v>
      </c>
      <c r="G89" s="171">
        <v>5</v>
      </c>
      <c r="H89" s="171"/>
      <c r="I89" s="171"/>
      <c r="J89" s="171"/>
      <c r="K89" s="172"/>
      <c r="L89" s="1"/>
    </row>
    <row r="90" spans="1:12" x14ac:dyDescent="0.25">
      <c r="A90" s="193"/>
      <c r="B90" s="171"/>
      <c r="C90" s="171" t="s">
        <v>131</v>
      </c>
      <c r="D90" s="171" t="s">
        <v>132</v>
      </c>
      <c r="E90" s="171" t="s">
        <v>133</v>
      </c>
      <c r="F90" s="171" t="s">
        <v>134</v>
      </c>
      <c r="G90" s="171" t="s">
        <v>135</v>
      </c>
      <c r="H90" s="171"/>
      <c r="I90" s="758"/>
      <c r="J90" s="758"/>
      <c r="K90" s="759"/>
      <c r="L90" s="1"/>
    </row>
    <row r="91" spans="1:12" ht="15" customHeight="1" x14ac:dyDescent="0.25">
      <c r="A91" s="193"/>
      <c r="B91" s="171"/>
      <c r="C91" s="750" t="s">
        <v>136</v>
      </c>
      <c r="D91" s="750"/>
      <c r="E91" s="750"/>
      <c r="F91" s="750"/>
      <c r="G91" s="750"/>
      <c r="H91" s="171"/>
      <c r="I91" s="171"/>
      <c r="J91" s="171"/>
      <c r="K91" s="172"/>
      <c r="L91" s="1"/>
    </row>
    <row r="92" spans="1:12" ht="15" customHeight="1" x14ac:dyDescent="0.25">
      <c r="A92" s="193"/>
      <c r="B92" s="171"/>
      <c r="C92" s="750"/>
      <c r="D92" s="750"/>
      <c r="E92" s="750"/>
      <c r="F92" s="750"/>
      <c r="G92" s="750"/>
      <c r="H92" s="171"/>
      <c r="I92" s="171"/>
      <c r="J92" s="171"/>
      <c r="K92" s="172"/>
      <c r="L92" s="1"/>
    </row>
    <row r="93" spans="1:12" ht="15.75" thickBot="1" x14ac:dyDescent="0.3">
      <c r="A93" s="83"/>
      <c r="B93" s="84"/>
      <c r="C93" s="84"/>
      <c r="D93" s="84"/>
      <c r="E93" s="84"/>
      <c r="F93" s="84"/>
      <c r="G93" s="84"/>
      <c r="H93" s="84"/>
      <c r="I93" s="84"/>
      <c r="J93" s="84"/>
      <c r="K93" s="85"/>
      <c r="L93" s="1"/>
    </row>
    <row r="94" spans="1:12" ht="15.75" thickBot="1" x14ac:dyDescent="0.3">
      <c r="A94" s="1"/>
      <c r="B94" s="1"/>
      <c r="C94" s="1"/>
      <c r="D94" s="1"/>
      <c r="E94" s="1"/>
      <c r="F94" s="1"/>
      <c r="G94" s="1"/>
      <c r="H94" s="1"/>
      <c r="I94" s="1"/>
      <c r="J94" s="1"/>
      <c r="K94" s="1"/>
      <c r="L94" s="1"/>
    </row>
    <row r="95" spans="1:12" ht="15.75" customHeight="1" thickBot="1" x14ac:dyDescent="0.3">
      <c r="A95" s="967" t="s">
        <v>120</v>
      </c>
      <c r="B95" s="961" t="str">
        <f>DESCRIPCION!A22</f>
        <v>e</v>
      </c>
      <c r="C95" s="961"/>
      <c r="D95" s="961"/>
      <c r="E95" s="961"/>
      <c r="F95" s="961"/>
      <c r="G95" s="961"/>
      <c r="H95" s="962"/>
      <c r="I95" s="970" t="s">
        <v>348</v>
      </c>
      <c r="J95" s="971"/>
      <c r="K95" s="153" t="str">
        <f>IF(J102="x","EXTREMA",IF(J104="x","ALTA",IF(J106="x","MODERADA",IF(J108="x","BAJA",""))))</f>
        <v/>
      </c>
      <c r="L95" s="1"/>
    </row>
    <row r="96" spans="1:12" ht="16.5" thickBot="1" x14ac:dyDescent="0.3">
      <c r="A96" s="968"/>
      <c r="B96" s="963"/>
      <c r="C96" s="963"/>
      <c r="D96" s="963"/>
      <c r="E96" s="963"/>
      <c r="F96" s="963"/>
      <c r="G96" s="963"/>
      <c r="H96" s="964"/>
      <c r="I96" s="965" t="s">
        <v>349</v>
      </c>
      <c r="J96" s="966"/>
      <c r="K96" s="209" t="str">
        <f>'VALORACION RIESGOS INHERENTES'!K91</f>
        <v/>
      </c>
      <c r="L96" s="1"/>
    </row>
    <row r="97" spans="1:12" ht="16.5" thickBot="1" x14ac:dyDescent="0.3">
      <c r="A97" s="969"/>
      <c r="B97" s="965" t="s">
        <v>299</v>
      </c>
      <c r="C97" s="972"/>
      <c r="D97" s="972"/>
      <c r="E97" s="972"/>
      <c r="F97" s="972"/>
      <c r="G97" s="972"/>
      <c r="H97" s="972"/>
      <c r="I97" s="972"/>
      <c r="J97" s="966"/>
      <c r="K97" s="209" t="e">
        <f>'EVALUACIÓN SOLIDEZ CONTROLES'!H27</f>
        <v>#DIV/0!</v>
      </c>
      <c r="L97" s="1"/>
    </row>
    <row r="98" spans="1:12" ht="20.25" customHeight="1" thickBot="1" x14ac:dyDescent="0.3">
      <c r="A98" s="284" t="s">
        <v>122</v>
      </c>
      <c r="B98" s="285"/>
      <c r="C98" s="285"/>
      <c r="D98" s="286"/>
      <c r="E98" s="985"/>
      <c r="F98" s="986"/>
      <c r="G98" s="987"/>
      <c r="H98" s="735" t="s">
        <v>351</v>
      </c>
      <c r="I98" s="739"/>
      <c r="J98" s="740"/>
      <c r="K98" s="741"/>
      <c r="L98" s="1"/>
    </row>
    <row r="99" spans="1:12" ht="38.25" customHeight="1" x14ac:dyDescent="0.25">
      <c r="A99" s="193"/>
      <c r="B99" s="171"/>
      <c r="C99" s="194"/>
      <c r="D99" s="171"/>
      <c r="E99" s="171"/>
      <c r="F99" s="171"/>
      <c r="G99" s="171"/>
      <c r="H99" s="171"/>
      <c r="I99" s="171"/>
      <c r="J99" s="189"/>
      <c r="K99" s="190"/>
      <c r="L99" s="1"/>
    </row>
    <row r="100" spans="1:12" ht="39" customHeight="1" x14ac:dyDescent="0.25">
      <c r="A100" s="751" t="s">
        <v>122</v>
      </c>
      <c r="B100" s="171">
        <v>5</v>
      </c>
      <c r="C100" s="752"/>
      <c r="D100" s="748"/>
      <c r="E100" s="749"/>
      <c r="F100" s="749"/>
      <c r="G100" s="749"/>
      <c r="H100" s="171"/>
      <c r="I100" s="171"/>
      <c r="J100" s="758" t="s">
        <v>121</v>
      </c>
      <c r="K100" s="759"/>
      <c r="L100" s="1"/>
    </row>
    <row r="101" spans="1:12" x14ac:dyDescent="0.25">
      <c r="A101" s="751"/>
      <c r="B101" s="171" t="s">
        <v>124</v>
      </c>
      <c r="C101" s="753"/>
      <c r="D101" s="748"/>
      <c r="E101" s="749"/>
      <c r="F101" s="749"/>
      <c r="G101" s="749"/>
      <c r="H101" s="171"/>
      <c r="I101" s="171"/>
      <c r="J101" s="173"/>
      <c r="K101" s="174"/>
      <c r="L101" s="1"/>
    </row>
    <row r="102" spans="1:12" ht="27.75" x14ac:dyDescent="0.25">
      <c r="A102" s="751"/>
      <c r="B102" s="171">
        <v>4</v>
      </c>
      <c r="C102" s="795"/>
      <c r="D102" s="748"/>
      <c r="E102" s="748"/>
      <c r="F102" s="757"/>
      <c r="G102" s="749"/>
      <c r="H102" s="171"/>
      <c r="I102" s="171"/>
      <c r="J102" s="180" t="str">
        <f xml:space="preserve"> IF(OR(E100="X",F100="X",G100="x",F102="x",G102="X",F104="X",G104="X",G106="X" ),"x","")</f>
        <v/>
      </c>
      <c r="K102" s="174" t="s">
        <v>123</v>
      </c>
      <c r="L102" s="1"/>
    </row>
    <row r="103" spans="1:12" ht="27.75" x14ac:dyDescent="0.25">
      <c r="A103" s="751"/>
      <c r="B103" s="171" t="s">
        <v>126</v>
      </c>
      <c r="C103" s="796"/>
      <c r="D103" s="748"/>
      <c r="E103" s="748"/>
      <c r="F103" s="757"/>
      <c r="G103" s="749"/>
      <c r="H103" s="171"/>
      <c r="I103" s="171"/>
      <c r="J103" s="181"/>
      <c r="K103" s="174"/>
      <c r="L103" s="1"/>
    </row>
    <row r="104" spans="1:12" ht="27.75" x14ac:dyDescent="0.25">
      <c r="A104" s="751"/>
      <c r="B104" s="171">
        <v>3</v>
      </c>
      <c r="C104" s="742"/>
      <c r="D104" s="746"/>
      <c r="E104" s="747"/>
      <c r="F104" s="757"/>
      <c r="G104" s="749"/>
      <c r="H104" s="171"/>
      <c r="I104" s="171"/>
      <c r="J104" s="182" t="str">
        <f xml:space="preserve"> IF(OR(C100="X",D100="X",D102="x",E102="x",E104="X",F106="X",F108="X",G108="X" ),"x","")</f>
        <v/>
      </c>
      <c r="K104" s="174" t="s">
        <v>125</v>
      </c>
      <c r="L104" s="1"/>
    </row>
    <row r="105" spans="1:12" ht="27.75" x14ac:dyDescent="0.25">
      <c r="A105" s="751"/>
      <c r="B105" s="171" t="s">
        <v>128</v>
      </c>
      <c r="C105" s="743"/>
      <c r="D105" s="746"/>
      <c r="E105" s="748"/>
      <c r="F105" s="757"/>
      <c r="G105" s="749"/>
      <c r="H105" s="171"/>
      <c r="I105" s="171"/>
      <c r="J105" s="183"/>
      <c r="K105" s="174"/>
      <c r="L105" s="1"/>
    </row>
    <row r="106" spans="1:12" ht="27.75" x14ac:dyDescent="0.25">
      <c r="A106" s="751"/>
      <c r="B106" s="171">
        <v>2</v>
      </c>
      <c r="C106" s="742"/>
      <c r="D106" s="744"/>
      <c r="E106" s="745"/>
      <c r="F106" s="747"/>
      <c r="G106" s="749"/>
      <c r="H106" s="171"/>
      <c r="I106" s="171"/>
      <c r="J106" s="184" t="str">
        <f xml:space="preserve"> IF(OR(C102="X",D104="X",E108="x",E106="x" ),"x","")</f>
        <v/>
      </c>
      <c r="K106" s="174" t="s">
        <v>127</v>
      </c>
      <c r="L106" s="1"/>
    </row>
    <row r="107" spans="1:12" ht="27.75" x14ac:dyDescent="0.25">
      <c r="A107" s="751"/>
      <c r="B107" s="171" t="s">
        <v>250</v>
      </c>
      <c r="C107" s="743"/>
      <c r="D107" s="744"/>
      <c r="E107" s="746"/>
      <c r="F107" s="748"/>
      <c r="G107" s="749"/>
      <c r="H107" s="171"/>
      <c r="I107" s="171"/>
      <c r="J107" s="183"/>
      <c r="K107" s="174"/>
      <c r="L107" s="1"/>
    </row>
    <row r="108" spans="1:12" ht="27.75" x14ac:dyDescent="0.25">
      <c r="A108" s="751"/>
      <c r="B108" s="171">
        <v>1</v>
      </c>
      <c r="C108" s="742"/>
      <c r="D108" s="773"/>
      <c r="E108" s="775"/>
      <c r="F108" s="777"/>
      <c r="G108" s="779"/>
      <c r="H108" s="171"/>
      <c r="I108" s="171"/>
      <c r="J108" s="185" t="str">
        <f xml:space="preserve"> IF(OR(C104="X",C106="X",C108="x",D106="x",D108="x" ),"x","")</f>
        <v/>
      </c>
      <c r="K108" s="174" t="s">
        <v>129</v>
      </c>
      <c r="L108" s="1"/>
    </row>
    <row r="109" spans="1:12" x14ac:dyDescent="0.25">
      <c r="A109" s="751"/>
      <c r="B109" s="171" t="s">
        <v>130</v>
      </c>
      <c r="C109" s="772"/>
      <c r="D109" s="774"/>
      <c r="E109" s="776"/>
      <c r="F109" s="778"/>
      <c r="G109" s="780"/>
      <c r="H109" s="171"/>
      <c r="I109" s="171"/>
      <c r="J109" s="171"/>
      <c r="K109" s="172"/>
      <c r="L109" s="1"/>
    </row>
    <row r="110" spans="1:12" x14ac:dyDescent="0.25">
      <c r="A110" s="193"/>
      <c r="B110" s="171"/>
      <c r="C110" s="171">
        <v>1</v>
      </c>
      <c r="D110" s="171">
        <v>2</v>
      </c>
      <c r="E110" s="171">
        <v>3</v>
      </c>
      <c r="F110" s="171">
        <v>4</v>
      </c>
      <c r="G110" s="171">
        <v>5</v>
      </c>
      <c r="H110" s="171"/>
      <c r="I110" s="171"/>
      <c r="J110" s="171"/>
      <c r="K110" s="172"/>
      <c r="L110" s="1"/>
    </row>
    <row r="111" spans="1:12" x14ac:dyDescent="0.25">
      <c r="A111" s="193"/>
      <c r="B111" s="171"/>
      <c r="C111" s="171" t="s">
        <v>131</v>
      </c>
      <c r="D111" s="171" t="s">
        <v>132</v>
      </c>
      <c r="E111" s="171" t="s">
        <v>133</v>
      </c>
      <c r="F111" s="171" t="s">
        <v>134</v>
      </c>
      <c r="G111" s="171" t="s">
        <v>135</v>
      </c>
      <c r="H111" s="171"/>
      <c r="I111" s="171"/>
      <c r="J111" s="171"/>
      <c r="K111" s="172"/>
      <c r="L111" s="1"/>
    </row>
    <row r="112" spans="1:12" ht="15" customHeight="1" x14ac:dyDescent="0.25">
      <c r="A112" s="193"/>
      <c r="B112" s="171"/>
      <c r="C112" s="750" t="s">
        <v>136</v>
      </c>
      <c r="D112" s="750"/>
      <c r="E112" s="750"/>
      <c r="F112" s="750"/>
      <c r="G112" s="750"/>
      <c r="H112" s="171"/>
      <c r="I112" s="171"/>
      <c r="J112" s="171"/>
      <c r="K112" s="172"/>
      <c r="L112" s="1"/>
    </row>
    <row r="113" spans="1:12" ht="15" customHeight="1" x14ac:dyDescent="0.25">
      <c r="A113" s="193"/>
      <c r="B113" s="171"/>
      <c r="C113" s="750"/>
      <c r="D113" s="750"/>
      <c r="E113" s="750"/>
      <c r="F113" s="750"/>
      <c r="G113" s="750"/>
      <c r="H113" s="171"/>
      <c r="I113" s="171"/>
      <c r="J113" s="171"/>
      <c r="K113" s="172"/>
      <c r="L113" s="1"/>
    </row>
    <row r="114" spans="1:12" ht="15.75" thickBot="1" x14ac:dyDescent="0.3">
      <c r="A114" s="83"/>
      <c r="B114" s="84"/>
      <c r="C114" s="84"/>
      <c r="D114" s="84"/>
      <c r="E114" s="84"/>
      <c r="F114" s="84"/>
      <c r="G114" s="84"/>
      <c r="H114" s="84"/>
      <c r="I114" s="84"/>
      <c r="J114" s="84"/>
      <c r="K114" s="85"/>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67" t="s">
        <v>120</v>
      </c>
      <c r="B116" s="961" t="str">
        <f>DESCRIPCION!A25</f>
        <v>f</v>
      </c>
      <c r="C116" s="961"/>
      <c r="D116" s="961"/>
      <c r="E116" s="961"/>
      <c r="F116" s="961"/>
      <c r="G116" s="961"/>
      <c r="H116" s="962"/>
      <c r="I116" s="970" t="s">
        <v>348</v>
      </c>
      <c r="J116" s="971"/>
      <c r="K116" s="153" t="str">
        <f>IF(J123="x","EXTREMA",IF(J125="x","ALTA",IF(J127="x","MODERADA",IF(J129="x","BAJA",""))))</f>
        <v/>
      </c>
      <c r="L116" s="1"/>
    </row>
    <row r="117" spans="1:12" ht="16.5" thickBot="1" x14ac:dyDescent="0.3">
      <c r="A117" s="968"/>
      <c r="B117" s="963"/>
      <c r="C117" s="963"/>
      <c r="D117" s="963"/>
      <c r="E117" s="963"/>
      <c r="F117" s="963"/>
      <c r="G117" s="963"/>
      <c r="H117" s="964"/>
      <c r="I117" s="965" t="s">
        <v>349</v>
      </c>
      <c r="J117" s="966"/>
      <c r="K117" s="209" t="str">
        <f>'VALORACION RIESGOS INHERENTES'!K111</f>
        <v/>
      </c>
      <c r="L117" s="1"/>
    </row>
    <row r="118" spans="1:12" ht="16.5" thickBot="1" x14ac:dyDescent="0.3">
      <c r="A118" s="969"/>
      <c r="B118" s="735" t="s">
        <v>299</v>
      </c>
      <c r="C118" s="736"/>
      <c r="D118" s="736"/>
      <c r="E118" s="736"/>
      <c r="F118" s="736"/>
      <c r="G118" s="736"/>
      <c r="H118" s="736"/>
      <c r="I118" s="736"/>
      <c r="J118" s="739"/>
      <c r="K118" s="209" t="str">
        <f>'EVALUACIÓN SOLIDEZ CONTROLES'!H31</f>
        <v xml:space="preserve"> </v>
      </c>
      <c r="L118" s="1"/>
    </row>
    <row r="119" spans="1:12" ht="17.25" customHeight="1" thickBot="1" x14ac:dyDescent="0.3">
      <c r="A119" s="284" t="s">
        <v>122</v>
      </c>
      <c r="B119" s="285"/>
      <c r="C119" s="285"/>
      <c r="D119" s="286"/>
      <c r="E119" s="985"/>
      <c r="F119" s="986"/>
      <c r="G119" s="987"/>
      <c r="H119" s="735" t="s">
        <v>351</v>
      </c>
      <c r="I119" s="739"/>
      <c r="J119" s="740"/>
      <c r="K119" s="741"/>
      <c r="L119" s="1"/>
    </row>
    <row r="120" spans="1:12" ht="39.75" customHeight="1" x14ac:dyDescent="0.25">
      <c r="A120" s="193"/>
      <c r="B120" s="171"/>
      <c r="C120" s="194"/>
      <c r="D120" s="171"/>
      <c r="E120" s="171"/>
      <c r="F120" s="171"/>
      <c r="G120" s="171"/>
      <c r="H120" s="171"/>
      <c r="I120" s="171"/>
      <c r="J120" s="62"/>
      <c r="K120" s="75"/>
      <c r="L120" s="1"/>
    </row>
    <row r="121" spans="1:12" ht="15" customHeight="1" x14ac:dyDescent="0.25">
      <c r="A121" s="751" t="s">
        <v>122</v>
      </c>
      <c r="B121" s="171">
        <v>5</v>
      </c>
      <c r="C121" s="810"/>
      <c r="D121" s="812"/>
      <c r="E121" s="813"/>
      <c r="F121" s="813"/>
      <c r="G121" s="813"/>
      <c r="H121" s="207"/>
      <c r="I121" s="171"/>
      <c r="J121" s="758" t="s">
        <v>121</v>
      </c>
      <c r="K121" s="759"/>
      <c r="L121" s="1"/>
    </row>
    <row r="122" spans="1:12" ht="33" x14ac:dyDescent="0.25">
      <c r="A122" s="751"/>
      <c r="B122" s="171" t="s">
        <v>124</v>
      </c>
      <c r="C122" s="811"/>
      <c r="D122" s="812"/>
      <c r="E122" s="813"/>
      <c r="F122" s="813"/>
      <c r="G122" s="813"/>
      <c r="H122" s="207"/>
      <c r="I122" s="171"/>
      <c r="J122" s="173"/>
      <c r="K122" s="174"/>
      <c r="L122" s="1"/>
    </row>
    <row r="123" spans="1:12" ht="33" x14ac:dyDescent="0.25">
      <c r="A123" s="751"/>
      <c r="B123" s="171">
        <v>4</v>
      </c>
      <c r="C123" s="814"/>
      <c r="D123" s="812"/>
      <c r="E123" s="812"/>
      <c r="F123" s="816"/>
      <c r="G123" s="813"/>
      <c r="H123" s="207"/>
      <c r="I123" s="171"/>
      <c r="J123" s="180" t="str">
        <f xml:space="preserve"> IF(OR(E121="X",F121="X",G121="x",F123="x",G123="X",F125="X",G125="X",G127="X" ),"x","")</f>
        <v/>
      </c>
      <c r="K123" s="174" t="s">
        <v>123</v>
      </c>
      <c r="L123" s="1"/>
    </row>
    <row r="124" spans="1:12" ht="33" x14ac:dyDescent="0.25">
      <c r="A124" s="751"/>
      <c r="B124" s="171" t="s">
        <v>126</v>
      </c>
      <c r="C124" s="815"/>
      <c r="D124" s="812"/>
      <c r="E124" s="812"/>
      <c r="F124" s="816"/>
      <c r="G124" s="813"/>
      <c r="H124" s="207"/>
      <c r="I124" s="171"/>
      <c r="J124" s="181"/>
      <c r="K124" s="174"/>
      <c r="L124" s="1"/>
    </row>
    <row r="125" spans="1:12" ht="33" x14ac:dyDescent="0.25">
      <c r="A125" s="751"/>
      <c r="B125" s="171">
        <v>3</v>
      </c>
      <c r="C125" s="817"/>
      <c r="D125" s="819"/>
      <c r="E125" s="829"/>
      <c r="F125" s="816"/>
      <c r="G125" s="813"/>
      <c r="H125" s="207"/>
      <c r="I125" s="171"/>
      <c r="J125" s="182" t="str">
        <f xml:space="preserve"> IF(OR(C121="X",D121="X",D123="x",E123="x",E125="X",F127="X",F129="X",G129="X" ),"x","")</f>
        <v/>
      </c>
      <c r="K125" s="174" t="s">
        <v>125</v>
      </c>
      <c r="L125" s="1"/>
    </row>
    <row r="126" spans="1:12" ht="33" x14ac:dyDescent="0.25">
      <c r="A126" s="751"/>
      <c r="B126" s="171" t="s">
        <v>128</v>
      </c>
      <c r="C126" s="818"/>
      <c r="D126" s="819"/>
      <c r="E126" s="812"/>
      <c r="F126" s="816"/>
      <c r="G126" s="813"/>
      <c r="H126" s="207"/>
      <c r="I126" s="171"/>
      <c r="J126" s="183"/>
      <c r="K126" s="174"/>
      <c r="L126" s="1"/>
    </row>
    <row r="127" spans="1:12" ht="33" x14ac:dyDescent="0.25">
      <c r="A127" s="751"/>
      <c r="B127" s="171">
        <v>2</v>
      </c>
      <c r="C127" s="817"/>
      <c r="D127" s="830"/>
      <c r="E127" s="831"/>
      <c r="F127" s="829"/>
      <c r="G127" s="813"/>
      <c r="H127" s="207"/>
      <c r="I127" s="171"/>
      <c r="J127" s="184" t="str">
        <f xml:space="preserve"> IF(OR(C123="X",D125="X",E127="x",E129="x" ),"x","")</f>
        <v/>
      </c>
      <c r="K127" s="174" t="s">
        <v>127</v>
      </c>
      <c r="L127" s="1"/>
    </row>
    <row r="128" spans="1:12" ht="33" x14ac:dyDescent="0.25">
      <c r="A128" s="751"/>
      <c r="B128" s="171" t="s">
        <v>250</v>
      </c>
      <c r="C128" s="818"/>
      <c r="D128" s="830"/>
      <c r="E128" s="819"/>
      <c r="F128" s="812"/>
      <c r="G128" s="813"/>
      <c r="H128" s="207"/>
      <c r="I128" s="171"/>
      <c r="J128" s="183"/>
      <c r="K128" s="174"/>
      <c r="L128" s="1"/>
    </row>
    <row r="129" spans="1:12" ht="33" x14ac:dyDescent="0.25">
      <c r="A129" s="751"/>
      <c r="B129" s="171">
        <v>1</v>
      </c>
      <c r="C129" s="817"/>
      <c r="D129" s="821"/>
      <c r="E129" s="823"/>
      <c r="F129" s="825"/>
      <c r="G129" s="827"/>
      <c r="H129" s="207"/>
      <c r="I129" s="171"/>
      <c r="J129" s="185" t="str">
        <f xml:space="preserve"> IF(OR(C125="X",C127="X",D127="x",C129="x",D129="x" ),"x","")</f>
        <v/>
      </c>
      <c r="K129" s="174" t="s">
        <v>129</v>
      </c>
      <c r="L129" s="1"/>
    </row>
    <row r="130" spans="1:12" ht="33" x14ac:dyDescent="0.25">
      <c r="A130" s="751"/>
      <c r="B130" s="171" t="s">
        <v>130</v>
      </c>
      <c r="C130" s="820"/>
      <c r="D130" s="822"/>
      <c r="E130" s="824"/>
      <c r="F130" s="826"/>
      <c r="G130" s="828"/>
      <c r="H130" s="207"/>
      <c r="I130" s="171"/>
      <c r="J130" s="171"/>
      <c r="K130" s="172"/>
      <c r="L130" s="1"/>
    </row>
    <row r="131" spans="1:12" x14ac:dyDescent="0.25">
      <c r="A131" s="193"/>
      <c r="B131" s="171"/>
      <c r="C131" s="171">
        <v>1</v>
      </c>
      <c r="D131" s="171">
        <v>2</v>
      </c>
      <c r="E131" s="171">
        <v>3</v>
      </c>
      <c r="F131" s="171">
        <v>4</v>
      </c>
      <c r="G131" s="171">
        <v>5</v>
      </c>
      <c r="H131" s="171"/>
      <c r="I131" s="171"/>
      <c r="J131" s="171"/>
      <c r="K131" s="172"/>
      <c r="L131" s="1"/>
    </row>
    <row r="132" spans="1:12" x14ac:dyDescent="0.25">
      <c r="A132" s="193"/>
      <c r="B132" s="171"/>
      <c r="C132" s="171" t="s">
        <v>131</v>
      </c>
      <c r="D132" s="171" t="s">
        <v>132</v>
      </c>
      <c r="E132" s="171" t="s">
        <v>133</v>
      </c>
      <c r="F132" s="171" t="s">
        <v>134</v>
      </c>
      <c r="G132" s="171" t="s">
        <v>135</v>
      </c>
      <c r="H132" s="171"/>
      <c r="I132" s="171"/>
      <c r="J132" s="171"/>
      <c r="K132" s="172"/>
      <c r="L132" s="1"/>
    </row>
    <row r="133" spans="1:12" ht="15" customHeight="1" x14ac:dyDescent="0.25">
      <c r="A133" s="193"/>
      <c r="B133" s="171"/>
      <c r="C133" s="750" t="s">
        <v>136</v>
      </c>
      <c r="D133" s="750"/>
      <c r="E133" s="750"/>
      <c r="F133" s="750"/>
      <c r="G133" s="750"/>
      <c r="H133" s="171"/>
      <c r="I133" s="171"/>
      <c r="J133" s="171"/>
      <c r="K133" s="172"/>
      <c r="L133" s="1"/>
    </row>
    <row r="134" spans="1:12" ht="15" customHeight="1" x14ac:dyDescent="0.25">
      <c r="A134" s="193"/>
      <c r="B134" s="171"/>
      <c r="C134" s="750"/>
      <c r="D134" s="750"/>
      <c r="E134" s="750"/>
      <c r="F134" s="750"/>
      <c r="G134" s="750"/>
      <c r="H134" s="171"/>
      <c r="I134" s="171"/>
      <c r="J134" s="171"/>
      <c r="K134" s="172"/>
      <c r="L134" s="1"/>
    </row>
    <row r="135" spans="1:12" ht="15.75" thickBot="1" x14ac:dyDescent="0.3">
      <c r="A135" s="83"/>
      <c r="B135" s="84"/>
      <c r="C135" s="84"/>
      <c r="D135" s="84"/>
      <c r="E135" s="84"/>
      <c r="F135" s="84"/>
      <c r="G135" s="84"/>
      <c r="H135" s="84"/>
      <c r="I135" s="84"/>
      <c r="J135" s="84"/>
      <c r="K135" s="85"/>
      <c r="L135" s="1"/>
    </row>
    <row r="136" spans="1:12" ht="15.75" thickBot="1" x14ac:dyDescent="0.3">
      <c r="A136" s="1"/>
      <c r="B136" s="1"/>
      <c r="C136" s="1"/>
      <c r="D136" s="1"/>
      <c r="E136" s="1"/>
      <c r="F136" s="1"/>
      <c r="G136" s="1"/>
      <c r="H136" s="1"/>
      <c r="I136" s="1"/>
      <c r="J136" s="1"/>
      <c r="K136" s="1"/>
      <c r="L136" s="1"/>
    </row>
    <row r="137" spans="1:12" ht="16.5" customHeight="1" thickBot="1" x14ac:dyDescent="0.3">
      <c r="A137" s="967" t="s">
        <v>120</v>
      </c>
      <c r="B137" s="973" t="str">
        <f>DESCRIPCION!A28</f>
        <v>g</v>
      </c>
      <c r="C137" s="961"/>
      <c r="D137" s="961"/>
      <c r="E137" s="961"/>
      <c r="F137" s="961"/>
      <c r="G137" s="961"/>
      <c r="H137" s="962"/>
      <c r="I137" s="970" t="s">
        <v>348</v>
      </c>
      <c r="J137" s="971"/>
      <c r="K137" s="153" t="str">
        <f>IF(J144="x","EXTREMA",IF(J146="x","ALTA",IF(J148="x","MODERADA",IF(J150="x","BAJA",""))))</f>
        <v/>
      </c>
      <c r="L137" s="1"/>
    </row>
    <row r="138" spans="1:12" ht="16.5" thickBot="1" x14ac:dyDescent="0.3">
      <c r="A138" s="968"/>
      <c r="B138" s="974"/>
      <c r="C138" s="963"/>
      <c r="D138" s="963"/>
      <c r="E138" s="963"/>
      <c r="F138" s="963"/>
      <c r="G138" s="963"/>
      <c r="H138" s="964"/>
      <c r="I138" s="965" t="s">
        <v>349</v>
      </c>
      <c r="J138" s="966"/>
      <c r="K138" s="209" t="str">
        <f>'VALORACION RIESGOS INHERENTES'!K131</f>
        <v/>
      </c>
      <c r="L138" s="1"/>
    </row>
    <row r="139" spans="1:12" ht="16.5" thickBot="1" x14ac:dyDescent="0.3">
      <c r="A139" s="969"/>
      <c r="B139" s="735" t="s">
        <v>299</v>
      </c>
      <c r="C139" s="736"/>
      <c r="D139" s="736"/>
      <c r="E139" s="736"/>
      <c r="F139" s="736"/>
      <c r="G139" s="736"/>
      <c r="H139" s="736"/>
      <c r="I139" s="736"/>
      <c r="J139" s="739"/>
      <c r="K139" s="208" t="e">
        <f>'EVALUACIÓN SOLIDEZ CONTROLES'!H35</f>
        <v>#DIV/0!</v>
      </c>
      <c r="L139" s="1"/>
    </row>
    <row r="140" spans="1:12" ht="18" customHeight="1" thickBot="1" x14ac:dyDescent="0.3">
      <c r="A140" s="284" t="s">
        <v>122</v>
      </c>
      <c r="B140" s="285"/>
      <c r="C140" s="285"/>
      <c r="D140" s="286"/>
      <c r="E140" s="985"/>
      <c r="F140" s="986"/>
      <c r="G140" s="987"/>
      <c r="H140" s="735" t="s">
        <v>351</v>
      </c>
      <c r="I140" s="739"/>
      <c r="J140" s="740"/>
      <c r="K140" s="741"/>
      <c r="L140" s="1"/>
    </row>
    <row r="141" spans="1:12" ht="42" customHeight="1" x14ac:dyDescent="0.25">
      <c r="A141" s="193"/>
      <c r="B141" s="171"/>
      <c r="C141" s="194"/>
      <c r="D141" s="171"/>
      <c r="E141" s="171"/>
      <c r="F141" s="171"/>
      <c r="G141" s="171"/>
      <c r="H141" s="171"/>
      <c r="I141" s="171"/>
      <c r="J141" s="189"/>
      <c r="K141" s="190"/>
      <c r="L141" s="1"/>
    </row>
    <row r="142" spans="1:12" ht="41.25" customHeight="1" x14ac:dyDescent="0.25">
      <c r="A142" s="751" t="s">
        <v>122</v>
      </c>
      <c r="B142" s="171">
        <v>5</v>
      </c>
      <c r="C142" s="752"/>
      <c r="D142" s="748"/>
      <c r="E142" s="749"/>
      <c r="F142" s="749"/>
      <c r="G142" s="749"/>
      <c r="H142" s="171"/>
      <c r="I142" s="171"/>
      <c r="J142" s="758" t="s">
        <v>121</v>
      </c>
      <c r="K142" s="759"/>
      <c r="L142" s="1"/>
    </row>
    <row r="143" spans="1:12" x14ac:dyDescent="0.25">
      <c r="A143" s="751"/>
      <c r="B143" s="171" t="s">
        <v>124</v>
      </c>
      <c r="C143" s="753"/>
      <c r="D143" s="748"/>
      <c r="E143" s="749"/>
      <c r="F143" s="749"/>
      <c r="G143" s="749"/>
      <c r="H143" s="171"/>
      <c r="I143" s="171"/>
      <c r="J143" s="173"/>
      <c r="K143" s="174"/>
      <c r="L143" s="1"/>
    </row>
    <row r="144" spans="1:12" ht="27.75" x14ac:dyDescent="0.25">
      <c r="A144" s="751"/>
      <c r="B144" s="171">
        <v>4</v>
      </c>
      <c r="C144" s="795"/>
      <c r="D144" s="748"/>
      <c r="E144" s="748"/>
      <c r="F144" s="757"/>
      <c r="G144" s="749"/>
      <c r="H144" s="171"/>
      <c r="I144" s="171"/>
      <c r="J144" s="180" t="str">
        <f xml:space="preserve"> IF(OR(E142="X",F142="X",G142="x",F144="x",G144="X",F146="X",G146="X",G148="X" ),"x","")</f>
        <v/>
      </c>
      <c r="K144" s="174" t="s">
        <v>123</v>
      </c>
      <c r="L144" s="1"/>
    </row>
    <row r="145" spans="1:12" ht="27.75" x14ac:dyDescent="0.25">
      <c r="A145" s="751"/>
      <c r="B145" s="171" t="s">
        <v>126</v>
      </c>
      <c r="C145" s="796"/>
      <c r="D145" s="748"/>
      <c r="E145" s="748"/>
      <c r="F145" s="757"/>
      <c r="G145" s="749"/>
      <c r="H145" s="171"/>
      <c r="I145" s="171"/>
      <c r="J145" s="181"/>
      <c r="K145" s="174"/>
      <c r="L145" s="1"/>
    </row>
    <row r="146" spans="1:12" ht="27.75" x14ac:dyDescent="0.25">
      <c r="A146" s="751"/>
      <c r="B146" s="171">
        <v>3</v>
      </c>
      <c r="C146" s="742"/>
      <c r="D146" s="746"/>
      <c r="E146" s="747"/>
      <c r="F146" s="757"/>
      <c r="G146" s="749"/>
      <c r="H146" s="171"/>
      <c r="I146" s="171"/>
      <c r="J146" s="182" t="str">
        <f xml:space="preserve"> IF(OR(C142="X",D142="X",D144="x",E144="x",E146="X",F148="X",F150="X",G150="X" ),"x","")</f>
        <v/>
      </c>
      <c r="K146" s="174" t="s">
        <v>125</v>
      </c>
      <c r="L146" s="1"/>
    </row>
    <row r="147" spans="1:12" ht="27.75" x14ac:dyDescent="0.25">
      <c r="A147" s="751"/>
      <c r="B147" s="171" t="s">
        <v>128</v>
      </c>
      <c r="C147" s="743"/>
      <c r="D147" s="746"/>
      <c r="E147" s="748"/>
      <c r="F147" s="757"/>
      <c r="G147" s="749"/>
      <c r="H147" s="171"/>
      <c r="I147" s="171"/>
      <c r="J147" s="183"/>
      <c r="K147" s="174"/>
      <c r="L147" s="1"/>
    </row>
    <row r="148" spans="1:12" ht="27.75" x14ac:dyDescent="0.25">
      <c r="A148" s="751"/>
      <c r="B148" s="171">
        <v>2</v>
      </c>
      <c r="C148" s="742"/>
      <c r="D148" s="744"/>
      <c r="E148" s="745"/>
      <c r="F148" s="747"/>
      <c r="G148" s="749"/>
      <c r="H148" s="171"/>
      <c r="I148" s="171"/>
      <c r="J148" s="184" t="str">
        <f xml:space="preserve"> IF(OR(C144="X",D146="X",E148="x",E150="x" ),"x","")</f>
        <v/>
      </c>
      <c r="K148" s="174" t="s">
        <v>127</v>
      </c>
      <c r="L148" s="1"/>
    </row>
    <row r="149" spans="1:12" ht="27.75" x14ac:dyDescent="0.25">
      <c r="A149" s="751"/>
      <c r="B149" s="171" t="s">
        <v>250</v>
      </c>
      <c r="C149" s="743"/>
      <c r="D149" s="744"/>
      <c r="E149" s="746"/>
      <c r="F149" s="748"/>
      <c r="G149" s="749"/>
      <c r="H149" s="171"/>
      <c r="I149" s="171"/>
      <c r="J149" s="183"/>
      <c r="K149" s="174"/>
      <c r="L149" s="1"/>
    </row>
    <row r="150" spans="1:12" ht="27.75" x14ac:dyDescent="0.25">
      <c r="A150" s="751"/>
      <c r="B150" s="171">
        <v>1</v>
      </c>
      <c r="C150" s="742"/>
      <c r="D150" s="773"/>
      <c r="E150" s="775"/>
      <c r="F150" s="777"/>
      <c r="G150" s="779"/>
      <c r="H150" s="171"/>
      <c r="I150" s="171"/>
      <c r="J150" s="185" t="str">
        <f xml:space="preserve"> IF(OR(C146="X",C148="X",C150="x",D148="x",D150="x" ),"x","")</f>
        <v/>
      </c>
      <c r="K150" s="174" t="s">
        <v>129</v>
      </c>
      <c r="L150" s="1"/>
    </row>
    <row r="151" spans="1:12" x14ac:dyDescent="0.25">
      <c r="A151" s="751"/>
      <c r="B151" s="171" t="s">
        <v>130</v>
      </c>
      <c r="C151" s="772"/>
      <c r="D151" s="774"/>
      <c r="E151" s="776"/>
      <c r="F151" s="778"/>
      <c r="G151" s="780"/>
      <c r="H151" s="171"/>
      <c r="I151" s="171"/>
      <c r="J151" s="171"/>
      <c r="K151" s="172"/>
      <c r="L151" s="1"/>
    </row>
    <row r="152" spans="1:12" x14ac:dyDescent="0.25">
      <c r="A152" s="193"/>
      <c r="B152" s="171"/>
      <c r="C152" s="171">
        <v>1</v>
      </c>
      <c r="D152" s="171">
        <v>2</v>
      </c>
      <c r="E152" s="171">
        <v>3</v>
      </c>
      <c r="F152" s="171">
        <v>4</v>
      </c>
      <c r="G152" s="171">
        <v>5</v>
      </c>
      <c r="H152" s="171"/>
      <c r="I152" s="171"/>
      <c r="J152" s="171"/>
      <c r="K152" s="172"/>
      <c r="L152" s="1"/>
    </row>
    <row r="153" spans="1:12" x14ac:dyDescent="0.25">
      <c r="A153" s="193"/>
      <c r="B153" s="171"/>
      <c r="C153" s="171" t="s">
        <v>131</v>
      </c>
      <c r="D153" s="171" t="s">
        <v>132</v>
      </c>
      <c r="E153" s="171" t="s">
        <v>133</v>
      </c>
      <c r="F153" s="171" t="s">
        <v>134</v>
      </c>
      <c r="G153" s="171" t="s">
        <v>135</v>
      </c>
      <c r="H153" s="171"/>
      <c r="I153" s="171"/>
      <c r="J153" s="171"/>
      <c r="K153" s="172"/>
      <c r="L153" s="1"/>
    </row>
    <row r="154" spans="1:12" ht="15" customHeight="1" x14ac:dyDescent="0.25">
      <c r="A154" s="193"/>
      <c r="B154" s="171"/>
      <c r="C154" s="750" t="s">
        <v>136</v>
      </c>
      <c r="D154" s="750"/>
      <c r="E154" s="750"/>
      <c r="F154" s="750"/>
      <c r="G154" s="750"/>
      <c r="H154" s="171"/>
      <c r="I154" s="171"/>
      <c r="J154" s="171"/>
      <c r="K154" s="172"/>
      <c r="L154" s="1"/>
    </row>
    <row r="155" spans="1:12" ht="15" customHeight="1" x14ac:dyDescent="0.25">
      <c r="A155" s="193"/>
      <c r="B155" s="171"/>
      <c r="C155" s="750"/>
      <c r="D155" s="750"/>
      <c r="E155" s="750"/>
      <c r="F155" s="750"/>
      <c r="G155" s="750"/>
      <c r="H155" s="171"/>
      <c r="I155" s="171"/>
      <c r="J155" s="171"/>
      <c r="K155" s="172"/>
      <c r="L155" s="1"/>
    </row>
    <row r="156" spans="1:12" ht="15.75" thickBot="1" x14ac:dyDescent="0.3">
      <c r="A156" s="195"/>
      <c r="B156" s="196"/>
      <c r="C156" s="196"/>
      <c r="D156" s="196"/>
      <c r="E156" s="196"/>
      <c r="F156" s="196"/>
      <c r="G156" s="196"/>
      <c r="H156" s="196"/>
      <c r="I156" s="196"/>
      <c r="J156" s="196"/>
      <c r="K156" s="197"/>
      <c r="L156" s="1"/>
    </row>
    <row r="157" spans="1:12" ht="15.75" thickBot="1" x14ac:dyDescent="0.3">
      <c r="A157" s="1"/>
      <c r="B157" s="1"/>
      <c r="C157" s="1"/>
      <c r="D157" s="1"/>
      <c r="E157" s="1"/>
      <c r="F157" s="1"/>
      <c r="G157" s="1"/>
      <c r="H157" s="1"/>
      <c r="I157" s="1"/>
      <c r="J157" s="1"/>
      <c r="K157" s="1"/>
      <c r="L157" s="1"/>
    </row>
    <row r="158" spans="1:12" ht="16.5" customHeight="1" thickBot="1" x14ac:dyDescent="0.3">
      <c r="A158" s="967" t="s">
        <v>120</v>
      </c>
      <c r="B158" s="961" t="str">
        <f>DESCRIPCION!A31</f>
        <v>h</v>
      </c>
      <c r="C158" s="961"/>
      <c r="D158" s="961"/>
      <c r="E158" s="961"/>
      <c r="F158" s="961"/>
      <c r="G158" s="961"/>
      <c r="H158" s="962"/>
      <c r="I158" s="970" t="s">
        <v>348</v>
      </c>
      <c r="J158" s="971"/>
      <c r="K158" s="153" t="str">
        <f>IF(J165="x","EXTREMA",IF(J167="x","ALTA",IF(J169="x","MODERADA",IF(J171="x","BAJA",""))))</f>
        <v/>
      </c>
      <c r="L158" s="1"/>
    </row>
    <row r="159" spans="1:12" ht="16.5" thickBot="1" x14ac:dyDescent="0.3">
      <c r="A159" s="968"/>
      <c r="B159" s="963"/>
      <c r="C159" s="963"/>
      <c r="D159" s="963"/>
      <c r="E159" s="963"/>
      <c r="F159" s="963"/>
      <c r="G159" s="963"/>
      <c r="H159" s="964"/>
      <c r="I159" s="965" t="s">
        <v>349</v>
      </c>
      <c r="J159" s="966"/>
      <c r="K159" s="208" t="str">
        <f>'VALORACION RIESGOS INHERENTES'!K151</f>
        <v/>
      </c>
      <c r="L159" s="1"/>
    </row>
    <row r="160" spans="1:12" ht="15.75" customHeight="1" thickBot="1" x14ac:dyDescent="0.3">
      <c r="A160" s="969"/>
      <c r="B160" s="735" t="s">
        <v>299</v>
      </c>
      <c r="C160" s="736"/>
      <c r="D160" s="736"/>
      <c r="E160" s="736"/>
      <c r="F160" s="736"/>
      <c r="G160" s="736"/>
      <c r="H160" s="736"/>
      <c r="I160" s="736"/>
      <c r="J160" s="739"/>
      <c r="K160" s="208" t="e">
        <f>'EVALUACIÓN SOLIDEZ CONTROLES'!H39</f>
        <v>#DIV/0!</v>
      </c>
      <c r="L160" s="1"/>
    </row>
    <row r="161" spans="1:12" ht="15.75" customHeight="1" thickBot="1" x14ac:dyDescent="0.3">
      <c r="A161" s="284" t="s">
        <v>122</v>
      </c>
      <c r="B161" s="285"/>
      <c r="C161" s="285"/>
      <c r="D161" s="286"/>
      <c r="E161" s="985"/>
      <c r="F161" s="986"/>
      <c r="G161" s="987"/>
      <c r="H161" s="735" t="s">
        <v>351</v>
      </c>
      <c r="I161" s="739"/>
      <c r="J161" s="740"/>
      <c r="K161" s="741"/>
      <c r="L161" s="1"/>
    </row>
    <row r="162" spans="1:12" ht="44.25" customHeight="1" x14ac:dyDescent="0.25">
      <c r="A162" s="193"/>
      <c r="B162" s="171"/>
      <c r="C162" s="194"/>
      <c r="D162" s="171"/>
      <c r="E162" s="171"/>
      <c r="F162" s="171"/>
      <c r="G162" s="171"/>
      <c r="H162" s="171"/>
      <c r="I162" s="171"/>
      <c r="J162" s="189"/>
      <c r="K162" s="190"/>
      <c r="L162" s="1"/>
    </row>
    <row r="163" spans="1:12" ht="54" customHeight="1" x14ac:dyDescent="0.25">
      <c r="A163" s="751" t="s">
        <v>122</v>
      </c>
      <c r="B163" s="171">
        <v>5</v>
      </c>
      <c r="C163" s="752"/>
      <c r="D163" s="748"/>
      <c r="E163" s="749"/>
      <c r="F163" s="749"/>
      <c r="G163" s="749"/>
      <c r="H163" s="171"/>
      <c r="I163" s="171"/>
      <c r="J163" s="758" t="s">
        <v>121</v>
      </c>
      <c r="K163" s="759"/>
      <c r="L163" s="1"/>
    </row>
    <row r="164" spans="1:12" x14ac:dyDescent="0.25">
      <c r="A164" s="751"/>
      <c r="B164" s="171" t="s">
        <v>124</v>
      </c>
      <c r="C164" s="753"/>
      <c r="D164" s="748"/>
      <c r="E164" s="749"/>
      <c r="F164" s="749"/>
      <c r="G164" s="749"/>
      <c r="H164" s="171"/>
      <c r="I164" s="171"/>
      <c r="J164" s="173"/>
      <c r="K164" s="174"/>
      <c r="L164" s="1"/>
    </row>
    <row r="165" spans="1:12" ht="27.75" x14ac:dyDescent="0.25">
      <c r="A165" s="751"/>
      <c r="B165" s="171">
        <v>4</v>
      </c>
      <c r="C165" s="795"/>
      <c r="D165" s="748"/>
      <c r="E165" s="748"/>
      <c r="F165" s="757"/>
      <c r="G165" s="749"/>
      <c r="H165" s="171"/>
      <c r="I165" s="171"/>
      <c r="J165" s="180" t="str">
        <f xml:space="preserve"> IF(OR(E163="X",F163="X",G163="x",F165="x",G165="X",F167="X",G167="X",G169="X" ),"x","")</f>
        <v/>
      </c>
      <c r="K165" s="174" t="s">
        <v>123</v>
      </c>
      <c r="L165" s="1"/>
    </row>
    <row r="166" spans="1:12" ht="27.75" x14ac:dyDescent="0.25">
      <c r="A166" s="751"/>
      <c r="B166" s="171" t="s">
        <v>126</v>
      </c>
      <c r="C166" s="796"/>
      <c r="D166" s="748"/>
      <c r="E166" s="748"/>
      <c r="F166" s="757"/>
      <c r="G166" s="749"/>
      <c r="H166" s="171"/>
      <c r="I166" s="171"/>
      <c r="J166" s="181"/>
      <c r="K166" s="174"/>
      <c r="L166" s="1"/>
    </row>
    <row r="167" spans="1:12" ht="27.75" x14ac:dyDescent="0.25">
      <c r="A167" s="751"/>
      <c r="B167" s="171">
        <v>3</v>
      </c>
      <c r="C167" s="742"/>
      <c r="D167" s="746"/>
      <c r="E167" s="747"/>
      <c r="F167" s="757"/>
      <c r="G167" s="749"/>
      <c r="H167" s="171"/>
      <c r="I167" s="171"/>
      <c r="J167" s="182" t="str">
        <f xml:space="preserve"> IF(OR(C163="X",D163="X",D165="x",E165="x",E167="X",F169="X",F171="X",G171="X" ),"x","")</f>
        <v/>
      </c>
      <c r="K167" s="174" t="s">
        <v>125</v>
      </c>
      <c r="L167" s="1"/>
    </row>
    <row r="168" spans="1:12" ht="27.75" x14ac:dyDescent="0.25">
      <c r="A168" s="751"/>
      <c r="B168" s="171" t="s">
        <v>128</v>
      </c>
      <c r="C168" s="743"/>
      <c r="D168" s="746"/>
      <c r="E168" s="748"/>
      <c r="F168" s="757"/>
      <c r="G168" s="749"/>
      <c r="H168" s="171"/>
      <c r="I168" s="171"/>
      <c r="J168" s="183"/>
      <c r="K168" s="174"/>
      <c r="L168" s="1"/>
    </row>
    <row r="169" spans="1:12" ht="27.75" x14ac:dyDescent="0.25">
      <c r="A169" s="751"/>
      <c r="B169" s="171">
        <v>2</v>
      </c>
      <c r="C169" s="742"/>
      <c r="D169" s="744"/>
      <c r="E169" s="745"/>
      <c r="F169" s="747"/>
      <c r="G169" s="749"/>
      <c r="H169" s="171"/>
      <c r="I169" s="171"/>
      <c r="J169" s="184" t="str">
        <f xml:space="preserve"> IF(OR(C165="X",D167="X",E169="x",E171="x" ),"x","")</f>
        <v/>
      </c>
      <c r="K169" s="174" t="s">
        <v>127</v>
      </c>
      <c r="L169" s="1"/>
    </row>
    <row r="170" spans="1:12" ht="27.75" x14ac:dyDescent="0.25">
      <c r="A170" s="751"/>
      <c r="B170" s="171" t="s">
        <v>250</v>
      </c>
      <c r="C170" s="743"/>
      <c r="D170" s="744"/>
      <c r="E170" s="746"/>
      <c r="F170" s="748"/>
      <c r="G170" s="749"/>
      <c r="H170" s="171"/>
      <c r="I170" s="171"/>
      <c r="J170" s="183"/>
      <c r="K170" s="174"/>
      <c r="L170" s="1"/>
    </row>
    <row r="171" spans="1:12" ht="27.75" x14ac:dyDescent="0.25">
      <c r="A171" s="751"/>
      <c r="B171" s="171">
        <v>1</v>
      </c>
      <c r="C171" s="742"/>
      <c r="D171" s="773"/>
      <c r="E171" s="775"/>
      <c r="F171" s="777"/>
      <c r="G171" s="779"/>
      <c r="H171" s="171"/>
      <c r="I171" s="171"/>
      <c r="J171" s="185" t="str">
        <f xml:space="preserve"> IF(OR(C167="X",C169="X",C171="x",D169="x",D171="x" ),"x","")</f>
        <v/>
      </c>
      <c r="K171" s="174" t="s">
        <v>129</v>
      </c>
      <c r="L171" s="1"/>
    </row>
    <row r="172" spans="1:12" x14ac:dyDescent="0.25">
      <c r="A172" s="751"/>
      <c r="B172" s="171" t="s">
        <v>130</v>
      </c>
      <c r="C172" s="772"/>
      <c r="D172" s="774"/>
      <c r="E172" s="776"/>
      <c r="F172" s="778"/>
      <c r="G172" s="780"/>
      <c r="H172" s="171"/>
      <c r="I172" s="171"/>
      <c r="J172" s="171"/>
      <c r="K172" s="172"/>
      <c r="L172" s="1"/>
    </row>
    <row r="173" spans="1:12" x14ac:dyDescent="0.25">
      <c r="A173" s="193"/>
      <c r="B173" s="171"/>
      <c r="C173" s="171">
        <v>1</v>
      </c>
      <c r="D173" s="171">
        <v>2</v>
      </c>
      <c r="E173" s="171">
        <v>3</v>
      </c>
      <c r="F173" s="171">
        <v>4</v>
      </c>
      <c r="G173" s="171">
        <v>5</v>
      </c>
      <c r="H173" s="171"/>
      <c r="I173" s="171"/>
      <c r="J173" s="171"/>
      <c r="K173" s="172"/>
      <c r="L173" s="1"/>
    </row>
    <row r="174" spans="1:12" x14ac:dyDescent="0.25">
      <c r="A174" s="193"/>
      <c r="B174" s="171"/>
      <c r="C174" s="171" t="s">
        <v>131</v>
      </c>
      <c r="D174" s="171" t="s">
        <v>132</v>
      </c>
      <c r="E174" s="171" t="s">
        <v>133</v>
      </c>
      <c r="F174" s="171" t="s">
        <v>134</v>
      </c>
      <c r="G174" s="171" t="s">
        <v>135</v>
      </c>
      <c r="H174" s="171"/>
      <c r="I174" s="171"/>
      <c r="J174" s="171"/>
      <c r="K174" s="172"/>
      <c r="L174" s="1"/>
    </row>
    <row r="175" spans="1:12" ht="15" customHeight="1" x14ac:dyDescent="0.25">
      <c r="A175" s="193"/>
      <c r="B175" s="171"/>
      <c r="C175" s="750" t="s">
        <v>136</v>
      </c>
      <c r="D175" s="750"/>
      <c r="E175" s="750"/>
      <c r="F175" s="750"/>
      <c r="G175" s="750"/>
      <c r="H175" s="171"/>
      <c r="I175" s="171"/>
      <c r="J175" s="171"/>
      <c r="K175" s="172"/>
      <c r="L175" s="1"/>
    </row>
    <row r="176" spans="1:12" ht="15" customHeight="1" x14ac:dyDescent="0.25">
      <c r="A176" s="193"/>
      <c r="B176" s="171"/>
      <c r="C176" s="750"/>
      <c r="D176" s="750"/>
      <c r="E176" s="750"/>
      <c r="F176" s="750"/>
      <c r="G176" s="750"/>
      <c r="H176" s="171"/>
      <c r="I176" s="171"/>
      <c r="J176" s="171"/>
      <c r="K176" s="172"/>
      <c r="L176" s="1"/>
    </row>
    <row r="177" spans="1:12" ht="15.75" thickBot="1" x14ac:dyDescent="0.3">
      <c r="A177" s="195"/>
      <c r="B177" s="196"/>
      <c r="C177" s="196"/>
      <c r="D177" s="196"/>
      <c r="E177" s="196"/>
      <c r="F177" s="196"/>
      <c r="G177" s="196"/>
      <c r="H177" s="196"/>
      <c r="I177" s="196"/>
      <c r="J177" s="196"/>
      <c r="K177" s="197"/>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67" t="s">
        <v>120</v>
      </c>
      <c r="B180" s="961" t="str">
        <f>DESCRIPCION!A34</f>
        <v>i</v>
      </c>
      <c r="C180" s="961"/>
      <c r="D180" s="961"/>
      <c r="E180" s="961"/>
      <c r="F180" s="961"/>
      <c r="G180" s="961"/>
      <c r="H180" s="962"/>
      <c r="I180" s="970" t="s">
        <v>348</v>
      </c>
      <c r="J180" s="971"/>
      <c r="K180" s="153" t="str">
        <f>IF(J187="x","EXTREMA",IF(J189="x","ALTA",IF(J191="x","MODERADA",IF(J193="x","BAJA",""))))</f>
        <v/>
      </c>
      <c r="L180" s="1"/>
    </row>
    <row r="181" spans="1:12" ht="16.5" thickBot="1" x14ac:dyDescent="0.3">
      <c r="A181" s="968"/>
      <c r="B181" s="963"/>
      <c r="C181" s="963"/>
      <c r="D181" s="963"/>
      <c r="E181" s="963"/>
      <c r="F181" s="963"/>
      <c r="G181" s="963"/>
      <c r="H181" s="964"/>
      <c r="I181" s="965" t="s">
        <v>349</v>
      </c>
      <c r="J181" s="966"/>
      <c r="K181" s="209" t="str">
        <f>'VALORACION RIESGOS INHERENTES'!K172</f>
        <v/>
      </c>
      <c r="L181" s="1"/>
    </row>
    <row r="182" spans="1:12" ht="16.5" thickBot="1" x14ac:dyDescent="0.3">
      <c r="A182" s="969"/>
      <c r="B182" s="735" t="s">
        <v>299</v>
      </c>
      <c r="C182" s="736"/>
      <c r="D182" s="736"/>
      <c r="E182" s="736"/>
      <c r="F182" s="736"/>
      <c r="G182" s="736"/>
      <c r="H182" s="736"/>
      <c r="I182" s="736"/>
      <c r="J182" s="739"/>
      <c r="K182" s="208" t="e">
        <f>'EVALUACIÓN SOLIDEZ CONTROLES'!H43</f>
        <v>#DIV/0!</v>
      </c>
      <c r="L182" s="1"/>
    </row>
    <row r="183" spans="1:12" ht="16.5" thickBot="1" x14ac:dyDescent="0.3">
      <c r="A183" s="284" t="s">
        <v>122</v>
      </c>
      <c r="B183" s="285"/>
      <c r="C183" s="285"/>
      <c r="D183" s="286"/>
      <c r="E183" s="985"/>
      <c r="F183" s="986"/>
      <c r="G183" s="987"/>
      <c r="H183" s="735" t="s">
        <v>351</v>
      </c>
      <c r="I183" s="739"/>
      <c r="J183" s="740"/>
      <c r="K183" s="741"/>
      <c r="L183" s="1"/>
    </row>
    <row r="184" spans="1:12" ht="37.5" customHeight="1" x14ac:dyDescent="0.25">
      <c r="A184" s="193"/>
      <c r="B184" s="171"/>
      <c r="C184" s="194"/>
      <c r="D184" s="171"/>
      <c r="E184" s="171"/>
      <c r="F184" s="171"/>
      <c r="G184" s="171"/>
      <c r="H184" s="171"/>
      <c r="I184" s="171"/>
      <c r="J184" s="189"/>
      <c r="K184" s="190"/>
      <c r="L184" s="1"/>
    </row>
    <row r="185" spans="1:12" ht="40.5" customHeight="1" x14ac:dyDescent="0.25">
      <c r="A185" s="751" t="s">
        <v>122</v>
      </c>
      <c r="B185" s="171">
        <v>5</v>
      </c>
      <c r="C185" s="752"/>
      <c r="D185" s="748"/>
      <c r="E185" s="749"/>
      <c r="F185" s="749"/>
      <c r="G185" s="749"/>
      <c r="H185" s="171"/>
      <c r="I185" s="171"/>
      <c r="J185" s="758" t="s">
        <v>121</v>
      </c>
      <c r="K185" s="759"/>
      <c r="L185" s="1"/>
    </row>
    <row r="186" spans="1:12" x14ac:dyDescent="0.25">
      <c r="A186" s="751"/>
      <c r="B186" s="171" t="s">
        <v>124</v>
      </c>
      <c r="C186" s="753"/>
      <c r="D186" s="748"/>
      <c r="E186" s="749"/>
      <c r="F186" s="749"/>
      <c r="G186" s="749"/>
      <c r="H186" s="171"/>
      <c r="I186" s="171"/>
      <c r="J186" s="173"/>
      <c r="K186" s="174"/>
      <c r="L186" s="1"/>
    </row>
    <row r="187" spans="1:12" ht="27.75" x14ac:dyDescent="0.25">
      <c r="A187" s="751"/>
      <c r="B187" s="171">
        <v>4</v>
      </c>
      <c r="C187" s="795"/>
      <c r="D187" s="748"/>
      <c r="E187" s="748"/>
      <c r="F187" s="757"/>
      <c r="G187" s="749"/>
      <c r="H187" s="171"/>
      <c r="I187" s="171"/>
      <c r="J187" s="180" t="str">
        <f xml:space="preserve"> IF(OR(E185="X",F185="X",G185="x",F187="x",G187="X",F189="X",G189="X",G191="X" ),"x","")</f>
        <v/>
      </c>
      <c r="K187" s="174" t="s">
        <v>123</v>
      </c>
      <c r="L187" s="1"/>
    </row>
    <row r="188" spans="1:12" ht="27.75" x14ac:dyDescent="0.25">
      <c r="A188" s="751"/>
      <c r="B188" s="171" t="s">
        <v>126</v>
      </c>
      <c r="C188" s="796"/>
      <c r="D188" s="748"/>
      <c r="E188" s="748"/>
      <c r="F188" s="757"/>
      <c r="G188" s="749"/>
      <c r="H188" s="171"/>
      <c r="I188" s="171"/>
      <c r="J188" s="181"/>
      <c r="K188" s="174"/>
      <c r="L188" s="1"/>
    </row>
    <row r="189" spans="1:12" ht="27.75" x14ac:dyDescent="0.25">
      <c r="A189" s="751"/>
      <c r="B189" s="171">
        <v>3</v>
      </c>
      <c r="C189" s="742"/>
      <c r="D189" s="746"/>
      <c r="E189" s="747"/>
      <c r="F189" s="757"/>
      <c r="G189" s="749"/>
      <c r="H189" s="171"/>
      <c r="I189" s="171"/>
      <c r="J189" s="182" t="str">
        <f xml:space="preserve"> IF(OR(C185="X",D185="X",D187="x",E187="x",E189="X",F191="X",F193="X",G193="X" ),"x","")</f>
        <v/>
      </c>
      <c r="K189" s="174" t="s">
        <v>125</v>
      </c>
      <c r="L189" s="1"/>
    </row>
    <row r="190" spans="1:12" ht="27.75" x14ac:dyDescent="0.25">
      <c r="A190" s="751"/>
      <c r="B190" s="171" t="s">
        <v>128</v>
      </c>
      <c r="C190" s="743"/>
      <c r="D190" s="746"/>
      <c r="E190" s="748"/>
      <c r="F190" s="757"/>
      <c r="G190" s="749"/>
      <c r="H190" s="171"/>
      <c r="I190" s="171"/>
      <c r="J190" s="183"/>
      <c r="K190" s="174"/>
      <c r="L190" s="1"/>
    </row>
    <row r="191" spans="1:12" ht="27.75" x14ac:dyDescent="0.25">
      <c r="A191" s="751"/>
      <c r="B191" s="171">
        <v>2</v>
      </c>
      <c r="C191" s="742"/>
      <c r="D191" s="744"/>
      <c r="E191" s="745"/>
      <c r="F191" s="747"/>
      <c r="G191" s="749"/>
      <c r="H191" s="171"/>
      <c r="I191" s="171"/>
      <c r="J191" s="184" t="str">
        <f xml:space="preserve"> IF(OR(E191="X",D189="X",C187="x",E193="x" ),"x","")</f>
        <v/>
      </c>
      <c r="K191" s="174" t="s">
        <v>127</v>
      </c>
      <c r="L191" s="1"/>
    </row>
    <row r="192" spans="1:12" ht="27.75" x14ac:dyDescent="0.25">
      <c r="A192" s="751"/>
      <c r="B192" s="171" t="s">
        <v>250</v>
      </c>
      <c r="C192" s="743"/>
      <c r="D192" s="744"/>
      <c r="E192" s="746"/>
      <c r="F192" s="748"/>
      <c r="G192" s="749"/>
      <c r="H192" s="171"/>
      <c r="I192" s="171"/>
      <c r="J192" s="183"/>
      <c r="K192" s="174"/>
      <c r="L192" s="1"/>
    </row>
    <row r="193" spans="1:12" ht="27.75" x14ac:dyDescent="0.25">
      <c r="A193" s="751"/>
      <c r="B193" s="171">
        <v>1</v>
      </c>
      <c r="C193" s="742"/>
      <c r="D193" s="773"/>
      <c r="E193" s="775"/>
      <c r="F193" s="777"/>
      <c r="G193" s="779"/>
      <c r="H193" s="171"/>
      <c r="I193" s="171"/>
      <c r="J193" s="185" t="str">
        <f xml:space="preserve"> IF(OR(C189="X",C191="X",D191="x",D193="x",C193="x" ),"x","")</f>
        <v/>
      </c>
      <c r="K193" s="174" t="s">
        <v>129</v>
      </c>
      <c r="L193" s="1"/>
    </row>
    <row r="194" spans="1:12" x14ac:dyDescent="0.25">
      <c r="A194" s="751"/>
      <c r="B194" s="171" t="s">
        <v>130</v>
      </c>
      <c r="C194" s="772"/>
      <c r="D194" s="774"/>
      <c r="E194" s="776"/>
      <c r="F194" s="778"/>
      <c r="G194" s="780"/>
      <c r="H194" s="171"/>
      <c r="I194" s="171"/>
      <c r="J194" s="171"/>
      <c r="K194" s="172"/>
      <c r="L194" s="1"/>
    </row>
    <row r="195" spans="1:12" x14ac:dyDescent="0.25">
      <c r="A195" s="193"/>
      <c r="B195" s="171"/>
      <c r="C195" s="171">
        <v>1</v>
      </c>
      <c r="D195" s="171">
        <v>2</v>
      </c>
      <c r="E195" s="171">
        <v>3</v>
      </c>
      <c r="F195" s="171">
        <v>4</v>
      </c>
      <c r="G195" s="171">
        <v>5</v>
      </c>
      <c r="H195" s="171"/>
      <c r="I195" s="171"/>
      <c r="J195" s="171"/>
      <c r="K195" s="172"/>
      <c r="L195" s="1"/>
    </row>
    <row r="196" spans="1:12" ht="15" customHeight="1" x14ac:dyDescent="0.25">
      <c r="A196" s="193"/>
      <c r="B196" s="171"/>
      <c r="C196" s="171" t="s">
        <v>131</v>
      </c>
      <c r="D196" s="171" t="s">
        <v>132</v>
      </c>
      <c r="E196" s="171" t="s">
        <v>133</v>
      </c>
      <c r="F196" s="171" t="s">
        <v>134</v>
      </c>
      <c r="G196" s="171" t="s">
        <v>135</v>
      </c>
      <c r="H196" s="171"/>
      <c r="I196" s="171"/>
      <c r="J196" s="171"/>
      <c r="K196" s="172"/>
      <c r="L196" s="1"/>
    </row>
    <row r="197" spans="1:12" ht="15" customHeight="1" x14ac:dyDescent="0.25">
      <c r="A197" s="193"/>
      <c r="B197" s="171"/>
      <c r="C197" s="750" t="s">
        <v>136</v>
      </c>
      <c r="D197" s="750"/>
      <c r="E197" s="750"/>
      <c r="F197" s="750"/>
      <c r="G197" s="750"/>
      <c r="H197" s="171"/>
      <c r="I197" s="171"/>
      <c r="J197" s="171"/>
      <c r="K197" s="172"/>
      <c r="L197" s="1"/>
    </row>
    <row r="198" spans="1:12" x14ac:dyDescent="0.25">
      <c r="A198" s="193"/>
      <c r="B198" s="171"/>
      <c r="C198" s="750"/>
      <c r="D198" s="750"/>
      <c r="E198" s="750"/>
      <c r="F198" s="750"/>
      <c r="G198" s="750"/>
      <c r="H198" s="171"/>
      <c r="I198" s="171"/>
      <c r="J198" s="171"/>
      <c r="K198" s="172"/>
      <c r="L198" s="1"/>
    </row>
    <row r="199" spans="1:12" ht="15.75" thickBot="1" x14ac:dyDescent="0.3">
      <c r="A199" s="83"/>
      <c r="B199" s="84"/>
      <c r="C199" s="84"/>
      <c r="D199" s="84"/>
      <c r="E199" s="84"/>
      <c r="F199" s="84"/>
      <c r="G199" s="84"/>
      <c r="H199" s="84"/>
      <c r="I199" s="84"/>
      <c r="J199" s="84"/>
      <c r="K199" s="85"/>
      <c r="L199" s="1"/>
    </row>
    <row r="200" spans="1:12" ht="15.75" thickBot="1" x14ac:dyDescent="0.3">
      <c r="A200" s="1"/>
      <c r="B200" s="1"/>
      <c r="C200" s="1"/>
      <c r="D200" s="1"/>
      <c r="E200" s="1"/>
      <c r="F200" s="1"/>
      <c r="G200" s="1"/>
      <c r="H200" s="1"/>
      <c r="I200" s="1"/>
      <c r="J200" s="1"/>
      <c r="K200" s="1"/>
      <c r="L200" s="1"/>
    </row>
    <row r="201" spans="1:12" ht="16.5" customHeight="1" thickBot="1" x14ac:dyDescent="0.3">
      <c r="A201" s="967" t="s">
        <v>120</v>
      </c>
      <c r="B201" s="961" t="str">
        <f>DESCRIPCION!A37</f>
        <v>j</v>
      </c>
      <c r="C201" s="961"/>
      <c r="D201" s="961"/>
      <c r="E201" s="961"/>
      <c r="F201" s="961"/>
      <c r="G201" s="961"/>
      <c r="H201" s="962"/>
      <c r="I201" s="970" t="s">
        <v>348</v>
      </c>
      <c r="J201" s="971"/>
      <c r="K201" s="153" t="str">
        <f>IF(J208="x","EXTREMA",IF(J210="x","ALTA",IF(J212="x","MODERADA",IF(J214="x","BAJA",""))))</f>
        <v/>
      </c>
      <c r="L201" s="1"/>
    </row>
    <row r="202" spans="1:12" ht="16.5" thickBot="1" x14ac:dyDescent="0.3">
      <c r="A202" s="968"/>
      <c r="B202" s="963"/>
      <c r="C202" s="963"/>
      <c r="D202" s="963"/>
      <c r="E202" s="963"/>
      <c r="F202" s="963"/>
      <c r="G202" s="963"/>
      <c r="H202" s="964"/>
      <c r="I202" s="965" t="s">
        <v>349</v>
      </c>
      <c r="J202" s="966"/>
      <c r="K202" s="208" t="str">
        <f>'VALORACION RIESGOS INHERENTES'!K192</f>
        <v/>
      </c>
      <c r="L202" s="1"/>
    </row>
    <row r="203" spans="1:12" ht="16.5" thickBot="1" x14ac:dyDescent="0.3">
      <c r="A203" s="969"/>
      <c r="B203" s="211" t="s">
        <v>299</v>
      </c>
      <c r="C203" s="212"/>
      <c r="D203" s="212"/>
      <c r="E203" s="212"/>
      <c r="F203" s="212"/>
      <c r="G203" s="212"/>
      <c r="H203" s="212"/>
      <c r="I203" s="212"/>
      <c r="J203" s="213"/>
      <c r="K203" s="208" t="e">
        <f>'EVALUACIÓN SOLIDEZ CONTROLES'!H47</f>
        <v>#DIV/0!</v>
      </c>
      <c r="L203" s="1"/>
    </row>
    <row r="204" spans="1:12" ht="16.5" thickBot="1" x14ac:dyDescent="0.3">
      <c r="A204" s="284" t="s">
        <v>122</v>
      </c>
      <c r="B204" s="285"/>
      <c r="C204" s="285"/>
      <c r="D204" s="286"/>
      <c r="E204" s="985"/>
      <c r="F204" s="986"/>
      <c r="G204" s="987"/>
      <c r="H204" s="735" t="s">
        <v>351</v>
      </c>
      <c r="I204" s="739"/>
      <c r="J204" s="740"/>
      <c r="K204" s="741"/>
      <c r="L204" s="1"/>
    </row>
    <row r="205" spans="1:12" ht="38.25" customHeight="1" x14ac:dyDescent="0.25">
      <c r="A205" s="193"/>
      <c r="B205" s="171"/>
      <c r="C205" s="194"/>
      <c r="D205" s="171"/>
      <c r="E205" s="171"/>
      <c r="F205" s="171"/>
      <c r="G205" s="171"/>
      <c r="H205" s="171"/>
      <c r="I205" s="171"/>
      <c r="J205" s="189"/>
      <c r="K205" s="190"/>
      <c r="L205" s="1"/>
    </row>
    <row r="206" spans="1:12" ht="45" customHeight="1" x14ac:dyDescent="0.25">
      <c r="A206" s="751" t="s">
        <v>122</v>
      </c>
      <c r="B206" s="171">
        <v>5</v>
      </c>
      <c r="C206" s="752"/>
      <c r="D206" s="748"/>
      <c r="E206" s="749"/>
      <c r="F206" s="749"/>
      <c r="G206" s="749"/>
      <c r="H206" s="171"/>
      <c r="I206" s="171"/>
      <c r="J206" s="758" t="s">
        <v>121</v>
      </c>
      <c r="K206" s="759"/>
      <c r="L206" s="1"/>
    </row>
    <row r="207" spans="1:12" x14ac:dyDescent="0.25">
      <c r="A207" s="751"/>
      <c r="B207" s="171" t="s">
        <v>124</v>
      </c>
      <c r="C207" s="753"/>
      <c r="D207" s="748"/>
      <c r="E207" s="749"/>
      <c r="F207" s="749"/>
      <c r="G207" s="749"/>
      <c r="H207" s="171"/>
      <c r="I207" s="171"/>
      <c r="J207" s="173"/>
      <c r="K207" s="174"/>
      <c r="L207" s="1"/>
    </row>
    <row r="208" spans="1:12" ht="27.75" x14ac:dyDescent="0.25">
      <c r="A208" s="751"/>
      <c r="B208" s="171">
        <v>4</v>
      </c>
      <c r="C208" s="795"/>
      <c r="D208" s="748"/>
      <c r="E208" s="748"/>
      <c r="F208" s="757"/>
      <c r="G208" s="749"/>
      <c r="H208" s="171"/>
      <c r="I208" s="171"/>
      <c r="J208" s="180" t="str">
        <f xml:space="preserve"> IF(OR(E206="X",F206="X",G206="x",F208="x",G208="X",F210="X",G210="X",G212="X" ),"x","")</f>
        <v/>
      </c>
      <c r="K208" s="174" t="s">
        <v>123</v>
      </c>
      <c r="L208" s="1"/>
    </row>
    <row r="209" spans="1:12" ht="27.75" x14ac:dyDescent="0.25">
      <c r="A209" s="751"/>
      <c r="B209" s="171" t="s">
        <v>126</v>
      </c>
      <c r="C209" s="796"/>
      <c r="D209" s="748"/>
      <c r="E209" s="748"/>
      <c r="F209" s="757"/>
      <c r="G209" s="749"/>
      <c r="H209" s="171"/>
      <c r="I209" s="171"/>
      <c r="J209" s="181"/>
      <c r="K209" s="174"/>
      <c r="L209" s="1"/>
    </row>
    <row r="210" spans="1:12" ht="27.75" x14ac:dyDescent="0.25">
      <c r="A210" s="751"/>
      <c r="B210" s="171">
        <v>3</v>
      </c>
      <c r="C210" s="742"/>
      <c r="D210" s="746"/>
      <c r="E210" s="747"/>
      <c r="F210" s="757"/>
      <c r="G210" s="749"/>
      <c r="H210" s="171"/>
      <c r="I210" s="171"/>
      <c r="J210" s="182" t="str">
        <f xml:space="preserve"> IF(OR(C206="X",D206="X",D208="x",E208="x",E210="X",F212="X",F214="X",G214="X" ),"x","")</f>
        <v/>
      </c>
      <c r="K210" s="174" t="s">
        <v>125</v>
      </c>
      <c r="L210" s="1"/>
    </row>
    <row r="211" spans="1:12" ht="27.75" x14ac:dyDescent="0.25">
      <c r="A211" s="751"/>
      <c r="B211" s="171" t="s">
        <v>128</v>
      </c>
      <c r="C211" s="743"/>
      <c r="D211" s="746"/>
      <c r="E211" s="748"/>
      <c r="F211" s="757"/>
      <c r="G211" s="749"/>
      <c r="H211" s="171"/>
      <c r="I211" s="171"/>
      <c r="J211" s="183"/>
      <c r="K211" s="174"/>
      <c r="L211" s="1"/>
    </row>
    <row r="212" spans="1:12" ht="27.75" x14ac:dyDescent="0.25">
      <c r="A212" s="751"/>
      <c r="B212" s="171">
        <v>2</v>
      </c>
      <c r="C212" s="742"/>
      <c r="D212" s="744"/>
      <c r="E212" s="745"/>
      <c r="F212" s="747"/>
      <c r="G212" s="749"/>
      <c r="H212" s="171"/>
      <c r="I212" s="171"/>
      <c r="J212" s="184" t="str">
        <f xml:space="preserve"> IF(OR(C208="X",D210="X",E212="x",E214="x" ),"x","")</f>
        <v/>
      </c>
      <c r="K212" s="174" t="s">
        <v>127</v>
      </c>
      <c r="L212" s="1"/>
    </row>
    <row r="213" spans="1:12" ht="27.75" x14ac:dyDescent="0.25">
      <c r="A213" s="751"/>
      <c r="B213" s="171" t="s">
        <v>250</v>
      </c>
      <c r="C213" s="743"/>
      <c r="D213" s="744"/>
      <c r="E213" s="746"/>
      <c r="F213" s="748"/>
      <c r="G213" s="749"/>
      <c r="H213" s="171"/>
      <c r="I213" s="171"/>
      <c r="J213" s="183"/>
      <c r="K213" s="174"/>
      <c r="L213" s="1"/>
    </row>
    <row r="214" spans="1:12" ht="27.75" x14ac:dyDescent="0.25">
      <c r="A214" s="751"/>
      <c r="B214" s="171">
        <v>1</v>
      </c>
      <c r="C214" s="742"/>
      <c r="D214" s="773"/>
      <c r="E214" s="775"/>
      <c r="F214" s="777"/>
      <c r="G214" s="779"/>
      <c r="H214" s="171"/>
      <c r="I214" s="171"/>
      <c r="J214" s="185" t="str">
        <f xml:space="preserve"> IF(OR(C210="X",C212="X",D212="x",D214="x",C214="x" ),"x","")</f>
        <v/>
      </c>
      <c r="K214" s="174" t="s">
        <v>129</v>
      </c>
      <c r="L214" s="1"/>
    </row>
    <row r="215" spans="1:12" x14ac:dyDescent="0.25">
      <c r="A215" s="751"/>
      <c r="B215" s="171" t="s">
        <v>130</v>
      </c>
      <c r="C215" s="772"/>
      <c r="D215" s="774"/>
      <c r="E215" s="776"/>
      <c r="F215" s="778"/>
      <c r="G215" s="780"/>
      <c r="H215" s="171"/>
      <c r="I215" s="171"/>
      <c r="J215" s="171"/>
      <c r="K215" s="172"/>
      <c r="L215" s="1"/>
    </row>
    <row r="216" spans="1:12" x14ac:dyDescent="0.25">
      <c r="A216" s="193"/>
      <c r="B216" s="171"/>
      <c r="C216" s="171">
        <v>1</v>
      </c>
      <c r="D216" s="171">
        <v>2</v>
      </c>
      <c r="E216" s="171">
        <v>3</v>
      </c>
      <c r="F216" s="171">
        <v>4</v>
      </c>
      <c r="G216" s="171">
        <v>5</v>
      </c>
      <c r="H216" s="171"/>
      <c r="I216" s="171"/>
      <c r="J216" s="171"/>
      <c r="K216" s="172"/>
      <c r="L216" s="1"/>
    </row>
    <row r="217" spans="1:12" ht="15" customHeight="1" x14ac:dyDescent="0.25">
      <c r="A217" s="193"/>
      <c r="B217" s="171"/>
      <c r="C217" s="171" t="s">
        <v>131</v>
      </c>
      <c r="D217" s="171" t="s">
        <v>132</v>
      </c>
      <c r="E217" s="171" t="s">
        <v>133</v>
      </c>
      <c r="F217" s="171" t="s">
        <v>134</v>
      </c>
      <c r="G217" s="171" t="s">
        <v>135</v>
      </c>
      <c r="H217" s="171"/>
      <c r="I217" s="171"/>
      <c r="J217" s="171"/>
      <c r="K217" s="172"/>
      <c r="L217" s="1"/>
    </row>
    <row r="218" spans="1:12" ht="15" customHeight="1" x14ac:dyDescent="0.25">
      <c r="A218" s="193"/>
      <c r="B218" s="171"/>
      <c r="C218" s="750" t="s">
        <v>136</v>
      </c>
      <c r="D218" s="750"/>
      <c r="E218" s="750"/>
      <c r="F218" s="750"/>
      <c r="G218" s="750"/>
      <c r="H218" s="171"/>
      <c r="I218" s="171"/>
      <c r="J218" s="171"/>
      <c r="K218" s="172"/>
      <c r="L218" s="1"/>
    </row>
    <row r="219" spans="1:12" x14ac:dyDescent="0.25">
      <c r="A219" s="193"/>
      <c r="B219" s="171"/>
      <c r="C219" s="750"/>
      <c r="D219" s="750"/>
      <c r="E219" s="750"/>
      <c r="F219" s="750"/>
      <c r="G219" s="750"/>
      <c r="H219" s="171"/>
      <c r="I219" s="171"/>
      <c r="J219" s="171"/>
      <c r="K219" s="172"/>
      <c r="L219" s="1"/>
    </row>
    <row r="220" spans="1:12" ht="15.75" thickBot="1" x14ac:dyDescent="0.3">
      <c r="A220" s="83"/>
      <c r="B220" s="84"/>
      <c r="C220" s="84"/>
      <c r="D220" s="84"/>
      <c r="E220" s="84"/>
      <c r="F220" s="84"/>
      <c r="G220" s="84"/>
      <c r="H220" s="84"/>
      <c r="I220" s="84"/>
      <c r="J220" s="84"/>
      <c r="K220" s="85"/>
      <c r="L220" s="1"/>
    </row>
    <row r="221" spans="1:12" ht="15.75" x14ac:dyDescent="0.25">
      <c r="A221" s="164"/>
      <c r="B221" s="980"/>
      <c r="C221" s="980"/>
      <c r="D221" s="980"/>
      <c r="E221" s="980"/>
      <c r="F221" s="980"/>
      <c r="G221" s="980"/>
      <c r="H221" s="980"/>
      <c r="I221" s="980"/>
      <c r="J221" s="164"/>
      <c r="K221" s="165"/>
      <c r="L221" s="160"/>
    </row>
    <row r="222" spans="1:12" x14ac:dyDescent="0.25">
      <c r="A222" s="160"/>
      <c r="B222" s="160"/>
      <c r="C222" s="160"/>
      <c r="D222" s="160"/>
      <c r="E222" s="160"/>
      <c r="F222" s="160"/>
      <c r="G222" s="160"/>
      <c r="H222" s="160"/>
      <c r="I222" s="160"/>
      <c r="J222" s="160"/>
      <c r="K222" s="160"/>
      <c r="L222" s="160"/>
    </row>
    <row r="223" spans="1:12" x14ac:dyDescent="0.25">
      <c r="A223" s="160"/>
      <c r="B223" s="160"/>
      <c r="C223" s="160"/>
      <c r="D223" s="160"/>
      <c r="E223" s="160"/>
      <c r="F223" s="160"/>
      <c r="G223" s="160"/>
      <c r="H223" s="160"/>
      <c r="I223" s="160"/>
      <c r="J223" s="160"/>
      <c r="K223" s="160"/>
      <c r="L223" s="160"/>
    </row>
    <row r="224" spans="1:12" x14ac:dyDescent="0.25">
      <c r="A224" s="160"/>
      <c r="B224" s="160"/>
      <c r="C224" s="160"/>
      <c r="D224" s="160"/>
      <c r="E224" s="160"/>
      <c r="F224" s="160"/>
      <c r="G224" s="160"/>
      <c r="H224" s="160"/>
      <c r="I224" s="160"/>
      <c r="J224" s="160"/>
      <c r="K224" s="160"/>
      <c r="L224" s="160"/>
    </row>
    <row r="225" spans="1:12" x14ac:dyDescent="0.25">
      <c r="A225" s="981"/>
      <c r="B225" s="161"/>
      <c r="C225" s="977"/>
      <c r="D225" s="977"/>
      <c r="E225" s="977"/>
      <c r="F225" s="977"/>
      <c r="G225" s="977"/>
      <c r="H225" s="160"/>
      <c r="I225" s="160"/>
      <c r="J225" s="979"/>
      <c r="K225" s="979"/>
      <c r="L225" s="160"/>
    </row>
    <row r="226" spans="1:12" x14ac:dyDescent="0.25">
      <c r="A226" s="981"/>
      <c r="B226" s="162"/>
      <c r="C226" s="977"/>
      <c r="D226" s="977"/>
      <c r="E226" s="977"/>
      <c r="F226" s="977"/>
      <c r="G226" s="977"/>
      <c r="H226" s="160"/>
      <c r="I226" s="160"/>
      <c r="J226" s="163"/>
      <c r="K226" s="163"/>
      <c r="L226" s="160"/>
    </row>
    <row r="227" spans="1:12" x14ac:dyDescent="0.25">
      <c r="A227" s="981"/>
      <c r="B227" s="161"/>
      <c r="C227" s="977"/>
      <c r="D227" s="977"/>
      <c r="E227" s="977"/>
      <c r="F227" s="976"/>
      <c r="G227" s="977"/>
      <c r="H227" s="160"/>
      <c r="I227" s="160"/>
      <c r="J227" s="163"/>
      <c r="K227" s="166"/>
      <c r="L227" s="160"/>
    </row>
    <row r="228" spans="1:12" x14ac:dyDescent="0.25">
      <c r="A228" s="981"/>
      <c r="B228" s="162"/>
      <c r="C228" s="977"/>
      <c r="D228" s="977"/>
      <c r="E228" s="977"/>
      <c r="F228" s="976"/>
      <c r="G228" s="977"/>
      <c r="H228" s="160"/>
      <c r="I228" s="160"/>
      <c r="J228" s="163"/>
      <c r="K228" s="166"/>
      <c r="L228" s="160"/>
    </row>
    <row r="229" spans="1:12" x14ac:dyDescent="0.25">
      <c r="A229" s="981"/>
      <c r="B229" s="161"/>
      <c r="C229" s="977"/>
      <c r="D229" s="977"/>
      <c r="E229" s="976"/>
      <c r="F229" s="976"/>
      <c r="G229" s="977"/>
      <c r="H229" s="160"/>
      <c r="I229" s="160"/>
      <c r="J229" s="163"/>
      <c r="K229" s="166"/>
      <c r="L229" s="160"/>
    </row>
    <row r="230" spans="1:12" x14ac:dyDescent="0.25">
      <c r="A230" s="981"/>
      <c r="B230" s="162"/>
      <c r="C230" s="977"/>
      <c r="D230" s="977"/>
      <c r="E230" s="978"/>
      <c r="F230" s="976"/>
      <c r="G230" s="977"/>
      <c r="H230" s="160"/>
      <c r="I230" s="160"/>
      <c r="J230" s="163"/>
      <c r="K230" s="166"/>
      <c r="L230" s="160"/>
    </row>
    <row r="231" spans="1:12" x14ac:dyDescent="0.25">
      <c r="A231" s="981"/>
      <c r="B231" s="161"/>
      <c r="C231" s="977"/>
      <c r="D231" s="977"/>
      <c r="E231" s="976"/>
      <c r="F231" s="976"/>
      <c r="G231" s="977"/>
      <c r="H231" s="160"/>
      <c r="I231" s="160"/>
      <c r="J231" s="163"/>
      <c r="K231" s="166"/>
      <c r="L231" s="160"/>
    </row>
    <row r="232" spans="1:12" x14ac:dyDescent="0.25">
      <c r="A232" s="981"/>
      <c r="B232" s="162"/>
      <c r="C232" s="977"/>
      <c r="D232" s="977"/>
      <c r="E232" s="978"/>
      <c r="F232" s="978"/>
      <c r="G232" s="977"/>
      <c r="H232" s="160"/>
      <c r="I232" s="160"/>
      <c r="J232" s="163"/>
      <c r="K232" s="166"/>
      <c r="L232" s="160"/>
    </row>
    <row r="233" spans="1:12" x14ac:dyDescent="0.25">
      <c r="A233" s="981"/>
      <c r="B233" s="161"/>
      <c r="C233" s="977"/>
      <c r="D233" s="977"/>
      <c r="E233" s="982"/>
      <c r="F233" s="983"/>
      <c r="G233" s="977"/>
      <c r="H233" s="160"/>
      <c r="I233" s="160"/>
      <c r="J233" s="163"/>
      <c r="K233" s="166"/>
      <c r="L233" s="160"/>
    </row>
    <row r="234" spans="1:12" x14ac:dyDescent="0.25">
      <c r="A234" s="981"/>
      <c r="B234" s="162"/>
      <c r="C234" s="977"/>
      <c r="D234" s="977"/>
      <c r="E234" s="977"/>
      <c r="F234" s="983"/>
      <c r="G234" s="977"/>
      <c r="H234" s="160"/>
      <c r="I234" s="160"/>
      <c r="J234" s="160"/>
      <c r="K234" s="160"/>
      <c r="L234" s="160"/>
    </row>
    <row r="235" spans="1:12" x14ac:dyDescent="0.25">
      <c r="A235" s="160"/>
      <c r="B235" s="160"/>
      <c r="C235" s="161"/>
      <c r="D235" s="161"/>
      <c r="E235" s="161"/>
      <c r="F235" s="161"/>
      <c r="G235" s="161"/>
      <c r="H235" s="160"/>
      <c r="I235" s="160"/>
      <c r="J235" s="160"/>
      <c r="K235" s="160"/>
      <c r="L235" s="160"/>
    </row>
    <row r="236" spans="1:12" x14ac:dyDescent="0.25">
      <c r="A236" s="160"/>
      <c r="B236" s="160"/>
      <c r="C236" s="161"/>
      <c r="D236" s="161"/>
      <c r="E236" s="161"/>
      <c r="F236" s="161"/>
      <c r="G236" s="161"/>
      <c r="H236" s="160"/>
      <c r="I236" s="160"/>
      <c r="J236" s="160"/>
      <c r="K236" s="160"/>
      <c r="L236" s="160"/>
    </row>
    <row r="237" spans="1:12" x14ac:dyDescent="0.25">
      <c r="A237" s="160"/>
      <c r="B237" s="160"/>
      <c r="C237" s="975"/>
      <c r="D237" s="975"/>
      <c r="E237" s="975"/>
      <c r="F237" s="975"/>
      <c r="G237" s="975"/>
      <c r="H237" s="160"/>
      <c r="I237" s="160"/>
      <c r="J237" s="160"/>
      <c r="K237" s="160"/>
      <c r="L237" s="160"/>
    </row>
    <row r="238" spans="1:12" x14ac:dyDescent="0.25">
      <c r="A238" s="160"/>
      <c r="B238" s="160"/>
      <c r="C238" s="975"/>
      <c r="D238" s="975"/>
      <c r="E238" s="975"/>
      <c r="F238" s="975"/>
      <c r="G238" s="975"/>
      <c r="H238" s="160"/>
      <c r="I238" s="160"/>
      <c r="J238" s="160"/>
      <c r="K238" s="160"/>
      <c r="L238" s="160"/>
    </row>
    <row r="239" spans="1:12" x14ac:dyDescent="0.25">
      <c r="A239" s="160"/>
      <c r="B239" s="160"/>
      <c r="C239" s="160"/>
      <c r="D239" s="160"/>
      <c r="E239" s="160"/>
      <c r="F239" s="160"/>
      <c r="G239" s="160"/>
      <c r="H239" s="160"/>
      <c r="I239" s="160"/>
      <c r="J239" s="160"/>
      <c r="K239" s="160"/>
      <c r="L239" s="160"/>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tabSelected="1" topLeftCell="B1" zoomScale="89" zoomScaleNormal="89" workbookViewId="0">
      <selection activeCell="B7" sqref="B7:M7"/>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21.28515625" style="24" customWidth="1"/>
    <col min="9" max="9" width="44.28515625" style="24" customWidth="1"/>
    <col min="10" max="10" width="16.140625" style="24" customWidth="1"/>
    <col min="11" max="12" width="13.140625" style="24" customWidth="1"/>
    <col min="13" max="13" width="20" style="24" customWidth="1"/>
    <col min="14" max="14" width="15.140625" style="24" customWidth="1"/>
    <col min="15" max="16384" width="11.42578125" style="24"/>
  </cols>
  <sheetData>
    <row r="1" spans="1:13" ht="15.75" customHeight="1" x14ac:dyDescent="0.2">
      <c r="A1" s="995"/>
      <c r="B1" s="992" t="str">
        <f>CONTEXTO!B1</f>
        <v xml:space="preserve">PROCESO: </v>
      </c>
      <c r="C1" s="992"/>
      <c r="D1" s="992"/>
      <c r="E1" s="992"/>
      <c r="F1" s="992"/>
      <c r="G1" s="992"/>
      <c r="H1" s="992"/>
      <c r="I1" s="992"/>
      <c r="J1" s="732" t="s">
        <v>391</v>
      </c>
      <c r="K1" s="732"/>
      <c r="L1" s="732"/>
      <c r="M1" s="997"/>
    </row>
    <row r="2" spans="1:13" ht="15.75" customHeight="1" x14ac:dyDescent="0.2">
      <c r="A2" s="996"/>
      <c r="B2" s="508"/>
      <c r="C2" s="508"/>
      <c r="D2" s="508"/>
      <c r="E2" s="508"/>
      <c r="F2" s="508"/>
      <c r="G2" s="508"/>
      <c r="H2" s="508"/>
      <c r="I2" s="508"/>
      <c r="J2" s="630" t="s">
        <v>383</v>
      </c>
      <c r="K2" s="630"/>
      <c r="L2" s="630"/>
      <c r="M2" s="998"/>
    </row>
    <row r="3" spans="1:13" ht="15.75" customHeight="1" x14ac:dyDescent="0.2">
      <c r="A3" s="996"/>
      <c r="B3" s="508" t="s">
        <v>236</v>
      </c>
      <c r="C3" s="508"/>
      <c r="D3" s="508"/>
      <c r="E3" s="508"/>
      <c r="F3" s="508"/>
      <c r="G3" s="508"/>
      <c r="H3" s="508"/>
      <c r="I3" s="508"/>
      <c r="J3" s="630" t="s">
        <v>384</v>
      </c>
      <c r="K3" s="630"/>
      <c r="L3" s="630"/>
      <c r="M3" s="998"/>
    </row>
    <row r="4" spans="1:13" ht="15.75" customHeight="1" x14ac:dyDescent="0.2">
      <c r="A4" s="996"/>
      <c r="B4" s="508"/>
      <c r="C4" s="508"/>
      <c r="D4" s="508"/>
      <c r="E4" s="508"/>
      <c r="F4" s="508"/>
      <c r="G4" s="508"/>
      <c r="H4" s="508"/>
      <c r="I4" s="508"/>
      <c r="J4" s="630" t="s">
        <v>516</v>
      </c>
      <c r="K4" s="630"/>
      <c r="L4" s="630"/>
      <c r="M4" s="998"/>
    </row>
    <row r="5" spans="1:13" ht="15" customHeight="1" x14ac:dyDescent="0.2">
      <c r="A5" s="989"/>
      <c r="B5" s="990"/>
      <c r="C5" s="990"/>
      <c r="D5" s="990"/>
      <c r="E5" s="990"/>
      <c r="F5" s="990"/>
      <c r="G5" s="990"/>
      <c r="H5" s="990"/>
      <c r="I5" s="990"/>
      <c r="J5" s="990"/>
      <c r="K5" s="990"/>
      <c r="L5" s="990"/>
      <c r="M5" s="991"/>
    </row>
    <row r="6" spans="1:13" s="25" customFormat="1" ht="15.75" customHeight="1" x14ac:dyDescent="0.2">
      <c r="A6" s="89" t="s">
        <v>237</v>
      </c>
      <c r="B6" s="1002" t="s">
        <v>254</v>
      </c>
      <c r="C6" s="1002"/>
      <c r="D6" s="1002"/>
      <c r="E6" s="1002"/>
      <c r="F6" s="1002"/>
      <c r="G6" s="1002"/>
      <c r="H6" s="1002"/>
      <c r="I6" s="1002"/>
      <c r="J6" s="1002"/>
      <c r="K6" s="1002"/>
      <c r="L6" s="1002"/>
      <c r="M6" s="1003"/>
    </row>
    <row r="7" spans="1:13" s="25" customFormat="1" ht="42.75" customHeight="1" x14ac:dyDescent="0.2">
      <c r="A7" s="89" t="s">
        <v>238</v>
      </c>
      <c r="B7" s="630" t="s">
        <v>255</v>
      </c>
      <c r="C7" s="630"/>
      <c r="D7" s="630"/>
      <c r="E7" s="630"/>
      <c r="F7" s="630"/>
      <c r="G7" s="630"/>
      <c r="H7" s="630"/>
      <c r="I7" s="630"/>
      <c r="J7" s="630"/>
      <c r="K7" s="630"/>
      <c r="L7" s="630"/>
      <c r="M7" s="631"/>
    </row>
    <row r="8" spans="1:13" s="25" customFormat="1" ht="42" customHeight="1" x14ac:dyDescent="0.2">
      <c r="A8" s="1009"/>
      <c r="B8" s="1010"/>
      <c r="C8" s="1010"/>
      <c r="D8" s="1010"/>
      <c r="E8" s="1010"/>
      <c r="F8" s="1010"/>
      <c r="G8" s="1010"/>
      <c r="H8" s="1010"/>
      <c r="I8" s="1010"/>
      <c r="J8" s="1010"/>
      <c r="K8" s="1010"/>
      <c r="L8" s="1010"/>
      <c r="M8" s="1010"/>
    </row>
    <row r="9" spans="1:13" s="88" customFormat="1" ht="40.5" customHeight="1" thickBot="1" x14ac:dyDescent="0.25">
      <c r="A9" s="87" t="s">
        <v>239</v>
      </c>
      <c r="B9" s="64" t="s">
        <v>240</v>
      </c>
      <c r="C9" s="64" t="s">
        <v>74</v>
      </c>
      <c r="D9" s="64" t="s">
        <v>8</v>
      </c>
      <c r="E9" s="63" t="s">
        <v>241</v>
      </c>
      <c r="F9" s="63" t="s">
        <v>242</v>
      </c>
      <c r="G9" s="63" t="s">
        <v>243</v>
      </c>
      <c r="H9" s="63" t="s">
        <v>244</v>
      </c>
      <c r="I9" s="63" t="s">
        <v>245</v>
      </c>
      <c r="J9" s="64" t="s">
        <v>246</v>
      </c>
      <c r="K9" s="64" t="s">
        <v>247</v>
      </c>
      <c r="L9" s="64" t="s">
        <v>248</v>
      </c>
      <c r="M9" s="332" t="s">
        <v>249</v>
      </c>
    </row>
    <row r="10" spans="1:13" s="25" customFormat="1" ht="214.5" customHeight="1" x14ac:dyDescent="0.2">
      <c r="A10" s="999" t="str">
        <f>(CONTEXTO!A8&amp;" "&amp;CONTEXTO!A9)</f>
        <v xml:space="preserve">PROCESO:  GESTIÓN DE LA INFORMACIÓN Y LA COMUNICACIÓN 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10" s="994" t="str">
        <f>DESCRIPCION!A10</f>
        <v>Incumplimiento al derecho de acceso a la información para las personas con discapacidad</v>
      </c>
      <c r="C10" s="1011" t="str">
        <f>'IDENTIFICACION DE RIESGOS'!J10</f>
        <v>GESTION</v>
      </c>
      <c r="D10" s="334" t="str">
        <f>DESCRIPCION!D10</f>
        <v xml:space="preserve">Poco acceso a la información para las personas con discapacidad.(PCD interpretación en lenguaje de señas. </v>
      </c>
      <c r="E10" s="1011" t="str">
        <f>'VALORACIÓN RIESGOS RESIDUAL'!E14:G14</f>
        <v>Posible</v>
      </c>
      <c r="F10" s="1004" t="str">
        <f>'VALORACIÓN RIESGOS RESIDUAL'!J14</f>
        <v>Moderado</v>
      </c>
      <c r="G10" s="994" t="str">
        <f>'VALORACIÓN RIESGOS RESIDUAL'!K11</f>
        <v>ALTA</v>
      </c>
      <c r="H10" s="1004" t="s">
        <v>303</v>
      </c>
      <c r="I10" s="246" t="str">
        <f>DOFA!E31</f>
        <v>D5,O4 Articulación con las dependencias en donde exista personal calificado para adelantar la traducción en lenguaje de señas.</v>
      </c>
      <c r="J10" s="246" t="s">
        <v>484</v>
      </c>
      <c r="K10" s="246" t="s">
        <v>485</v>
      </c>
      <c r="L10" s="246" t="s">
        <v>486</v>
      </c>
      <c r="M10" s="733" t="s">
        <v>487</v>
      </c>
    </row>
    <row r="11" spans="1:13" s="25" customFormat="1" ht="79.5" customHeight="1" x14ac:dyDescent="0.2">
      <c r="A11" s="1000"/>
      <c r="B11" s="993"/>
      <c r="C11" s="641"/>
      <c r="D11" s="333">
        <f>DESCRIPCION!D11</f>
        <v>0</v>
      </c>
      <c r="E11" s="641"/>
      <c r="F11" s="988"/>
      <c r="G11" s="993"/>
      <c r="H11" s="988"/>
      <c r="I11" s="329"/>
      <c r="J11" s="329"/>
      <c r="K11" s="329"/>
      <c r="L11" s="329"/>
      <c r="M11" s="734"/>
    </row>
    <row r="12" spans="1:13" s="25" customFormat="1" ht="68.25" customHeight="1" x14ac:dyDescent="0.2">
      <c r="A12" s="1000"/>
      <c r="B12" s="993"/>
      <c r="C12" s="641"/>
      <c r="D12" s="333">
        <f>DESCRIPCION!D12</f>
        <v>0</v>
      </c>
      <c r="E12" s="641"/>
      <c r="F12" s="988"/>
      <c r="G12" s="993"/>
      <c r="H12" s="988"/>
      <c r="I12" s="329"/>
      <c r="J12" s="329"/>
      <c r="K12" s="329"/>
      <c r="L12" s="329"/>
      <c r="M12" s="734"/>
    </row>
    <row r="13" spans="1:13" s="25" customFormat="1" ht="86.25" customHeight="1" x14ac:dyDescent="0.2">
      <c r="A13" s="1000"/>
      <c r="B13" s="993"/>
      <c r="C13" s="641"/>
      <c r="D13" s="329"/>
      <c r="E13" s="641"/>
      <c r="F13" s="988"/>
      <c r="G13" s="993"/>
      <c r="H13" s="233" t="s">
        <v>253</v>
      </c>
      <c r="I13" s="338" t="str">
        <f>DOFA!E44</f>
        <v>D5,A5 Contratación de personal idoneo capacitado en lenguaje de señas para la traducción de los productos audiovisuales que sean requeridos.</v>
      </c>
      <c r="J13" s="329" t="s">
        <v>493</v>
      </c>
      <c r="K13" s="329" t="s">
        <v>485</v>
      </c>
      <c r="L13" s="329" t="s">
        <v>491</v>
      </c>
      <c r="M13" s="734"/>
    </row>
    <row r="14" spans="1:13" s="25" customFormat="1" ht="314.25" customHeight="1" x14ac:dyDescent="0.2">
      <c r="A14" s="1000"/>
      <c r="B14" s="993" t="str">
        <f>DESCRIPCION!A13</f>
        <v>Posibilidad de utilización de la imagen corporativa por fuera de los estandares y directrices del manual de imagen</v>
      </c>
      <c r="C14" s="641" t="str">
        <f>'IDENTIFICACION DE RIESGOS'!J13</f>
        <v>GESTION</v>
      </c>
      <c r="D14" s="333" t="str">
        <f>DESCRIPCION!D13</f>
        <v>Uso inadecuado del manual de imagen de la Alcaldía Municipal.</v>
      </c>
      <c r="E14" s="641" t="str">
        <f>'VALORACIÓN RIESGOS RESIDUAL'!E35:G35</f>
        <v>Posible</v>
      </c>
      <c r="F14" s="988" t="str">
        <f>'VALORACIÓN RIESGOS RESIDUAL'!J35</f>
        <v>Moderado</v>
      </c>
      <c r="G14" s="641" t="str">
        <f>'VALORACIÓN RIESGOS RESIDUAL'!K32</f>
        <v>ALTA</v>
      </c>
      <c r="H14" s="988" t="s">
        <v>302</v>
      </c>
      <c r="I14" s="329" t="str">
        <f>DOFA!E40</f>
        <v>D1, A7 Realizar la socialización con todas las dependencias para dar a conocer la forma correcta del uso del manual de imagen corporativo y la hoja de ruta por medio del cual deben ser solicitados  los diseños (pendón, pieza gráfica y demas elementos) ya que, deben ir con la aprobación de la Oficina de Comunicaciones.</v>
      </c>
      <c r="J14" s="329" t="s">
        <v>488</v>
      </c>
      <c r="K14" s="329" t="s">
        <v>485</v>
      </c>
      <c r="L14" s="329" t="s">
        <v>489</v>
      </c>
      <c r="M14" s="734" t="s">
        <v>487</v>
      </c>
    </row>
    <row r="15" spans="1:13" s="25" customFormat="1" ht="187.5" customHeight="1" x14ac:dyDescent="0.2">
      <c r="A15" s="1000"/>
      <c r="B15" s="993"/>
      <c r="C15" s="641"/>
      <c r="D15" s="333" t="str">
        <f>DESCRIPCION!D14</f>
        <v xml:space="preserve">Baja articulación con otras dependencias e institutos descentralizados. </v>
      </c>
      <c r="E15" s="641"/>
      <c r="F15" s="988"/>
      <c r="G15" s="641"/>
      <c r="H15" s="988"/>
      <c r="I15" s="329" t="str">
        <f>DOFA!E29</f>
        <v>D3, O3 Socializar la estrategia  del proceso con el fin de generar un mayor compromiso por parte de la alta direccion  a la hora de comunicar las acciones a la ciudadania.</v>
      </c>
      <c r="J15" s="329" t="s">
        <v>490</v>
      </c>
      <c r="K15" s="329" t="s">
        <v>485</v>
      </c>
      <c r="L15" s="329" t="s">
        <v>491</v>
      </c>
      <c r="M15" s="734"/>
    </row>
    <row r="16" spans="1:13" s="25" customFormat="1" ht="87" customHeight="1" x14ac:dyDescent="0.2">
      <c r="A16" s="1000"/>
      <c r="B16" s="993"/>
      <c r="C16" s="641"/>
      <c r="D16" s="333">
        <f>DESCRIPCION!D15</f>
        <v>0</v>
      </c>
      <c r="E16" s="641"/>
      <c r="F16" s="988"/>
      <c r="G16" s="641"/>
      <c r="H16" s="988"/>
      <c r="I16" s="339"/>
      <c r="J16" s="329"/>
      <c r="K16" s="329"/>
      <c r="L16" s="329"/>
      <c r="M16" s="734"/>
    </row>
    <row r="17" spans="1:13" s="25" customFormat="1" ht="95.25" customHeight="1" x14ac:dyDescent="0.2">
      <c r="A17" s="1000"/>
      <c r="B17" s="993"/>
      <c r="C17" s="641"/>
      <c r="D17" s="329"/>
      <c r="E17" s="641"/>
      <c r="F17" s="988"/>
      <c r="G17" s="641"/>
      <c r="H17" s="233" t="s">
        <v>253</v>
      </c>
      <c r="I17" s="338" t="str">
        <f>DOFA!E40</f>
        <v>D1, A7 Realizar la socialización con todas las dependencias para dar a conocer la forma correcta del uso del manual de imagen corporativo y la hoja de ruta por medio del cual deben ser solicitados  los diseños (pendón, pieza gráfica y demas elementos) ya que, deben ir con la aprobación de la Oficina de Comunicaciones.</v>
      </c>
      <c r="J17" s="329" t="s">
        <v>494</v>
      </c>
      <c r="K17" s="329" t="s">
        <v>495</v>
      </c>
      <c r="L17" s="329" t="s">
        <v>491</v>
      </c>
      <c r="M17" s="734"/>
    </row>
    <row r="18" spans="1:13" s="25" customFormat="1" ht="223.5" customHeight="1" x14ac:dyDescent="0.2">
      <c r="A18" s="1000"/>
      <c r="B18" s="993" t="str">
        <f>DESCRIPCION!A16</f>
        <v>Posibilidad de incumplimiento en el cubrimiento de los eventos adelatados por la administración municipal.</v>
      </c>
      <c r="C18" s="641" t="str">
        <f>'IDENTIFICACION DE RIESGOS'!J16</f>
        <v>GESTION</v>
      </c>
      <c r="D18" s="333" t="str">
        <f>DESCRIPCION!D16</f>
        <v xml:space="preserve">Baja adquisición de software propios para diseño y edición de fotografía, vídeo y audio.  </v>
      </c>
      <c r="E18" s="641" t="str">
        <f>'VALORACIÓN RIESGOS RESIDUAL'!E56:G56</f>
        <v>Rara vez</v>
      </c>
      <c r="F18" s="988" t="str">
        <f>'VALORACIÓN RIESGOS RESIDUAL'!J56</f>
        <v>Menor</v>
      </c>
      <c r="G18" s="641" t="str">
        <f>'VALORACIÓN RIESGOS RESIDUAL'!K53</f>
        <v>MODERADA</v>
      </c>
      <c r="H18" s="988" t="s">
        <v>303</v>
      </c>
      <c r="I18" s="329" t="str">
        <f>DOFA!E28</f>
        <v>D2, O2  Compra y adquisición de equipos tecnologicos y de sofware que permitan una mayor calidad a la hora de realizar contenidos generados por la Oficina de Comunicaciones.</v>
      </c>
      <c r="J18" s="329" t="s">
        <v>484</v>
      </c>
      <c r="K18" s="329" t="s">
        <v>485</v>
      </c>
      <c r="L18" s="329" t="s">
        <v>491</v>
      </c>
      <c r="M18" s="734" t="s">
        <v>487</v>
      </c>
    </row>
    <row r="19" spans="1:13" s="25" customFormat="1" ht="77.25" customHeight="1" x14ac:dyDescent="0.2">
      <c r="A19" s="1000"/>
      <c r="B19" s="993"/>
      <c r="C19" s="641"/>
      <c r="D19" s="333">
        <f>DESCRIPCION!D17</f>
        <v>0</v>
      </c>
      <c r="E19" s="641"/>
      <c r="F19" s="988"/>
      <c r="G19" s="641"/>
      <c r="H19" s="988"/>
      <c r="I19" s="329"/>
      <c r="J19" s="329"/>
      <c r="K19" s="329"/>
      <c r="L19" s="329"/>
      <c r="M19" s="734"/>
    </row>
    <row r="20" spans="1:13" s="25" customFormat="1" ht="76.5" customHeight="1" x14ac:dyDescent="0.2">
      <c r="A20" s="1000"/>
      <c r="B20" s="993"/>
      <c r="C20" s="641"/>
      <c r="D20" s="333">
        <f>DESCRIPCION!D18</f>
        <v>0</v>
      </c>
      <c r="E20" s="641"/>
      <c r="F20" s="988"/>
      <c r="G20" s="641"/>
      <c r="H20" s="988"/>
      <c r="I20" s="329"/>
      <c r="J20" s="329"/>
      <c r="K20" s="329"/>
      <c r="L20" s="329"/>
      <c r="M20" s="734"/>
    </row>
    <row r="21" spans="1:13" ht="86.25" customHeight="1" x14ac:dyDescent="0.2">
      <c r="A21" s="1000"/>
      <c r="B21" s="993"/>
      <c r="C21" s="641"/>
      <c r="D21" s="342"/>
      <c r="E21" s="641"/>
      <c r="F21" s="988"/>
      <c r="G21" s="641"/>
      <c r="H21" s="233" t="s">
        <v>253</v>
      </c>
      <c r="I21" s="338" t="str">
        <f>DOFA!E41</f>
        <v>D2, A3 Adquisición los equipos tecnológicos y licencias necesarias para el correcto desarrollo de las actividades adelantadas por la Oficina de Comunicaciones.</v>
      </c>
      <c r="J21" s="329" t="s">
        <v>493</v>
      </c>
      <c r="K21" s="329" t="s">
        <v>485</v>
      </c>
      <c r="L21" s="329" t="s">
        <v>496</v>
      </c>
      <c r="M21" s="734"/>
    </row>
    <row r="22" spans="1:13" ht="303.75" customHeight="1" x14ac:dyDescent="0.2">
      <c r="A22" s="1000"/>
      <c r="B22" s="993" t="str">
        <f>DESCRIPCION!A19</f>
        <v>Probalididad de filtración de la información por parte de los funcionarios y contratistas  a cambio de prebendas o dadibas para beneficio propio o de un tercero.</v>
      </c>
      <c r="C22" s="641" t="str">
        <f>'IDENTIFICACION DE RIESGOS'!J19</f>
        <v>CORRUPCION</v>
      </c>
      <c r="D22" s="333" t="str">
        <f>DESCRIPCION!D19</f>
        <v>Filtración de la Información por parte de los integrantes de la Oficina de Comunicaciones.</v>
      </c>
      <c r="E22" s="641" t="str">
        <f>'VALORACIÓN RIESGOS RESIDUAL'!E77:G77</f>
        <v>Posible</v>
      </c>
      <c r="F22" s="988" t="str">
        <f>'VALORACIÓN RIESGOS RESIDUAL'!J77</f>
        <v>Moderado</v>
      </c>
      <c r="G22" s="641" t="str">
        <f>'VALORACIÓN RIESGOS RESIDUAL'!K74</f>
        <v>ALTA</v>
      </c>
      <c r="H22" s="988" t="s">
        <v>302</v>
      </c>
      <c r="I22" s="329" t="str">
        <f>DOFA!G44</f>
        <v>F1, A1 Definir una estrategia de socialización del Código de Integridad y Buen Gobierno, para potencializar la politica de transparencia al interior del proceso</v>
      </c>
      <c r="J22" s="329" t="s">
        <v>501</v>
      </c>
      <c r="K22" s="329" t="s">
        <v>485</v>
      </c>
      <c r="L22" s="329" t="s">
        <v>491</v>
      </c>
      <c r="M22" s="734" t="s">
        <v>487</v>
      </c>
    </row>
    <row r="23" spans="1:13" ht="94.5" customHeight="1" x14ac:dyDescent="0.2">
      <c r="A23" s="1000"/>
      <c r="B23" s="993"/>
      <c r="C23" s="641"/>
      <c r="D23" s="333">
        <f>DESCRIPCION!D20</f>
        <v>0</v>
      </c>
      <c r="E23" s="641"/>
      <c r="F23" s="988"/>
      <c r="G23" s="641"/>
      <c r="H23" s="988"/>
      <c r="I23" s="329"/>
      <c r="J23" s="329"/>
      <c r="K23" s="329"/>
      <c r="L23" s="329"/>
      <c r="M23" s="734"/>
    </row>
    <row r="24" spans="1:13" ht="75.75" customHeight="1" x14ac:dyDescent="0.2">
      <c r="A24" s="1000"/>
      <c r="B24" s="993"/>
      <c r="C24" s="641"/>
      <c r="D24" s="333">
        <f>DESCRIPCION!D21</f>
        <v>0</v>
      </c>
      <c r="E24" s="641"/>
      <c r="F24" s="988"/>
      <c r="G24" s="641"/>
      <c r="H24" s="988"/>
      <c r="I24" s="329"/>
      <c r="J24" s="329"/>
      <c r="K24" s="329"/>
      <c r="L24" s="329"/>
      <c r="M24" s="734"/>
    </row>
    <row r="25" spans="1:13" ht="87.75" customHeight="1" thickBot="1" x14ac:dyDescent="0.25">
      <c r="A25" s="1001"/>
      <c r="B25" s="1006"/>
      <c r="C25" s="1007"/>
      <c r="D25" s="340"/>
      <c r="E25" s="1007"/>
      <c r="F25" s="1008"/>
      <c r="G25" s="1007"/>
      <c r="H25" s="234" t="s">
        <v>253</v>
      </c>
      <c r="I25" s="341" t="str">
        <f>DOFA!E32</f>
        <v>D4, A1 Presentar las denuncias pertinenentes a los entes de control, según proceda y revisar las sanciones administrativas</v>
      </c>
      <c r="J25" s="247" t="s">
        <v>500</v>
      </c>
      <c r="K25" s="247" t="s">
        <v>485</v>
      </c>
      <c r="L25" s="247" t="s">
        <v>486</v>
      </c>
      <c r="M25" s="1005"/>
    </row>
    <row r="26" spans="1:13" ht="88.5" customHeight="1" x14ac:dyDescent="0.2">
      <c r="A26" s="330"/>
      <c r="D26" s="24"/>
    </row>
    <row r="27" spans="1:13" ht="90" customHeight="1" x14ac:dyDescent="0.2">
      <c r="A27" s="330"/>
      <c r="D27" s="24"/>
    </row>
    <row r="28" spans="1:13" ht="80.25" customHeight="1" x14ac:dyDescent="0.2">
      <c r="A28" s="330"/>
      <c r="D28" s="24"/>
    </row>
    <row r="29" spans="1:13" ht="82.5" customHeight="1" x14ac:dyDescent="0.2">
      <c r="A29" s="330"/>
      <c r="D29" s="24"/>
    </row>
    <row r="30" spans="1:13" ht="95.25" customHeight="1" x14ac:dyDescent="0.2">
      <c r="A30" s="330"/>
      <c r="D30" s="24"/>
    </row>
    <row r="31" spans="1:13" ht="93.75" customHeight="1" x14ac:dyDescent="0.2">
      <c r="A31" s="330"/>
      <c r="D31" s="24"/>
    </row>
    <row r="32" spans="1:13" ht="91.5" customHeight="1" x14ac:dyDescent="0.2">
      <c r="A32" s="330"/>
      <c r="D32" s="24"/>
    </row>
    <row r="33" spans="1:4" ht="75" customHeight="1" x14ac:dyDescent="0.2">
      <c r="A33" s="330"/>
      <c r="D33" s="24"/>
    </row>
    <row r="34" spans="1:4" ht="89.25" customHeight="1" x14ac:dyDescent="0.2">
      <c r="A34" s="330"/>
      <c r="D34" s="24"/>
    </row>
    <row r="35" spans="1:4" ht="95.25" customHeight="1" x14ac:dyDescent="0.2">
      <c r="A35" s="330"/>
      <c r="D35" s="24"/>
    </row>
    <row r="36" spans="1:4" ht="92.25" customHeight="1" x14ac:dyDescent="0.2">
      <c r="A36" s="330"/>
      <c r="D36" s="24"/>
    </row>
    <row r="37" spans="1:4" ht="90" customHeight="1" x14ac:dyDescent="0.2">
      <c r="A37" s="330"/>
      <c r="D37" s="24"/>
    </row>
    <row r="38" spans="1:4" ht="96.75" customHeight="1" x14ac:dyDescent="0.2">
      <c r="A38" s="330"/>
      <c r="D38" s="24"/>
    </row>
    <row r="39" spans="1:4" ht="83.25" customHeight="1" x14ac:dyDescent="0.2">
      <c r="A39" s="330"/>
      <c r="D39" s="24"/>
    </row>
    <row r="40" spans="1:4" ht="87.75" customHeight="1" x14ac:dyDescent="0.2">
      <c r="A40" s="330"/>
      <c r="D40" s="24"/>
    </row>
    <row r="41" spans="1:4" ht="96" customHeight="1" x14ac:dyDescent="0.2">
      <c r="A41" s="330"/>
      <c r="D41" s="24"/>
    </row>
    <row r="42" spans="1:4" ht="97.5" customHeight="1" x14ac:dyDescent="0.2">
      <c r="A42" s="330"/>
      <c r="D42" s="24"/>
    </row>
    <row r="43" spans="1:4" ht="91.5" customHeight="1" x14ac:dyDescent="0.2">
      <c r="A43" s="330"/>
      <c r="D43" s="24"/>
    </row>
    <row r="44" spans="1:4" ht="77.25" customHeight="1" x14ac:dyDescent="0.2">
      <c r="A44" s="330"/>
      <c r="D44" s="24"/>
    </row>
    <row r="45" spans="1:4" ht="75" customHeight="1" x14ac:dyDescent="0.2">
      <c r="A45" s="330"/>
      <c r="D45" s="24"/>
    </row>
    <row r="46" spans="1:4" ht="93.75" customHeight="1" x14ac:dyDescent="0.2">
      <c r="A46" s="330"/>
      <c r="D46" s="24"/>
    </row>
    <row r="47" spans="1:4" ht="93.75" customHeight="1" x14ac:dyDescent="0.2">
      <c r="A47" s="330"/>
      <c r="D47" s="24"/>
    </row>
    <row r="48" spans="1:4" ht="101.25" customHeight="1" x14ac:dyDescent="0.2">
      <c r="A48" s="330"/>
      <c r="D48" s="24"/>
    </row>
    <row r="49" spans="1:4" ht="100.5" customHeight="1" thickBot="1" x14ac:dyDescent="0.25">
      <c r="A49" s="331"/>
      <c r="D49" s="24"/>
    </row>
  </sheetData>
  <sheetProtection selectLockedCells="1"/>
  <mergeCells count="41">
    <mergeCell ref="B6:M6"/>
    <mergeCell ref="B7:M7"/>
    <mergeCell ref="H10:H12"/>
    <mergeCell ref="M22:M25"/>
    <mergeCell ref="H22:H24"/>
    <mergeCell ref="B22:B25"/>
    <mergeCell ref="C22:C25"/>
    <mergeCell ref="E22:E25"/>
    <mergeCell ref="F22:F25"/>
    <mergeCell ref="G22:G25"/>
    <mergeCell ref="A8:M8"/>
    <mergeCell ref="H14:H16"/>
    <mergeCell ref="E10:E13"/>
    <mergeCell ref="C10:C13"/>
    <mergeCell ref="F10:F13"/>
    <mergeCell ref="E14:E17"/>
    <mergeCell ref="G14:G17"/>
    <mergeCell ref="A10:A25"/>
    <mergeCell ref="B10:B13"/>
    <mergeCell ref="C14:C17"/>
    <mergeCell ref="B18:B21"/>
    <mergeCell ref="C18:C21"/>
    <mergeCell ref="E18:E21"/>
    <mergeCell ref="F18:F21"/>
    <mergeCell ref="G18:G21"/>
    <mergeCell ref="M18:M21"/>
    <mergeCell ref="H18:H20"/>
    <mergeCell ref="A5:M5"/>
    <mergeCell ref="J1:L1"/>
    <mergeCell ref="J2:L2"/>
    <mergeCell ref="J3:L3"/>
    <mergeCell ref="B1:I2"/>
    <mergeCell ref="B3:I4"/>
    <mergeCell ref="J4:L4"/>
    <mergeCell ref="M14:M17"/>
    <mergeCell ref="B14:B17"/>
    <mergeCell ref="G10:G13"/>
    <mergeCell ref="M10:M13"/>
    <mergeCell ref="A1:A4"/>
    <mergeCell ref="M1:M4"/>
    <mergeCell ref="F14:F17"/>
  </mergeCells>
  <printOptions horizontalCentered="1"/>
  <pageMargins left="0.35433070866141736" right="0.35433070866141736" top="0.70866141732283472" bottom="0.74803149606299213" header="0.31496062992125984" footer="0.31496062992125984"/>
  <pageSetup scale="36" fitToWidth="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H18:H20 H22:H24 H14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32" t="s">
        <v>305</v>
      </c>
    </row>
    <row r="2" spans="1:1" x14ac:dyDescent="0.25">
      <c r="A2" s="232" t="s">
        <v>302</v>
      </c>
    </row>
    <row r="3" spans="1:1" x14ac:dyDescent="0.25">
      <c r="A3" s="232" t="s">
        <v>303</v>
      </c>
    </row>
    <row r="4" spans="1:1" x14ac:dyDescent="0.25">
      <c r="A4" s="232" t="s">
        <v>304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256</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257</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5"/>
  <sheetViews>
    <sheetView zoomScale="70" zoomScaleNormal="70" workbookViewId="0">
      <selection activeCell="T1" sqref="T1:W4"/>
    </sheetView>
  </sheetViews>
  <sheetFormatPr baseColWidth="10" defaultColWidth="11.42578125" defaultRowHeight="15" x14ac:dyDescent="0.25"/>
  <cols>
    <col min="1" max="1" width="5.140625" style="69"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54"/>
      <c r="B1" s="463" t="str">
        <f>CONTEXTO!B1</f>
        <v xml:space="preserve">PROCESO: </v>
      </c>
      <c r="C1" s="463"/>
      <c r="D1" s="463"/>
      <c r="E1" s="463"/>
      <c r="F1" s="463"/>
      <c r="G1" s="463"/>
      <c r="H1" s="463"/>
      <c r="I1" s="463"/>
      <c r="J1" s="463"/>
      <c r="K1" s="463"/>
      <c r="L1" s="463"/>
      <c r="M1" s="463"/>
      <c r="N1" s="463"/>
      <c r="O1" s="463"/>
      <c r="P1" s="463"/>
      <c r="Q1" s="463"/>
      <c r="R1" s="463"/>
      <c r="S1" s="464"/>
      <c r="T1" s="447" t="s">
        <v>385</v>
      </c>
      <c r="U1" s="447"/>
      <c r="V1" s="447"/>
      <c r="W1" s="448"/>
    </row>
    <row r="2" spans="1:24" ht="25.5" customHeight="1" x14ac:dyDescent="0.25">
      <c r="A2" s="455"/>
      <c r="B2" s="459"/>
      <c r="C2" s="459"/>
      <c r="D2" s="459"/>
      <c r="E2" s="459"/>
      <c r="F2" s="459"/>
      <c r="G2" s="459"/>
      <c r="H2" s="459"/>
      <c r="I2" s="459"/>
      <c r="J2" s="459"/>
      <c r="K2" s="459"/>
      <c r="L2" s="459"/>
      <c r="M2" s="459"/>
      <c r="N2" s="459"/>
      <c r="O2" s="459"/>
      <c r="P2" s="459"/>
      <c r="Q2" s="459"/>
      <c r="R2" s="459"/>
      <c r="S2" s="460"/>
      <c r="T2" s="449" t="s">
        <v>383</v>
      </c>
      <c r="U2" s="449"/>
      <c r="V2" s="449"/>
      <c r="W2" s="450"/>
    </row>
    <row r="3" spans="1:24" ht="15" customHeight="1" x14ac:dyDescent="0.25">
      <c r="A3" s="455"/>
      <c r="B3" s="459" t="s">
        <v>41</v>
      </c>
      <c r="C3" s="459"/>
      <c r="D3" s="459"/>
      <c r="E3" s="459"/>
      <c r="F3" s="459"/>
      <c r="G3" s="459"/>
      <c r="H3" s="459"/>
      <c r="I3" s="459"/>
      <c r="J3" s="459"/>
      <c r="K3" s="459"/>
      <c r="L3" s="459"/>
      <c r="M3" s="459"/>
      <c r="N3" s="459"/>
      <c r="O3" s="459"/>
      <c r="P3" s="459"/>
      <c r="Q3" s="459"/>
      <c r="R3" s="459"/>
      <c r="S3" s="460"/>
      <c r="T3" s="449" t="s">
        <v>384</v>
      </c>
      <c r="U3" s="449"/>
      <c r="V3" s="449"/>
      <c r="W3" s="450"/>
    </row>
    <row r="4" spans="1:24" ht="15.75" customHeight="1" x14ac:dyDescent="0.25">
      <c r="A4" s="456"/>
      <c r="B4" s="461"/>
      <c r="C4" s="461"/>
      <c r="D4" s="461"/>
      <c r="E4" s="461"/>
      <c r="F4" s="461"/>
      <c r="G4" s="461"/>
      <c r="H4" s="461"/>
      <c r="I4" s="461"/>
      <c r="J4" s="461"/>
      <c r="K4" s="461"/>
      <c r="L4" s="461"/>
      <c r="M4" s="461"/>
      <c r="N4" s="461"/>
      <c r="O4" s="461"/>
      <c r="P4" s="461"/>
      <c r="Q4" s="461"/>
      <c r="R4" s="461"/>
      <c r="S4" s="462"/>
      <c r="T4" s="449" t="s">
        <v>504</v>
      </c>
      <c r="U4" s="449"/>
      <c r="V4" s="449"/>
      <c r="W4" s="450"/>
    </row>
    <row r="5" spans="1:24" ht="15.75" customHeight="1" x14ac:dyDescent="0.25">
      <c r="A5" s="456"/>
      <c r="B5" s="456"/>
      <c r="C5" s="456"/>
      <c r="D5" s="456"/>
      <c r="E5" s="456"/>
      <c r="F5" s="456"/>
      <c r="G5" s="456"/>
      <c r="H5" s="456"/>
      <c r="I5" s="456"/>
      <c r="J5" s="456"/>
      <c r="K5" s="456"/>
      <c r="L5" s="456"/>
      <c r="M5" s="456"/>
      <c r="N5" s="456"/>
      <c r="O5" s="456"/>
      <c r="P5" s="456"/>
      <c r="Q5" s="456"/>
      <c r="R5" s="456"/>
      <c r="S5" s="456"/>
      <c r="T5" s="465"/>
      <c r="U5" s="266"/>
      <c r="V5" s="266"/>
      <c r="W5" s="267"/>
      <c r="X5" s="72"/>
    </row>
    <row r="6" spans="1:24" s="1" customFormat="1" ht="27" customHeight="1" x14ac:dyDescent="0.2">
      <c r="A6" s="458" t="str">
        <f>CONTEXTO!A8</f>
        <v>PROCESO:  GESTIÓN DE LA INFORMACIÓN Y LA COMUNICACIÓN</v>
      </c>
      <c r="B6" s="458"/>
      <c r="C6" s="458"/>
      <c r="D6" s="458"/>
      <c r="E6" s="458"/>
      <c r="F6" s="458"/>
      <c r="G6" s="458"/>
      <c r="H6" s="458"/>
      <c r="I6" s="458"/>
      <c r="J6" s="458"/>
      <c r="K6" s="458"/>
      <c r="L6" s="458"/>
      <c r="M6" s="458"/>
      <c r="N6" s="458"/>
      <c r="O6" s="458"/>
      <c r="P6" s="458"/>
      <c r="Q6" s="458"/>
      <c r="R6" s="458"/>
      <c r="S6" s="458"/>
      <c r="T6" s="458"/>
      <c r="U6" s="268"/>
      <c r="V6" s="268"/>
      <c r="W6" s="269"/>
    </row>
    <row r="7" spans="1:24" s="1" customFormat="1" ht="81" customHeight="1" thickBot="1" x14ac:dyDescent="0.25">
      <c r="A7" s="457"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457"/>
      <c r="C7" s="457"/>
      <c r="D7" s="457"/>
      <c r="E7" s="457"/>
      <c r="F7" s="457"/>
      <c r="G7" s="457"/>
      <c r="H7" s="457"/>
      <c r="I7" s="457"/>
      <c r="J7" s="457"/>
      <c r="K7" s="457"/>
      <c r="L7" s="457"/>
      <c r="M7" s="457"/>
      <c r="N7" s="457"/>
      <c r="O7" s="457"/>
      <c r="P7" s="457"/>
      <c r="Q7" s="457"/>
      <c r="R7" s="457"/>
      <c r="S7" s="457"/>
      <c r="T7" s="457"/>
      <c r="U7" s="270"/>
      <c r="V7" s="270"/>
      <c r="W7" s="271"/>
    </row>
    <row r="8" spans="1:24" s="1" customFormat="1" ht="26.25" customHeight="1" thickBot="1" x14ac:dyDescent="0.25">
      <c r="A8" s="272"/>
      <c r="B8" s="272"/>
      <c r="C8" s="272"/>
      <c r="D8" s="272"/>
      <c r="E8" s="272"/>
      <c r="F8" s="272"/>
      <c r="G8" s="272"/>
      <c r="H8" s="272"/>
      <c r="I8" s="272"/>
      <c r="J8" s="272"/>
      <c r="K8" s="272"/>
      <c r="L8" s="272"/>
      <c r="M8" s="272"/>
      <c r="N8" s="272"/>
      <c r="O8" s="272"/>
      <c r="P8" s="272"/>
      <c r="Q8" s="272"/>
      <c r="R8" s="272"/>
      <c r="S8" s="272"/>
      <c r="T8" s="273"/>
      <c r="U8" s="274"/>
      <c r="V8" s="274"/>
      <c r="W8" s="274"/>
      <c r="X8" s="105"/>
    </row>
    <row r="9" spans="1:24" s="1" customFormat="1" ht="39.75" customHeight="1" thickBot="1" x14ac:dyDescent="0.25">
      <c r="A9" s="445"/>
      <c r="B9" s="445"/>
      <c r="C9" s="445" t="b">
        <v>0</v>
      </c>
      <c r="D9" s="445"/>
      <c r="E9" s="445"/>
      <c r="F9" s="445"/>
      <c r="G9" s="445"/>
      <c r="H9" s="445"/>
      <c r="I9" s="445"/>
      <c r="J9" s="445"/>
      <c r="K9" s="445"/>
      <c r="L9" s="445"/>
      <c r="M9" s="445"/>
      <c r="N9" s="445"/>
      <c r="O9" s="445"/>
      <c r="P9" s="445"/>
      <c r="Q9" s="445"/>
      <c r="R9" s="445"/>
      <c r="S9" s="445"/>
      <c r="T9" s="446"/>
    </row>
    <row r="10" spans="1:24" s="40" customFormat="1" ht="32.25" customHeight="1" thickBot="1" x14ac:dyDescent="0.3">
      <c r="A10" s="261" t="s">
        <v>42</v>
      </c>
      <c r="B10" s="262" t="s">
        <v>262</v>
      </c>
      <c r="C10" s="262" t="s">
        <v>43</v>
      </c>
      <c r="D10" s="262" t="s">
        <v>44</v>
      </c>
      <c r="E10" s="262" t="s">
        <v>45</v>
      </c>
      <c r="F10" s="262" t="s">
        <v>46</v>
      </c>
      <c r="G10" s="262" t="s">
        <v>47</v>
      </c>
      <c r="H10" s="262" t="s">
        <v>48</v>
      </c>
      <c r="I10" s="262" t="s">
        <v>49</v>
      </c>
      <c r="J10" s="262" t="s">
        <v>50</v>
      </c>
      <c r="K10" s="262" t="s">
        <v>51</v>
      </c>
      <c r="L10" s="262" t="s">
        <v>52</v>
      </c>
      <c r="M10" s="262" t="s">
        <v>53</v>
      </c>
      <c r="N10" s="262" t="s">
        <v>54</v>
      </c>
      <c r="O10" s="262" t="s">
        <v>55</v>
      </c>
      <c r="P10" s="262" t="s">
        <v>56</v>
      </c>
      <c r="Q10" s="262" t="s">
        <v>57</v>
      </c>
      <c r="R10" s="263" t="s">
        <v>58</v>
      </c>
      <c r="S10" s="275" t="s">
        <v>59</v>
      </c>
      <c r="T10" s="281" t="s">
        <v>314</v>
      </c>
    </row>
    <row r="11" spans="1:24" ht="39.75" customHeight="1" x14ac:dyDescent="0.25">
      <c r="A11" s="264">
        <v>1</v>
      </c>
      <c r="B11" s="318" t="str">
        <f>CONTEXTO!B12</f>
        <v>Cambios en gabinete municipal.</v>
      </c>
      <c r="C11" s="68">
        <v>2</v>
      </c>
      <c r="D11" s="68">
        <v>3</v>
      </c>
      <c r="E11" s="68">
        <v>2</v>
      </c>
      <c r="F11" s="68">
        <v>2</v>
      </c>
      <c r="G11" s="68">
        <v>3</v>
      </c>
      <c r="H11" s="68"/>
      <c r="I11" s="68"/>
      <c r="J11" s="68"/>
      <c r="K11" s="68"/>
      <c r="L11" s="68"/>
      <c r="M11" s="68"/>
      <c r="N11" s="68"/>
      <c r="O11" s="68"/>
      <c r="P11" s="68"/>
      <c r="Q11" s="68"/>
      <c r="R11" s="230">
        <f t="shared" ref="R11:R33" si="0">SUM(C11:G11)</f>
        <v>12</v>
      </c>
      <c r="S11" s="276">
        <f>IF(ISERROR(AVERAGE(C11:Q11)),0,AVERAGE(C11:Q11))</f>
        <v>2.4</v>
      </c>
      <c r="T11" s="282"/>
    </row>
    <row r="12" spans="1:24" ht="45.75" customHeight="1" x14ac:dyDescent="0.25">
      <c r="A12" s="264">
        <v>2</v>
      </c>
      <c r="B12" s="318" t="str">
        <f>CONTEXTO!B13</f>
        <v xml:space="preserve">Acciones de orden público que atenten contra la integridad de los periodistas. </v>
      </c>
      <c r="C12" s="68">
        <v>2</v>
      </c>
      <c r="D12" s="68">
        <v>3</v>
      </c>
      <c r="E12" s="68">
        <v>1</v>
      </c>
      <c r="F12" s="68">
        <v>2</v>
      </c>
      <c r="G12" s="68">
        <v>1</v>
      </c>
      <c r="H12" s="68"/>
      <c r="I12" s="68"/>
      <c r="J12" s="68"/>
      <c r="K12" s="68"/>
      <c r="L12" s="68"/>
      <c r="M12" s="68"/>
      <c r="N12" s="68"/>
      <c r="O12" s="68"/>
      <c r="P12" s="68"/>
      <c r="Q12" s="68"/>
      <c r="R12" s="230">
        <f t="shared" si="0"/>
        <v>9</v>
      </c>
      <c r="S12" s="276">
        <f t="shared" ref="S12:S37" si="1">IF(ISERROR(AVERAGE(C12:Q12)),0,AVERAGE(C12:Q12))</f>
        <v>1.8</v>
      </c>
      <c r="T12" s="278"/>
    </row>
    <row r="13" spans="1:24" ht="65.25" customHeight="1" x14ac:dyDescent="0.25">
      <c r="A13" s="264">
        <v>3</v>
      </c>
      <c r="B13" s="318" t="str">
        <f>CONTEXTO!B14</f>
        <v>Constante innovación tecnológica.</v>
      </c>
      <c r="C13" s="68">
        <v>3</v>
      </c>
      <c r="D13" s="68">
        <v>3</v>
      </c>
      <c r="E13" s="68">
        <v>3</v>
      </c>
      <c r="F13" s="68">
        <v>3</v>
      </c>
      <c r="G13" s="68">
        <v>2</v>
      </c>
      <c r="H13" s="68"/>
      <c r="I13" s="68"/>
      <c r="J13" s="68"/>
      <c r="K13" s="68"/>
      <c r="L13" s="68"/>
      <c r="M13" s="68"/>
      <c r="N13" s="68"/>
      <c r="O13" s="68"/>
      <c r="P13" s="68"/>
      <c r="Q13" s="68"/>
      <c r="R13" s="230">
        <f t="shared" si="0"/>
        <v>14</v>
      </c>
      <c r="S13" s="276">
        <f t="shared" si="1"/>
        <v>2.8</v>
      </c>
      <c r="T13" s="279"/>
    </row>
    <row r="14" spans="1:24" ht="39.75" customHeight="1" x14ac:dyDescent="0.25">
      <c r="A14" s="264">
        <v>4</v>
      </c>
      <c r="B14" s="318" t="str">
        <f>CONTEXTO!B15</f>
        <v>Constante cambios de la normatividad.</v>
      </c>
      <c r="C14" s="68">
        <v>1</v>
      </c>
      <c r="D14" s="68">
        <v>1</v>
      </c>
      <c r="E14" s="68">
        <v>1</v>
      </c>
      <c r="F14" s="68">
        <v>1</v>
      </c>
      <c r="G14" s="68">
        <v>1</v>
      </c>
      <c r="H14" s="68"/>
      <c r="I14" s="68"/>
      <c r="J14" s="68"/>
      <c r="K14" s="68"/>
      <c r="L14" s="68"/>
      <c r="M14" s="68"/>
      <c r="N14" s="68"/>
      <c r="O14" s="68"/>
      <c r="P14" s="68"/>
      <c r="Q14" s="68"/>
      <c r="R14" s="230">
        <f t="shared" si="0"/>
        <v>5</v>
      </c>
      <c r="S14" s="276">
        <f t="shared" si="1"/>
        <v>1</v>
      </c>
      <c r="T14" s="279"/>
    </row>
    <row r="15" spans="1:24" ht="43.5" customHeight="1" x14ac:dyDescent="0.25">
      <c r="A15" s="264">
        <v>5</v>
      </c>
      <c r="B15" s="318" t="str">
        <f>CONTEXTO!B16</f>
        <v xml:space="preserve">Poco acceso a las plataformas tecnológicas en los estratos bajos y zona rural. </v>
      </c>
      <c r="C15" s="68">
        <v>2</v>
      </c>
      <c r="D15" s="68">
        <v>3</v>
      </c>
      <c r="E15" s="68">
        <v>2</v>
      </c>
      <c r="F15" s="68">
        <v>2</v>
      </c>
      <c r="G15" s="68">
        <v>1</v>
      </c>
      <c r="H15" s="68"/>
      <c r="I15" s="68"/>
      <c r="J15" s="68"/>
      <c r="K15" s="68"/>
      <c r="L15" s="68"/>
      <c r="M15" s="68"/>
      <c r="N15" s="68"/>
      <c r="O15" s="68"/>
      <c r="P15" s="68"/>
      <c r="Q15" s="68"/>
      <c r="R15" s="230">
        <f t="shared" si="0"/>
        <v>10</v>
      </c>
      <c r="S15" s="276">
        <f t="shared" si="1"/>
        <v>2</v>
      </c>
      <c r="T15" s="279"/>
    </row>
    <row r="16" spans="1:24" ht="39.75" customHeight="1" x14ac:dyDescent="0.25">
      <c r="A16" s="264">
        <v>6</v>
      </c>
      <c r="B16" s="318" t="str">
        <f>CONTEXTO!B17</f>
        <v>El nivel de alfabetización de los ciudadanos.</v>
      </c>
      <c r="C16" s="68">
        <v>3</v>
      </c>
      <c r="D16" s="68">
        <v>2</v>
      </c>
      <c r="E16" s="68">
        <v>3</v>
      </c>
      <c r="F16" s="68">
        <v>2</v>
      </c>
      <c r="G16" s="68">
        <v>3</v>
      </c>
      <c r="H16" s="68"/>
      <c r="I16" s="68"/>
      <c r="J16" s="68"/>
      <c r="K16" s="68"/>
      <c r="L16" s="68"/>
      <c r="M16" s="68"/>
      <c r="N16" s="68"/>
      <c r="O16" s="68"/>
      <c r="P16" s="68"/>
      <c r="Q16" s="68"/>
      <c r="R16" s="230">
        <f t="shared" si="0"/>
        <v>13</v>
      </c>
      <c r="S16" s="276">
        <f t="shared" si="1"/>
        <v>2.6</v>
      </c>
      <c r="T16" s="279"/>
    </row>
    <row r="17" spans="1:20" ht="51.75" customHeight="1" x14ac:dyDescent="0.25">
      <c r="A17" s="264">
        <v>7</v>
      </c>
      <c r="B17" s="318" t="str">
        <f>CONTEXTO!B18</f>
        <v xml:space="preserve">Poco acceso a la información para las personas con discapacidad.(PCD interpretación en lenguaje de señas. </v>
      </c>
      <c r="C17" s="68">
        <v>3</v>
      </c>
      <c r="D17" s="68">
        <v>4</v>
      </c>
      <c r="E17" s="68">
        <v>4</v>
      </c>
      <c r="F17" s="68">
        <v>4</v>
      </c>
      <c r="G17" s="68">
        <v>3</v>
      </c>
      <c r="H17" s="68"/>
      <c r="I17" s="68"/>
      <c r="J17" s="68"/>
      <c r="K17" s="68"/>
      <c r="L17" s="68"/>
      <c r="M17" s="68"/>
      <c r="N17" s="68"/>
      <c r="O17" s="68"/>
      <c r="P17" s="68"/>
      <c r="Q17" s="68"/>
      <c r="R17" s="230">
        <f t="shared" si="0"/>
        <v>18</v>
      </c>
      <c r="S17" s="276">
        <f t="shared" si="1"/>
        <v>3.6</v>
      </c>
      <c r="T17" s="279"/>
    </row>
    <row r="18" spans="1:20" ht="46.5" customHeight="1" x14ac:dyDescent="0.25">
      <c r="A18" s="264">
        <v>8</v>
      </c>
      <c r="B18" s="318" t="str">
        <f>CONTEXTO!B19</f>
        <v xml:space="preserve">Declaración de emergencia sanitaria y ambiental por pandemias, desastres naturales y otros. </v>
      </c>
      <c r="C18" s="68">
        <v>2</v>
      </c>
      <c r="D18" s="68">
        <v>2</v>
      </c>
      <c r="E18" s="68">
        <v>2</v>
      </c>
      <c r="F18" s="68">
        <v>3</v>
      </c>
      <c r="G18" s="68">
        <v>2</v>
      </c>
      <c r="H18" s="68"/>
      <c r="I18" s="68"/>
      <c r="J18" s="68"/>
      <c r="K18" s="68"/>
      <c r="L18" s="68"/>
      <c r="M18" s="68"/>
      <c r="N18" s="68"/>
      <c r="O18" s="68"/>
      <c r="P18" s="68"/>
      <c r="Q18" s="68"/>
      <c r="R18" s="230">
        <f t="shared" si="0"/>
        <v>11</v>
      </c>
      <c r="S18" s="276">
        <f t="shared" si="1"/>
        <v>2.2000000000000002</v>
      </c>
      <c r="T18" s="279"/>
    </row>
    <row r="19" spans="1:20" ht="47.25" customHeight="1" x14ac:dyDescent="0.25">
      <c r="A19" s="264">
        <v>9</v>
      </c>
      <c r="B19" s="318" t="str">
        <f>CONTEXTO!B20</f>
        <v>Deficiente comunicación acertiva con los medios de comunicación.</v>
      </c>
      <c r="C19" s="68">
        <v>3</v>
      </c>
      <c r="D19" s="68">
        <v>4</v>
      </c>
      <c r="E19" s="68">
        <v>3</v>
      </c>
      <c r="F19" s="68">
        <v>3</v>
      </c>
      <c r="G19" s="68">
        <v>2</v>
      </c>
      <c r="H19" s="68"/>
      <c r="I19" s="68"/>
      <c r="J19" s="68"/>
      <c r="K19" s="68"/>
      <c r="L19" s="68"/>
      <c r="M19" s="68"/>
      <c r="N19" s="68"/>
      <c r="O19" s="68"/>
      <c r="P19" s="68"/>
      <c r="Q19" s="68"/>
      <c r="R19" s="230">
        <f t="shared" si="0"/>
        <v>15</v>
      </c>
      <c r="S19" s="276">
        <f t="shared" si="1"/>
        <v>3</v>
      </c>
      <c r="T19" s="279"/>
    </row>
    <row r="20" spans="1:20" ht="49.5" customHeight="1" x14ac:dyDescent="0.25">
      <c r="A20" s="264">
        <v>10</v>
      </c>
      <c r="B20" s="319" t="str">
        <f>CONTEXTO!D12</f>
        <v>Filtración de la Información por parte de los integrantes de la Oficina de Comunicaciones.</v>
      </c>
      <c r="C20" s="68">
        <v>3</v>
      </c>
      <c r="D20" s="68">
        <v>4</v>
      </c>
      <c r="E20" s="68">
        <v>4</v>
      </c>
      <c r="F20" s="68">
        <v>4</v>
      </c>
      <c r="G20" s="68">
        <v>3</v>
      </c>
      <c r="H20" s="68"/>
      <c r="I20" s="68"/>
      <c r="J20" s="68"/>
      <c r="K20" s="68"/>
      <c r="L20" s="68"/>
      <c r="M20" s="68"/>
      <c r="N20" s="68"/>
      <c r="O20" s="68"/>
      <c r="P20" s="68"/>
      <c r="Q20" s="68"/>
      <c r="R20" s="230">
        <f t="shared" si="0"/>
        <v>18</v>
      </c>
      <c r="S20" s="276">
        <f t="shared" si="1"/>
        <v>3.6</v>
      </c>
      <c r="T20" s="279"/>
    </row>
    <row r="21" spans="1:20" ht="61.5" customHeight="1" x14ac:dyDescent="0.25">
      <c r="A21" s="264">
        <v>11</v>
      </c>
      <c r="B21" s="319" t="str">
        <f>CONTEXTO!D13</f>
        <v>Deficiencia de la entrega oportuna y completa de la información a la hora de comunicar los procesos de manera interna</v>
      </c>
      <c r="C21" s="68">
        <v>3</v>
      </c>
      <c r="D21" s="68">
        <v>2</v>
      </c>
      <c r="E21" s="68">
        <v>3</v>
      </c>
      <c r="F21" s="68">
        <v>2</v>
      </c>
      <c r="G21" s="68">
        <v>4</v>
      </c>
      <c r="H21" s="68"/>
      <c r="I21" s="68"/>
      <c r="J21" s="68"/>
      <c r="K21" s="68"/>
      <c r="L21" s="68"/>
      <c r="M21" s="68"/>
      <c r="N21" s="68"/>
      <c r="O21" s="68"/>
      <c r="P21" s="68"/>
      <c r="Q21" s="68"/>
      <c r="R21" s="230">
        <f t="shared" si="0"/>
        <v>14</v>
      </c>
      <c r="S21" s="276">
        <f t="shared" si="1"/>
        <v>2.8</v>
      </c>
      <c r="T21" s="279"/>
    </row>
    <row r="22" spans="1:20" ht="45.75" customHeight="1" x14ac:dyDescent="0.25">
      <c r="A22" s="264">
        <v>12</v>
      </c>
      <c r="B22" s="319" t="str">
        <f>CONTEXTO!D14</f>
        <v xml:space="preserve">Carencia de la interiorización de la informacion de manera oportuna y veráz. </v>
      </c>
      <c r="C22" s="68">
        <v>2</v>
      </c>
      <c r="D22" s="68">
        <v>2</v>
      </c>
      <c r="E22" s="68">
        <v>2</v>
      </c>
      <c r="F22" s="68">
        <v>3</v>
      </c>
      <c r="G22" s="68">
        <v>2</v>
      </c>
      <c r="H22" s="68"/>
      <c r="I22" s="68"/>
      <c r="J22" s="68"/>
      <c r="K22" s="68"/>
      <c r="L22" s="68"/>
      <c r="M22" s="68"/>
      <c r="N22" s="68"/>
      <c r="O22" s="68"/>
      <c r="P22" s="68"/>
      <c r="Q22" s="68"/>
      <c r="R22" s="230">
        <f t="shared" si="0"/>
        <v>11</v>
      </c>
      <c r="S22" s="276">
        <f t="shared" si="1"/>
        <v>2.2000000000000002</v>
      </c>
      <c r="T22" s="279"/>
    </row>
    <row r="23" spans="1:20" ht="49.5" customHeight="1" x14ac:dyDescent="0.25">
      <c r="A23" s="264">
        <v>13</v>
      </c>
      <c r="B23" s="319" t="str">
        <f>CONTEXTO!D15</f>
        <v xml:space="preserve">Cambio en las condiciones de operación del proceso de comunicaciones. </v>
      </c>
      <c r="C23" s="68">
        <v>3</v>
      </c>
      <c r="D23" s="68">
        <v>1</v>
      </c>
      <c r="E23" s="68">
        <v>1</v>
      </c>
      <c r="F23" s="68">
        <v>2</v>
      </c>
      <c r="G23" s="68">
        <v>2</v>
      </c>
      <c r="H23" s="68"/>
      <c r="I23" s="68"/>
      <c r="J23" s="68"/>
      <c r="K23" s="68"/>
      <c r="L23" s="68"/>
      <c r="M23" s="68"/>
      <c r="N23" s="68"/>
      <c r="O23" s="68"/>
      <c r="P23" s="68"/>
      <c r="Q23" s="68"/>
      <c r="R23" s="230">
        <f t="shared" si="0"/>
        <v>9</v>
      </c>
      <c r="S23" s="276">
        <f t="shared" si="1"/>
        <v>1.8</v>
      </c>
      <c r="T23" s="279"/>
    </row>
    <row r="24" spans="1:20" ht="39.75" customHeight="1" x14ac:dyDescent="0.25">
      <c r="A24" s="264">
        <v>14</v>
      </c>
      <c r="B24" s="319" t="str">
        <f>CONTEXTO!D16</f>
        <v>Los componentes tecnológicos  no son suficientes para el desarrollo del cubrimiento periodistico.</v>
      </c>
      <c r="C24" s="68">
        <v>3</v>
      </c>
      <c r="D24" s="68">
        <v>3</v>
      </c>
      <c r="E24" s="68">
        <v>2</v>
      </c>
      <c r="F24" s="68">
        <v>4</v>
      </c>
      <c r="G24" s="68">
        <v>2</v>
      </c>
      <c r="H24" s="68"/>
      <c r="I24" s="68"/>
      <c r="J24" s="68"/>
      <c r="K24" s="68"/>
      <c r="L24" s="68"/>
      <c r="M24" s="68"/>
      <c r="N24" s="68"/>
      <c r="O24" s="68"/>
      <c r="P24" s="68"/>
      <c r="Q24" s="68"/>
      <c r="R24" s="230">
        <f t="shared" si="0"/>
        <v>14</v>
      </c>
      <c r="S24" s="276">
        <f t="shared" si="1"/>
        <v>2.8</v>
      </c>
      <c r="T24" s="279"/>
    </row>
    <row r="25" spans="1:20" ht="39.75" customHeight="1" x14ac:dyDescent="0.25">
      <c r="A25" s="264">
        <v>15</v>
      </c>
      <c r="B25" s="319" t="str">
        <f>CONTEXTO!D17</f>
        <v>Falta de capacitación orientada al personal adscrito a la Oficina de Comunicaciones</v>
      </c>
      <c r="C25" s="68">
        <v>2</v>
      </c>
      <c r="D25" s="68">
        <v>3</v>
      </c>
      <c r="E25" s="68">
        <v>2</v>
      </c>
      <c r="F25" s="68">
        <v>3</v>
      </c>
      <c r="G25" s="68">
        <v>2</v>
      </c>
      <c r="H25" s="68"/>
      <c r="I25" s="68"/>
      <c r="J25" s="68"/>
      <c r="K25" s="68"/>
      <c r="L25" s="68"/>
      <c r="M25" s="68"/>
      <c r="N25" s="68"/>
      <c r="O25" s="68"/>
      <c r="P25" s="68"/>
      <c r="Q25" s="68"/>
      <c r="R25" s="230">
        <f t="shared" si="0"/>
        <v>12</v>
      </c>
      <c r="S25" s="276">
        <f t="shared" si="1"/>
        <v>2.4</v>
      </c>
      <c r="T25" s="279"/>
    </row>
    <row r="26" spans="1:20" ht="48.75" customHeight="1" x14ac:dyDescent="0.25">
      <c r="A26" s="264">
        <v>16</v>
      </c>
      <c r="B26" s="319" t="str">
        <f>CONTEXTO!D18</f>
        <v>Poco cuidado de los elementos tecnológicos e imagen institucional.</v>
      </c>
      <c r="C26" s="68">
        <v>2</v>
      </c>
      <c r="D26" s="68">
        <v>3</v>
      </c>
      <c r="E26" s="68">
        <v>2</v>
      </c>
      <c r="F26" s="68">
        <v>2</v>
      </c>
      <c r="G26" s="68">
        <v>2</v>
      </c>
      <c r="H26" s="68"/>
      <c r="I26" s="68"/>
      <c r="J26" s="68"/>
      <c r="K26" s="68"/>
      <c r="L26" s="68"/>
      <c r="M26" s="68"/>
      <c r="N26" s="68"/>
      <c r="O26" s="68"/>
      <c r="P26" s="68"/>
      <c r="Q26" s="68"/>
      <c r="R26" s="230">
        <f t="shared" si="0"/>
        <v>11</v>
      </c>
      <c r="S26" s="276">
        <f t="shared" si="1"/>
        <v>2.2000000000000002</v>
      </c>
      <c r="T26" s="279"/>
    </row>
    <row r="27" spans="1:20" ht="48.75" customHeight="1" x14ac:dyDescent="0.25">
      <c r="A27" s="264">
        <v>17</v>
      </c>
      <c r="B27" s="319" t="s">
        <v>421</v>
      </c>
      <c r="C27" s="68">
        <v>3</v>
      </c>
      <c r="D27" s="68">
        <v>4</v>
      </c>
      <c r="E27" s="68">
        <v>3</v>
      </c>
      <c r="F27" s="68">
        <v>4</v>
      </c>
      <c r="G27" s="68">
        <v>4</v>
      </c>
      <c r="H27" s="68"/>
      <c r="I27" s="68"/>
      <c r="J27" s="68"/>
      <c r="K27" s="68"/>
      <c r="L27" s="68"/>
      <c r="M27" s="68"/>
      <c r="N27" s="68"/>
      <c r="O27" s="68"/>
      <c r="P27" s="68"/>
      <c r="Q27" s="68"/>
      <c r="R27" s="230">
        <f t="shared" si="0"/>
        <v>18</v>
      </c>
      <c r="S27" s="276">
        <f t="shared" si="1"/>
        <v>3.6</v>
      </c>
      <c r="T27" s="325" t="s">
        <v>138</v>
      </c>
    </row>
    <row r="28" spans="1:20" ht="48.75" customHeight="1" x14ac:dyDescent="0.25">
      <c r="A28" s="264"/>
      <c r="B28" s="319" t="s">
        <v>422</v>
      </c>
      <c r="C28" s="68">
        <v>3</v>
      </c>
      <c r="D28" s="68">
        <v>3</v>
      </c>
      <c r="E28" s="68">
        <v>3</v>
      </c>
      <c r="F28" s="68">
        <v>2</v>
      </c>
      <c r="G28" s="68">
        <v>3</v>
      </c>
      <c r="H28" s="68"/>
      <c r="I28" s="68"/>
      <c r="J28" s="68"/>
      <c r="K28" s="68"/>
      <c r="L28" s="68"/>
      <c r="M28" s="68"/>
      <c r="N28" s="68"/>
      <c r="O28" s="68"/>
      <c r="P28" s="68"/>
      <c r="Q28" s="68"/>
      <c r="R28" s="230">
        <f t="shared" si="0"/>
        <v>14</v>
      </c>
      <c r="S28" s="276">
        <f t="shared" si="1"/>
        <v>2.8</v>
      </c>
      <c r="T28" s="325"/>
    </row>
    <row r="29" spans="1:20" ht="48.75" customHeight="1" x14ac:dyDescent="0.25">
      <c r="A29" s="264">
        <v>18</v>
      </c>
      <c r="B29" s="326" t="str">
        <f>CONTEXTO!D19</f>
        <v xml:space="preserve">Baja adquisición de software propios para diseño y edición de fotografía, vídeo y audio.  </v>
      </c>
      <c r="C29" s="68">
        <v>3</v>
      </c>
      <c r="D29" s="68">
        <v>4</v>
      </c>
      <c r="E29" s="68">
        <v>3</v>
      </c>
      <c r="F29" s="68">
        <v>4</v>
      </c>
      <c r="G29" s="68">
        <v>4</v>
      </c>
      <c r="H29" s="68"/>
      <c r="I29" s="68"/>
      <c r="J29" s="68"/>
      <c r="K29" s="68"/>
      <c r="L29" s="68"/>
      <c r="M29" s="68"/>
      <c r="N29" s="68"/>
      <c r="O29" s="68"/>
      <c r="P29" s="68"/>
      <c r="Q29" s="68"/>
      <c r="R29" s="230">
        <f t="shared" si="0"/>
        <v>18</v>
      </c>
      <c r="S29" s="276">
        <f t="shared" si="1"/>
        <v>3.6</v>
      </c>
      <c r="T29" s="325" t="s">
        <v>138</v>
      </c>
    </row>
    <row r="30" spans="1:20" ht="39.75" customHeight="1" x14ac:dyDescent="0.25">
      <c r="A30" s="264">
        <v>19</v>
      </c>
      <c r="B30" s="320" t="str">
        <f>CONTEXTO!F12</f>
        <v xml:space="preserve">Baja articulación con otras dependencias e institutos descentralizados. </v>
      </c>
      <c r="C30" s="68">
        <v>2</v>
      </c>
      <c r="D30" s="68">
        <v>2</v>
      </c>
      <c r="E30" s="68">
        <v>1</v>
      </c>
      <c r="F30" s="68">
        <v>3</v>
      </c>
      <c r="G30" s="68">
        <v>2</v>
      </c>
      <c r="H30" s="68"/>
      <c r="I30" s="68"/>
      <c r="J30" s="68"/>
      <c r="K30" s="68"/>
      <c r="L30" s="68"/>
      <c r="M30" s="68"/>
      <c r="N30" s="68"/>
      <c r="O30" s="68"/>
      <c r="P30" s="68"/>
      <c r="Q30" s="68"/>
      <c r="R30" s="230">
        <f t="shared" si="0"/>
        <v>10</v>
      </c>
      <c r="S30" s="276">
        <f t="shared" si="1"/>
        <v>2</v>
      </c>
      <c r="T30" s="279"/>
    </row>
    <row r="31" spans="1:20" ht="39.75" customHeight="1" x14ac:dyDescent="0.25">
      <c r="A31" s="264">
        <v>20</v>
      </c>
      <c r="B31" s="320" t="str">
        <f>CONTEXTO!F13</f>
        <v xml:space="preserve">Poca coordinación entre las dependencias para la planeación de los eventos institucionales. </v>
      </c>
      <c r="C31" s="68">
        <v>2</v>
      </c>
      <c r="D31" s="68">
        <v>3</v>
      </c>
      <c r="E31" s="68">
        <v>2</v>
      </c>
      <c r="F31" s="68">
        <v>3</v>
      </c>
      <c r="G31" s="68">
        <v>2</v>
      </c>
      <c r="H31" s="68"/>
      <c r="I31" s="68"/>
      <c r="J31" s="68"/>
      <c r="K31" s="68"/>
      <c r="L31" s="68"/>
      <c r="M31" s="68"/>
      <c r="N31" s="68"/>
      <c r="O31" s="68"/>
      <c r="P31" s="68"/>
      <c r="Q31" s="68"/>
      <c r="R31" s="230">
        <f t="shared" si="0"/>
        <v>12</v>
      </c>
      <c r="S31" s="276">
        <f t="shared" si="1"/>
        <v>2.4</v>
      </c>
      <c r="T31" s="279"/>
    </row>
    <row r="32" spans="1:20" ht="48" customHeight="1" x14ac:dyDescent="0.25">
      <c r="A32" s="264">
        <v>21</v>
      </c>
      <c r="B32" s="320" t="str">
        <f>CONTEXTO!F14</f>
        <v xml:space="preserve">Falta de suministro de información por parte de los secretarios de despacho y directivos. </v>
      </c>
      <c r="C32" s="68">
        <v>3</v>
      </c>
      <c r="D32" s="68">
        <v>3</v>
      </c>
      <c r="E32" s="68">
        <v>4</v>
      </c>
      <c r="F32" s="68">
        <v>3</v>
      </c>
      <c r="G32" s="68">
        <v>3</v>
      </c>
      <c r="H32" s="68"/>
      <c r="I32" s="68"/>
      <c r="J32" s="68"/>
      <c r="K32" s="68"/>
      <c r="L32" s="68"/>
      <c r="M32" s="68"/>
      <c r="N32" s="68"/>
      <c r="O32" s="68"/>
      <c r="P32" s="68"/>
      <c r="Q32" s="68"/>
      <c r="R32" s="230">
        <f t="shared" si="0"/>
        <v>16</v>
      </c>
      <c r="S32" s="276">
        <f t="shared" si="1"/>
        <v>3.2</v>
      </c>
      <c r="T32" s="279"/>
    </row>
    <row r="33" spans="1:20" ht="39.75" customHeight="1" x14ac:dyDescent="0.25">
      <c r="A33" s="264">
        <v>20</v>
      </c>
      <c r="B33" s="265"/>
      <c r="C33" s="68"/>
      <c r="D33" s="68"/>
      <c r="E33" s="68"/>
      <c r="F33" s="68"/>
      <c r="G33" s="68"/>
      <c r="H33" s="68"/>
      <c r="I33" s="68"/>
      <c r="J33" s="68"/>
      <c r="K33" s="68"/>
      <c r="L33" s="68"/>
      <c r="M33" s="68"/>
      <c r="N33" s="68"/>
      <c r="O33" s="68"/>
      <c r="P33" s="68"/>
      <c r="Q33" s="68"/>
      <c r="R33" s="230">
        <f t="shared" si="0"/>
        <v>0</v>
      </c>
      <c r="S33" s="276">
        <f t="shared" si="1"/>
        <v>0</v>
      </c>
      <c r="T33" s="279"/>
    </row>
    <row r="34" spans="1:20" ht="49.5" customHeight="1" x14ac:dyDescent="0.25">
      <c r="A34" s="264">
        <v>21</v>
      </c>
      <c r="B34" s="265"/>
      <c r="C34" s="68"/>
      <c r="D34" s="68"/>
      <c r="E34" s="68"/>
      <c r="F34" s="68"/>
      <c r="G34" s="68"/>
      <c r="H34" s="68"/>
      <c r="I34" s="68"/>
      <c r="J34" s="68"/>
      <c r="K34" s="68"/>
      <c r="L34" s="68"/>
      <c r="M34" s="68"/>
      <c r="N34" s="68"/>
      <c r="O34" s="68"/>
      <c r="P34" s="68"/>
      <c r="Q34" s="68"/>
      <c r="R34" s="230">
        <f t="shared" ref="R34:R37" si="2">SUM(C34:F34)</f>
        <v>0</v>
      </c>
      <c r="S34" s="276">
        <f t="shared" si="1"/>
        <v>0</v>
      </c>
      <c r="T34" s="279"/>
    </row>
    <row r="35" spans="1:20" ht="42" customHeight="1" x14ac:dyDescent="0.25">
      <c r="A35" s="264">
        <v>22</v>
      </c>
      <c r="B35" s="265"/>
      <c r="C35" s="68"/>
      <c r="D35" s="68"/>
      <c r="E35" s="68"/>
      <c r="F35" s="68"/>
      <c r="G35" s="68"/>
      <c r="H35" s="68"/>
      <c r="I35" s="68"/>
      <c r="J35" s="68"/>
      <c r="K35" s="68"/>
      <c r="L35" s="68"/>
      <c r="M35" s="68"/>
      <c r="N35" s="68"/>
      <c r="O35" s="68"/>
      <c r="P35" s="68"/>
      <c r="Q35" s="68"/>
      <c r="R35" s="230">
        <f t="shared" si="2"/>
        <v>0</v>
      </c>
      <c r="S35" s="276">
        <f t="shared" si="1"/>
        <v>0</v>
      </c>
      <c r="T35" s="279"/>
    </row>
    <row r="36" spans="1:20" ht="48" customHeight="1" x14ac:dyDescent="0.25">
      <c r="A36" s="264">
        <v>23</v>
      </c>
      <c r="B36" s="265"/>
      <c r="C36" s="68"/>
      <c r="D36" s="68"/>
      <c r="E36" s="68"/>
      <c r="F36" s="68"/>
      <c r="G36" s="68"/>
      <c r="H36" s="68"/>
      <c r="I36" s="68"/>
      <c r="J36" s="68"/>
      <c r="K36" s="68"/>
      <c r="L36" s="68"/>
      <c r="M36" s="68"/>
      <c r="N36" s="68"/>
      <c r="O36" s="68"/>
      <c r="P36" s="68"/>
      <c r="Q36" s="68"/>
      <c r="R36" s="230">
        <f t="shared" si="2"/>
        <v>0</v>
      </c>
      <c r="S36" s="276">
        <f t="shared" si="1"/>
        <v>0</v>
      </c>
      <c r="T36" s="279"/>
    </row>
    <row r="37" spans="1:20" ht="46.5" customHeight="1" x14ac:dyDescent="0.25">
      <c r="A37" s="264">
        <v>24</v>
      </c>
      <c r="B37" s="265"/>
      <c r="C37" s="68"/>
      <c r="D37" s="68"/>
      <c r="E37" s="68"/>
      <c r="F37" s="68"/>
      <c r="G37" s="68"/>
      <c r="H37" s="68"/>
      <c r="I37" s="68"/>
      <c r="J37" s="68"/>
      <c r="K37" s="68"/>
      <c r="L37" s="68"/>
      <c r="M37" s="68"/>
      <c r="N37" s="68"/>
      <c r="O37" s="68"/>
      <c r="P37" s="68"/>
      <c r="Q37" s="68"/>
      <c r="R37" s="230">
        <f t="shared" si="2"/>
        <v>0</v>
      </c>
      <c r="S37" s="276">
        <f t="shared" si="1"/>
        <v>0</v>
      </c>
      <c r="T37" s="279"/>
    </row>
    <row r="38" spans="1:20" ht="44.25" customHeight="1" x14ac:dyDescent="0.25">
      <c r="A38" s="264">
        <v>25</v>
      </c>
      <c r="B38" s="293"/>
      <c r="C38" s="68"/>
      <c r="D38" s="68"/>
      <c r="E38" s="68"/>
      <c r="F38" s="68"/>
      <c r="G38" s="68"/>
      <c r="H38" s="68"/>
      <c r="I38" s="68"/>
      <c r="J38" s="68"/>
      <c r="K38" s="68"/>
      <c r="L38" s="68"/>
      <c r="M38" s="68"/>
      <c r="N38" s="68"/>
      <c r="O38" s="68"/>
      <c r="P38" s="68"/>
      <c r="Q38" s="68"/>
      <c r="R38" s="230">
        <f t="shared" ref="R38:R42" si="3">SUM(C38:Q38)</f>
        <v>0</v>
      </c>
      <c r="S38" s="277">
        <f t="shared" ref="S38:S42" si="4">IF(ISERROR(AVERAGE(C38:Q38)),0,AVERAGE(C38:Q38))</f>
        <v>0</v>
      </c>
      <c r="T38" s="279"/>
    </row>
    <row r="39" spans="1:20" ht="42.75" customHeight="1" x14ac:dyDescent="0.25">
      <c r="A39" s="264">
        <v>26</v>
      </c>
      <c r="B39" s="293"/>
      <c r="C39" s="68"/>
      <c r="D39" s="68"/>
      <c r="E39" s="68"/>
      <c r="F39" s="68"/>
      <c r="G39" s="68"/>
      <c r="H39" s="68"/>
      <c r="I39" s="68"/>
      <c r="J39" s="68"/>
      <c r="K39" s="68"/>
      <c r="L39" s="68"/>
      <c r="M39" s="68"/>
      <c r="N39" s="68"/>
      <c r="O39" s="68"/>
      <c r="P39" s="68"/>
      <c r="Q39" s="68"/>
      <c r="R39" s="230">
        <f t="shared" si="3"/>
        <v>0</v>
      </c>
      <c r="S39" s="277">
        <f t="shared" si="4"/>
        <v>0</v>
      </c>
      <c r="T39" s="279"/>
    </row>
    <row r="40" spans="1:20" ht="42" customHeight="1" x14ac:dyDescent="0.25">
      <c r="A40" s="264">
        <v>27</v>
      </c>
      <c r="B40" s="293"/>
      <c r="C40" s="68"/>
      <c r="D40" s="68"/>
      <c r="E40" s="68"/>
      <c r="F40" s="68"/>
      <c r="G40" s="68"/>
      <c r="H40" s="68"/>
      <c r="I40" s="68"/>
      <c r="J40" s="68"/>
      <c r="K40" s="68"/>
      <c r="L40" s="68"/>
      <c r="M40" s="68"/>
      <c r="N40" s="68"/>
      <c r="O40" s="68"/>
      <c r="P40" s="68"/>
      <c r="Q40" s="68"/>
      <c r="R40" s="230">
        <f t="shared" si="3"/>
        <v>0</v>
      </c>
      <c r="S40" s="277">
        <f t="shared" si="4"/>
        <v>0</v>
      </c>
      <c r="T40" s="279"/>
    </row>
    <row r="41" spans="1:20" ht="42.75" customHeight="1" x14ac:dyDescent="0.25">
      <c r="A41" s="264">
        <v>28</v>
      </c>
      <c r="B41" s="293"/>
      <c r="C41" s="68"/>
      <c r="D41" s="68"/>
      <c r="E41" s="68"/>
      <c r="F41" s="68"/>
      <c r="G41" s="68"/>
      <c r="H41" s="68"/>
      <c r="I41" s="68"/>
      <c r="J41" s="68"/>
      <c r="K41" s="68"/>
      <c r="L41" s="68"/>
      <c r="M41" s="68"/>
      <c r="N41" s="68"/>
      <c r="O41" s="68"/>
      <c r="P41" s="68"/>
      <c r="Q41" s="68"/>
      <c r="R41" s="230">
        <f t="shared" si="3"/>
        <v>0</v>
      </c>
      <c r="S41" s="277">
        <f t="shared" si="4"/>
        <v>0</v>
      </c>
      <c r="T41" s="279"/>
    </row>
    <row r="42" spans="1:20" ht="47.25" customHeight="1" x14ac:dyDescent="0.25">
      <c r="A42" s="264">
        <v>29</v>
      </c>
      <c r="B42" s="293"/>
      <c r="C42" s="68"/>
      <c r="D42" s="68"/>
      <c r="E42" s="68"/>
      <c r="F42" s="68"/>
      <c r="G42" s="68"/>
      <c r="H42" s="68"/>
      <c r="I42" s="68"/>
      <c r="J42" s="68"/>
      <c r="K42" s="68"/>
      <c r="L42" s="68"/>
      <c r="M42" s="68"/>
      <c r="N42" s="68"/>
      <c r="O42" s="68"/>
      <c r="P42" s="68"/>
      <c r="Q42" s="68"/>
      <c r="R42" s="230">
        <f t="shared" si="3"/>
        <v>0</v>
      </c>
      <c r="S42" s="277">
        <f t="shared" si="4"/>
        <v>0</v>
      </c>
      <c r="T42" s="279"/>
    </row>
    <row r="43" spans="1:20" ht="50.25" customHeight="1" thickBot="1" x14ac:dyDescent="0.3">
      <c r="A43" s="300">
        <v>30</v>
      </c>
      <c r="B43" s="301"/>
      <c r="C43" s="302"/>
      <c r="D43" s="302"/>
      <c r="E43" s="302"/>
      <c r="F43" s="302"/>
      <c r="G43" s="302"/>
      <c r="H43" s="302"/>
      <c r="I43" s="302"/>
      <c r="J43" s="302"/>
      <c r="K43" s="302"/>
      <c r="L43" s="302"/>
      <c r="M43" s="302"/>
      <c r="N43" s="302"/>
      <c r="O43" s="302"/>
      <c r="P43" s="302"/>
      <c r="Q43" s="302"/>
      <c r="R43" s="303">
        <f>SUM(C43:Q43)</f>
        <v>0</v>
      </c>
      <c r="S43" s="304">
        <f>IF(ISERROR(AVERAGE(C43:Q43)),0,AVERAGE(C43:Q43))</f>
        <v>0</v>
      </c>
      <c r="T43" s="280"/>
    </row>
    <row r="44" spans="1:20" ht="24" customHeight="1" x14ac:dyDescent="0.25">
      <c r="A44" s="451" t="s">
        <v>376</v>
      </c>
      <c r="B44" s="452"/>
      <c r="C44" s="452"/>
      <c r="D44" s="452"/>
      <c r="E44" s="452"/>
      <c r="F44" s="452"/>
      <c r="G44" s="452"/>
      <c r="H44" s="452"/>
      <c r="I44" s="452"/>
      <c r="J44" s="452"/>
      <c r="K44" s="452"/>
      <c r="L44" s="452"/>
      <c r="M44" s="452"/>
      <c r="N44" s="452"/>
      <c r="O44" s="452"/>
      <c r="P44" s="452"/>
      <c r="Q44" s="452"/>
      <c r="R44" s="453"/>
      <c r="S44" s="305">
        <f>SUM(S11:S43)</f>
        <v>56.800000000000004</v>
      </c>
      <c r="T44" s="72"/>
    </row>
    <row r="45" spans="1:20" ht="28.5" customHeight="1" thickBot="1" x14ac:dyDescent="0.3">
      <c r="A45" s="443" t="s">
        <v>59</v>
      </c>
      <c r="B45" s="444"/>
      <c r="C45" s="444"/>
      <c r="D45" s="444"/>
      <c r="E45" s="444"/>
      <c r="F45" s="444"/>
      <c r="G45" s="444"/>
      <c r="H45" s="444"/>
      <c r="I45" s="444"/>
      <c r="J45" s="444"/>
      <c r="K45" s="444"/>
      <c r="L45" s="444"/>
      <c r="M45" s="444"/>
      <c r="N45" s="444"/>
      <c r="O45" s="444"/>
      <c r="P45" s="444"/>
      <c r="Q45" s="444"/>
      <c r="R45" s="444"/>
      <c r="S45" s="306">
        <f>S44/A43</f>
        <v>1.8933333333333335</v>
      </c>
      <c r="T45" s="72"/>
    </row>
  </sheetData>
  <sheetProtection selectLockedCells="1"/>
  <mergeCells count="13">
    <mergeCell ref="A45:R45"/>
    <mergeCell ref="A9:T9"/>
    <mergeCell ref="T1:W1"/>
    <mergeCell ref="T2:W2"/>
    <mergeCell ref="T3:W3"/>
    <mergeCell ref="T4:W4"/>
    <mergeCell ref="A44:R44"/>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3">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3">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40</xdr:row>
                <xdr:rowOff>161925</xdr:rowOff>
              </from>
              <to>
                <xdr:col>19</xdr:col>
                <xdr:colOff>904875</xdr:colOff>
                <xdr:row>40</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41</xdr:row>
                <xdr:rowOff>161925</xdr:rowOff>
              </from>
              <to>
                <xdr:col>19</xdr:col>
                <xdr:colOff>904875</xdr:colOff>
                <xdr:row>41</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42</xdr:row>
                <xdr:rowOff>161925</xdr:rowOff>
              </from>
              <to>
                <xdr:col>19</xdr:col>
                <xdr:colOff>904875</xdr:colOff>
                <xdr:row>42</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43</xdr:row>
                <xdr:rowOff>0</xdr:rowOff>
              </from>
              <to>
                <xdr:col>19</xdr:col>
                <xdr:colOff>904875</xdr:colOff>
                <xdr:row>43</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3">
            <anchor moveWithCells="1">
              <from>
                <xdr:col>19</xdr:col>
                <xdr:colOff>619125</xdr:colOff>
                <xdr:row>43</xdr:row>
                <xdr:rowOff>0</xdr:rowOff>
              </from>
              <to>
                <xdr:col>19</xdr:col>
                <xdr:colOff>904875</xdr:colOff>
                <xdr:row>43</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0"/>
      <c r="B1" s="466" t="s">
        <v>15</v>
      </c>
      <c r="C1" s="467"/>
      <c r="D1" s="3" t="s">
        <v>16</v>
      </c>
      <c r="E1" s="471"/>
    </row>
    <row r="2" spans="1:5" ht="15" customHeight="1" x14ac:dyDescent="0.25">
      <c r="A2" s="470"/>
      <c r="B2" s="468"/>
      <c r="C2" s="469"/>
      <c r="D2" s="3" t="s">
        <v>2</v>
      </c>
      <c r="E2" s="471"/>
    </row>
    <row r="3" spans="1:5" ht="30" customHeight="1" x14ac:dyDescent="0.25">
      <c r="A3" s="470"/>
      <c r="B3" s="466" t="s">
        <v>17</v>
      </c>
      <c r="C3" s="467"/>
      <c r="D3" s="3" t="s">
        <v>18</v>
      </c>
      <c r="E3" s="471"/>
    </row>
    <row r="4" spans="1:5" ht="15" customHeight="1" x14ac:dyDescent="0.25">
      <c r="A4" s="470"/>
      <c r="B4" s="468"/>
      <c r="C4" s="469"/>
      <c r="D4" s="3" t="s">
        <v>5</v>
      </c>
      <c r="E4" s="471"/>
    </row>
    <row r="5" spans="1:5" ht="15.75" thickBot="1" x14ac:dyDescent="0.3"/>
    <row r="6" spans="1:5" x14ac:dyDescent="0.25">
      <c r="A6" s="372" t="s">
        <v>19</v>
      </c>
      <c r="B6" s="373"/>
      <c r="C6" s="373"/>
      <c r="D6" s="373"/>
      <c r="E6" s="373"/>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5"/>
      <c r="B1" s="402" t="s">
        <v>0</v>
      </c>
      <c r="C1" s="403"/>
      <c r="D1" s="403"/>
      <c r="E1" s="403"/>
      <c r="F1" s="28" t="s">
        <v>1</v>
      </c>
      <c r="G1" s="480"/>
    </row>
    <row r="2" spans="1:7" x14ac:dyDescent="0.25">
      <c r="A2" s="476"/>
      <c r="B2" s="478"/>
      <c r="C2" s="479"/>
      <c r="D2" s="479"/>
      <c r="E2" s="479"/>
      <c r="F2" s="27" t="s">
        <v>31</v>
      </c>
      <c r="G2" s="481"/>
    </row>
    <row r="3" spans="1:7" x14ac:dyDescent="0.25">
      <c r="A3" s="476"/>
      <c r="B3" s="483" t="s">
        <v>32</v>
      </c>
      <c r="C3" s="484"/>
      <c r="D3" s="484"/>
      <c r="E3" s="484"/>
      <c r="F3" s="27" t="s">
        <v>4</v>
      </c>
      <c r="G3" s="481"/>
    </row>
    <row r="4" spans="1:7" ht="15.75" thickBot="1" x14ac:dyDescent="0.3">
      <c r="A4" s="477"/>
      <c r="B4" s="408"/>
      <c r="C4" s="409"/>
      <c r="D4" s="409"/>
      <c r="E4" s="409"/>
      <c r="F4" s="29" t="s">
        <v>5</v>
      </c>
      <c r="G4" s="482"/>
    </row>
    <row r="5" spans="1:7" ht="15.75" thickBot="1" x14ac:dyDescent="0.3"/>
    <row r="6" spans="1:7" s="36" customFormat="1" ht="15.75" x14ac:dyDescent="0.25">
      <c r="A6" s="485" t="s">
        <v>33</v>
      </c>
      <c r="B6" s="486"/>
      <c r="C6" s="486"/>
      <c r="D6" s="486"/>
      <c r="E6" s="486"/>
      <c r="F6" s="486"/>
      <c r="G6" s="487"/>
    </row>
    <row r="7" spans="1:7" ht="31.5" customHeight="1" x14ac:dyDescent="0.25">
      <c r="A7" s="22" t="s">
        <v>34</v>
      </c>
      <c r="B7" s="17" t="s">
        <v>35</v>
      </c>
      <c r="C7" s="33" t="s">
        <v>36</v>
      </c>
      <c r="D7" s="23" t="s">
        <v>37</v>
      </c>
      <c r="E7" s="17" t="s">
        <v>38</v>
      </c>
      <c r="F7" s="18" t="s">
        <v>39</v>
      </c>
      <c r="G7" s="18" t="s">
        <v>40</v>
      </c>
    </row>
    <row r="8" spans="1:7" ht="33" customHeight="1" x14ac:dyDescent="0.25">
      <c r="A8" s="472"/>
      <c r="B8" s="8"/>
      <c r="C8" s="8"/>
      <c r="D8" s="8"/>
      <c r="E8" s="8"/>
      <c r="F8" s="8"/>
      <c r="G8" s="9"/>
    </row>
    <row r="9" spans="1:7" ht="33" customHeight="1" x14ac:dyDescent="0.25">
      <c r="A9" s="473"/>
      <c r="B9" s="8"/>
      <c r="C9" s="8"/>
      <c r="D9" s="8"/>
      <c r="E9" s="8"/>
      <c r="F9" s="8"/>
      <c r="G9" s="9"/>
    </row>
    <row r="10" spans="1:7" ht="33" customHeight="1" x14ac:dyDescent="0.25">
      <c r="A10" s="473"/>
      <c r="B10" s="8"/>
      <c r="C10" s="8"/>
      <c r="D10" s="8"/>
      <c r="E10" s="8"/>
      <c r="F10" s="8"/>
      <c r="G10" s="9"/>
    </row>
    <row r="11" spans="1:7" ht="33" customHeight="1" x14ac:dyDescent="0.25">
      <c r="A11" s="473"/>
      <c r="B11" s="8"/>
      <c r="C11" s="8"/>
      <c r="D11" s="8"/>
      <c r="E11" s="8"/>
      <c r="F11" s="8"/>
      <c r="G11" s="9"/>
    </row>
    <row r="12" spans="1:7" ht="33" customHeight="1" x14ac:dyDescent="0.25">
      <c r="A12" s="473"/>
      <c r="B12" s="8"/>
      <c r="C12" s="8"/>
      <c r="D12" s="8"/>
      <c r="E12" s="8"/>
      <c r="F12" s="8"/>
      <c r="G12" s="9"/>
    </row>
    <row r="13" spans="1:7" ht="33" customHeight="1" x14ac:dyDescent="0.25">
      <c r="A13" s="473"/>
      <c r="B13" s="8"/>
      <c r="C13" s="8"/>
      <c r="D13" s="8"/>
      <c r="E13" s="8"/>
      <c r="F13" s="8"/>
      <c r="G13" s="9"/>
    </row>
    <row r="14" spans="1:7" ht="33" customHeight="1" x14ac:dyDescent="0.25">
      <c r="A14" s="473"/>
      <c r="B14" s="8"/>
      <c r="C14" s="8"/>
      <c r="D14" s="8"/>
      <c r="E14" s="8"/>
      <c r="F14" s="8"/>
      <c r="G14" s="9"/>
    </row>
    <row r="15" spans="1:7" ht="33" customHeight="1" x14ac:dyDescent="0.25">
      <c r="A15" s="473"/>
      <c r="B15" s="8"/>
      <c r="C15" s="8"/>
      <c r="D15" s="8"/>
      <c r="E15" s="8"/>
      <c r="F15" s="8"/>
      <c r="G15" s="9"/>
    </row>
    <row r="16" spans="1:7" ht="33" customHeight="1" x14ac:dyDescent="0.25">
      <c r="A16" s="473"/>
      <c r="B16" s="8"/>
      <c r="C16" s="8"/>
      <c r="D16" s="8"/>
      <c r="E16" s="8"/>
      <c r="F16" s="8"/>
      <c r="G16" s="9"/>
    </row>
    <row r="17" spans="1:7" ht="33" customHeight="1" x14ac:dyDescent="0.25">
      <c r="A17" s="473"/>
      <c r="B17" s="8"/>
      <c r="C17" s="8"/>
      <c r="D17" s="8"/>
      <c r="E17" s="8"/>
      <c r="F17" s="8"/>
      <c r="G17" s="9"/>
    </row>
    <row r="18" spans="1:7" ht="33" customHeight="1" thickBot="1" x14ac:dyDescent="0.3">
      <c r="A18" s="47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C1" zoomScale="110" zoomScaleNormal="110"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20.140625" style="299" customWidth="1"/>
    <col min="5" max="5" width="15.85546875" customWidth="1"/>
  </cols>
  <sheetData>
    <row r="1" spans="1:5" x14ac:dyDescent="0.25">
      <c r="A1" s="505"/>
      <c r="B1" s="428" t="str">
        <f>CONTEXTO!B1</f>
        <v xml:space="preserve">PROCESO: </v>
      </c>
      <c r="C1" s="30" t="s">
        <v>84</v>
      </c>
      <c r="D1" s="336" t="s">
        <v>386</v>
      </c>
      <c r="E1" s="502"/>
    </row>
    <row r="2" spans="1:5" x14ac:dyDescent="0.25">
      <c r="A2" s="506"/>
      <c r="B2" s="429"/>
      <c r="C2" s="31" t="s">
        <v>2</v>
      </c>
      <c r="D2" s="335">
        <v>4</v>
      </c>
      <c r="E2" s="503"/>
    </row>
    <row r="3" spans="1:5" x14ac:dyDescent="0.25">
      <c r="A3" s="506"/>
      <c r="B3" s="508" t="s">
        <v>379</v>
      </c>
      <c r="C3" s="31" t="s">
        <v>86</v>
      </c>
      <c r="D3" s="317">
        <v>44008</v>
      </c>
      <c r="E3" s="503"/>
    </row>
    <row r="4" spans="1:5" ht="15.75" thickBot="1" x14ac:dyDescent="0.3">
      <c r="A4" s="507"/>
      <c r="B4" s="509"/>
      <c r="C4" s="297" t="s">
        <v>5</v>
      </c>
      <c r="D4" s="337" t="s">
        <v>505</v>
      </c>
      <c r="E4" s="504"/>
    </row>
    <row r="5" spans="1:5" ht="15.75" thickBot="1" x14ac:dyDescent="0.3">
      <c r="A5" s="510"/>
      <c r="B5" s="359"/>
      <c r="C5" s="359"/>
      <c r="D5" s="359"/>
      <c r="E5" s="359"/>
    </row>
    <row r="6" spans="1:5" x14ac:dyDescent="0.25">
      <c r="A6" s="511" t="str">
        <f>+CONTEXTO!A8</f>
        <v>PROCESO:  GESTIÓN DE LA INFORMACIÓN Y LA COMUNICACIÓN</v>
      </c>
      <c r="B6" s="512"/>
      <c r="C6" s="512"/>
      <c r="D6" s="512"/>
      <c r="E6" s="513"/>
    </row>
    <row r="7" spans="1:5" x14ac:dyDescent="0.25">
      <c r="A7" s="514"/>
      <c r="B7" s="515"/>
      <c r="C7" s="515"/>
      <c r="D7" s="515"/>
      <c r="E7" s="516"/>
    </row>
    <row r="8" spans="1:5" x14ac:dyDescent="0.25">
      <c r="A8" s="517"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518"/>
      <c r="C8" s="518"/>
      <c r="D8" s="518"/>
      <c r="E8" s="519"/>
    </row>
    <row r="9" spans="1:5" ht="27" customHeight="1" thickBot="1" x14ac:dyDescent="0.3">
      <c r="A9" s="520"/>
      <c r="B9" s="521"/>
      <c r="C9" s="521"/>
      <c r="D9" s="521"/>
      <c r="E9" s="522"/>
    </row>
    <row r="10" spans="1:5" ht="15.75" thickBot="1" x14ac:dyDescent="0.3">
      <c r="A10" s="523"/>
      <c r="B10" s="523"/>
      <c r="C10" s="523"/>
      <c r="D10" s="523"/>
      <c r="E10" s="523"/>
    </row>
    <row r="11" spans="1:5" ht="27.75" customHeight="1" x14ac:dyDescent="0.25">
      <c r="A11" s="490" t="s">
        <v>370</v>
      </c>
      <c r="B11" s="492" t="s">
        <v>369</v>
      </c>
      <c r="C11" s="492"/>
      <c r="D11" s="494" t="s">
        <v>371</v>
      </c>
      <c r="E11" s="495"/>
    </row>
    <row r="12" spans="1:5" x14ac:dyDescent="0.25">
      <c r="A12" s="491"/>
      <c r="B12" s="493"/>
      <c r="C12" s="493"/>
      <c r="D12" s="106" t="s">
        <v>98</v>
      </c>
      <c r="E12" s="294" t="s">
        <v>99</v>
      </c>
    </row>
    <row r="13" spans="1:5" ht="33" customHeight="1" x14ac:dyDescent="0.25">
      <c r="A13" s="524" t="s">
        <v>382</v>
      </c>
      <c r="B13" s="500" t="s">
        <v>316</v>
      </c>
      <c r="C13" s="501"/>
      <c r="D13" s="291"/>
      <c r="E13" s="298"/>
    </row>
    <row r="14" spans="1:5" ht="33" customHeight="1" x14ac:dyDescent="0.25">
      <c r="A14" s="496"/>
      <c r="B14" s="500" t="s">
        <v>320</v>
      </c>
      <c r="C14" s="501"/>
      <c r="D14" s="291"/>
      <c r="E14" s="298"/>
    </row>
    <row r="15" spans="1:5" ht="33" customHeight="1" x14ac:dyDescent="0.25">
      <c r="A15" s="496"/>
      <c r="B15" s="500" t="s">
        <v>317</v>
      </c>
      <c r="C15" s="501"/>
      <c r="D15" s="291"/>
      <c r="E15" s="298"/>
    </row>
    <row r="16" spans="1:5" ht="33" customHeight="1" x14ac:dyDescent="0.25">
      <c r="A16" s="496"/>
      <c r="B16" s="500" t="s">
        <v>318</v>
      </c>
      <c r="C16" s="501"/>
      <c r="D16" s="291"/>
      <c r="E16" s="298"/>
    </row>
    <row r="17" spans="1:5" ht="33" customHeight="1" x14ac:dyDescent="0.25">
      <c r="A17" s="496"/>
      <c r="B17" s="500" t="s">
        <v>319</v>
      </c>
      <c r="C17" s="501"/>
      <c r="D17" s="291"/>
      <c r="E17" s="298"/>
    </row>
    <row r="18" spans="1:5" ht="33" customHeight="1" x14ac:dyDescent="0.25">
      <c r="A18" s="496"/>
      <c r="B18" s="500" t="s">
        <v>321</v>
      </c>
      <c r="C18" s="501"/>
      <c r="D18" s="291"/>
      <c r="E18" s="298"/>
    </row>
    <row r="19" spans="1:5" ht="33" customHeight="1" x14ac:dyDescent="0.25">
      <c r="A19" s="496"/>
      <c r="B19" s="500" t="s">
        <v>322</v>
      </c>
      <c r="C19" s="501"/>
      <c r="D19" s="291"/>
      <c r="E19" s="298"/>
    </row>
    <row r="20" spans="1:5" ht="33" customHeight="1" x14ac:dyDescent="0.25">
      <c r="A20" s="496"/>
      <c r="B20" s="500" t="s">
        <v>323</v>
      </c>
      <c r="C20" s="501"/>
      <c r="D20" s="291"/>
      <c r="E20" s="298"/>
    </row>
    <row r="21" spans="1:5" ht="33" customHeight="1" x14ac:dyDescent="0.25">
      <c r="A21" s="496"/>
      <c r="B21" s="500" t="s">
        <v>324</v>
      </c>
      <c r="C21" s="501"/>
      <c r="D21" s="291"/>
      <c r="E21" s="298"/>
    </row>
    <row r="22" spans="1:5" ht="33" customHeight="1" x14ac:dyDescent="0.25">
      <c r="A22" s="496"/>
      <c r="B22" s="500" t="s">
        <v>325</v>
      </c>
      <c r="C22" s="501"/>
      <c r="D22" s="291"/>
      <c r="E22" s="298"/>
    </row>
    <row r="23" spans="1:5" ht="33" customHeight="1" x14ac:dyDescent="0.25">
      <c r="A23" s="496"/>
      <c r="B23" s="500" t="s">
        <v>326</v>
      </c>
      <c r="C23" s="501"/>
      <c r="D23" s="291"/>
      <c r="E23" s="298"/>
    </row>
    <row r="24" spans="1:5" ht="33" customHeight="1" x14ac:dyDescent="0.25">
      <c r="A24" s="496"/>
      <c r="B24" s="500" t="s">
        <v>327</v>
      </c>
      <c r="C24" s="501"/>
      <c r="D24" s="291"/>
      <c r="E24" s="298"/>
    </row>
    <row r="25" spans="1:5" ht="33" customHeight="1" x14ac:dyDescent="0.25">
      <c r="A25" s="496"/>
      <c r="B25" s="500" t="s">
        <v>328</v>
      </c>
      <c r="C25" s="501"/>
      <c r="D25" s="291"/>
      <c r="E25" s="298"/>
    </row>
    <row r="26" spans="1:5" ht="33" customHeight="1" x14ac:dyDescent="0.25">
      <c r="A26" s="496"/>
      <c r="B26" s="500" t="s">
        <v>329</v>
      </c>
      <c r="C26" s="501"/>
      <c r="D26" s="291"/>
      <c r="E26" s="298"/>
    </row>
    <row r="27" spans="1:5" ht="33" customHeight="1" x14ac:dyDescent="0.25">
      <c r="A27" s="496"/>
      <c r="B27" s="500" t="s">
        <v>330</v>
      </c>
      <c r="C27" s="501"/>
      <c r="D27" s="291"/>
      <c r="E27" s="298"/>
    </row>
    <row r="28" spans="1:5" ht="33" customHeight="1" x14ac:dyDescent="0.25">
      <c r="A28" s="496"/>
      <c r="B28" s="500" t="s">
        <v>331</v>
      </c>
      <c r="C28" s="501"/>
      <c r="D28" s="291"/>
      <c r="E28" s="298"/>
    </row>
    <row r="29" spans="1:5" ht="33" customHeight="1" x14ac:dyDescent="0.25">
      <c r="A29" s="496"/>
      <c r="B29" s="500" t="s">
        <v>332</v>
      </c>
      <c r="C29" s="501"/>
      <c r="D29" s="291"/>
      <c r="E29" s="298"/>
    </row>
    <row r="30" spans="1:5" ht="33" customHeight="1" x14ac:dyDescent="0.25">
      <c r="A30" s="496"/>
      <c r="B30" s="500" t="s">
        <v>333</v>
      </c>
      <c r="C30" s="501"/>
      <c r="D30" s="291"/>
      <c r="E30" s="298"/>
    </row>
    <row r="31" spans="1:5" ht="33" customHeight="1" x14ac:dyDescent="0.25">
      <c r="A31" s="496"/>
      <c r="B31" s="449" t="s">
        <v>334</v>
      </c>
      <c r="C31" s="449"/>
      <c r="D31" s="291"/>
      <c r="E31" s="298"/>
    </row>
    <row r="32" spans="1:5" ht="33" customHeight="1" x14ac:dyDescent="0.25">
      <c r="A32" s="496"/>
      <c r="B32" s="500" t="s">
        <v>335</v>
      </c>
      <c r="C32" s="501"/>
      <c r="D32" s="291"/>
      <c r="E32" s="298"/>
    </row>
    <row r="33" spans="1:5" ht="22.5" customHeight="1" x14ac:dyDescent="0.25">
      <c r="A33" s="496"/>
      <c r="B33" s="498" t="s">
        <v>368</v>
      </c>
      <c r="C33" s="498"/>
      <c r="D33" s="498"/>
      <c r="E33" s="499"/>
    </row>
    <row r="34" spans="1:5" ht="33" customHeight="1" x14ac:dyDescent="0.25">
      <c r="A34" s="496"/>
      <c r="B34" s="449" t="s">
        <v>357</v>
      </c>
      <c r="C34" s="449"/>
      <c r="D34" s="291"/>
      <c r="E34" s="295"/>
    </row>
    <row r="35" spans="1:5" ht="33" customHeight="1" x14ac:dyDescent="0.25">
      <c r="A35" s="496"/>
      <c r="B35" s="449" t="s">
        <v>354</v>
      </c>
      <c r="C35" s="449"/>
      <c r="D35" s="291"/>
      <c r="E35" s="295"/>
    </row>
    <row r="36" spans="1:5" ht="33" customHeight="1" x14ac:dyDescent="0.25">
      <c r="A36" s="496"/>
      <c r="B36" s="449" t="s">
        <v>355</v>
      </c>
      <c r="C36" s="449"/>
      <c r="D36" s="291"/>
      <c r="E36" s="295"/>
    </row>
    <row r="37" spans="1:5" ht="33" customHeight="1" x14ac:dyDescent="0.25">
      <c r="A37" s="496"/>
      <c r="B37" s="449" t="s">
        <v>356</v>
      </c>
      <c r="C37" s="449"/>
      <c r="D37" s="291"/>
      <c r="E37" s="295"/>
    </row>
    <row r="38" spans="1:5" ht="33" customHeight="1" x14ac:dyDescent="0.25">
      <c r="A38" s="496"/>
      <c r="B38" s="449" t="s">
        <v>358</v>
      </c>
      <c r="C38" s="449"/>
      <c r="D38" s="291"/>
      <c r="E38" s="295"/>
    </row>
    <row r="39" spans="1:5" ht="33" customHeight="1" x14ac:dyDescent="0.25">
      <c r="A39" s="496"/>
      <c r="B39" s="449" t="s">
        <v>359</v>
      </c>
      <c r="C39" s="449"/>
      <c r="D39" s="291"/>
      <c r="E39" s="295"/>
    </row>
    <row r="40" spans="1:5" ht="33" customHeight="1" x14ac:dyDescent="0.25">
      <c r="A40" s="496"/>
      <c r="B40" s="449" t="s">
        <v>360</v>
      </c>
      <c r="C40" s="449"/>
      <c r="D40" s="291"/>
      <c r="E40" s="295"/>
    </row>
    <row r="41" spans="1:5" ht="33" customHeight="1" x14ac:dyDescent="0.25">
      <c r="A41" s="496"/>
      <c r="B41" s="449" t="s">
        <v>361</v>
      </c>
      <c r="C41" s="449"/>
      <c r="D41" s="291"/>
      <c r="E41" s="295"/>
    </row>
    <row r="42" spans="1:5" ht="33" customHeight="1" x14ac:dyDescent="0.25">
      <c r="A42" s="496"/>
      <c r="B42" s="449" t="s">
        <v>362</v>
      </c>
      <c r="C42" s="449"/>
      <c r="D42" s="291"/>
      <c r="E42" s="295"/>
    </row>
    <row r="43" spans="1:5" ht="33" customHeight="1" x14ac:dyDescent="0.25">
      <c r="A43" s="496"/>
      <c r="B43" s="449" t="s">
        <v>363</v>
      </c>
      <c r="C43" s="449"/>
      <c r="D43" s="291"/>
      <c r="E43" s="295"/>
    </row>
    <row r="44" spans="1:5" ht="33" customHeight="1" x14ac:dyDescent="0.25">
      <c r="A44" s="496"/>
      <c r="B44" s="449" t="s">
        <v>364</v>
      </c>
      <c r="C44" s="449"/>
      <c r="D44" s="291"/>
      <c r="E44" s="295"/>
    </row>
    <row r="45" spans="1:5" ht="33" customHeight="1" x14ac:dyDescent="0.25">
      <c r="A45" s="496"/>
      <c r="B45" s="449" t="s">
        <v>365</v>
      </c>
      <c r="C45" s="449"/>
      <c r="D45" s="291"/>
      <c r="E45" s="295"/>
    </row>
    <row r="46" spans="1:5" ht="33" customHeight="1" x14ac:dyDescent="0.25">
      <c r="A46" s="496"/>
      <c r="B46" s="449" t="s">
        <v>366</v>
      </c>
      <c r="C46" s="449"/>
      <c r="D46" s="291"/>
      <c r="E46" s="295"/>
    </row>
    <row r="47" spans="1:5" ht="33" customHeight="1" thickBot="1" x14ac:dyDescent="0.3">
      <c r="A47" s="497"/>
      <c r="B47" s="489" t="s">
        <v>367</v>
      </c>
      <c r="C47" s="489"/>
      <c r="D47" s="243"/>
      <c r="E47" s="296"/>
    </row>
    <row r="49" spans="1:5" ht="15.75" thickBot="1" x14ac:dyDescent="0.3"/>
    <row r="50" spans="1:5" ht="30.75" customHeight="1" x14ac:dyDescent="0.25">
      <c r="A50" s="490" t="s">
        <v>370</v>
      </c>
      <c r="B50" s="492" t="s">
        <v>369</v>
      </c>
      <c r="C50" s="492"/>
      <c r="D50" s="494" t="s">
        <v>371</v>
      </c>
      <c r="E50" s="495"/>
    </row>
    <row r="51" spans="1:5" x14ac:dyDescent="0.25">
      <c r="A51" s="491"/>
      <c r="B51" s="493"/>
      <c r="C51" s="493"/>
      <c r="D51" s="106" t="s">
        <v>98</v>
      </c>
      <c r="E51" s="294" t="s">
        <v>99</v>
      </c>
    </row>
    <row r="52" spans="1:5" ht="33" customHeight="1" x14ac:dyDescent="0.25">
      <c r="A52" s="496"/>
      <c r="B52" s="449" t="s">
        <v>316</v>
      </c>
      <c r="C52" s="488"/>
      <c r="D52" s="291"/>
      <c r="E52" s="295"/>
    </row>
    <row r="53" spans="1:5" ht="33" customHeight="1" x14ac:dyDescent="0.25">
      <c r="A53" s="496"/>
      <c r="B53" s="449" t="s">
        <v>320</v>
      </c>
      <c r="C53" s="488"/>
      <c r="D53" s="291"/>
      <c r="E53" s="295"/>
    </row>
    <row r="54" spans="1:5" ht="33" customHeight="1" x14ac:dyDescent="0.25">
      <c r="A54" s="496"/>
      <c r="B54" s="449" t="s">
        <v>317</v>
      </c>
      <c r="C54" s="488"/>
      <c r="D54" s="291"/>
      <c r="E54" s="295"/>
    </row>
    <row r="55" spans="1:5" ht="33" customHeight="1" x14ac:dyDescent="0.25">
      <c r="A55" s="496"/>
      <c r="B55" s="449" t="s">
        <v>318</v>
      </c>
      <c r="C55" s="488"/>
      <c r="D55" s="291"/>
      <c r="E55" s="295"/>
    </row>
    <row r="56" spans="1:5" ht="33" customHeight="1" x14ac:dyDescent="0.25">
      <c r="A56" s="496"/>
      <c r="B56" s="449" t="s">
        <v>319</v>
      </c>
      <c r="C56" s="488"/>
      <c r="D56" s="291"/>
      <c r="E56" s="295"/>
    </row>
    <row r="57" spans="1:5" ht="33" customHeight="1" x14ac:dyDescent="0.25">
      <c r="A57" s="496"/>
      <c r="B57" s="449" t="s">
        <v>321</v>
      </c>
      <c r="C57" s="488"/>
      <c r="D57" s="291"/>
      <c r="E57" s="295"/>
    </row>
    <row r="58" spans="1:5" ht="33" customHeight="1" x14ac:dyDescent="0.25">
      <c r="A58" s="496"/>
      <c r="B58" s="449" t="s">
        <v>322</v>
      </c>
      <c r="C58" s="488"/>
      <c r="D58" s="291"/>
      <c r="E58" s="295"/>
    </row>
    <row r="59" spans="1:5" ht="33" customHeight="1" x14ac:dyDescent="0.25">
      <c r="A59" s="496"/>
      <c r="B59" s="449" t="s">
        <v>323</v>
      </c>
      <c r="C59" s="488"/>
      <c r="D59" s="291"/>
      <c r="E59" s="295"/>
    </row>
    <row r="60" spans="1:5" ht="33" customHeight="1" x14ac:dyDescent="0.25">
      <c r="A60" s="496"/>
      <c r="B60" s="449" t="s">
        <v>324</v>
      </c>
      <c r="C60" s="488"/>
      <c r="D60" s="291"/>
      <c r="E60" s="295"/>
    </row>
    <row r="61" spans="1:5" ht="33" customHeight="1" x14ac:dyDescent="0.25">
      <c r="A61" s="496"/>
      <c r="B61" s="449" t="s">
        <v>325</v>
      </c>
      <c r="C61" s="488"/>
      <c r="D61" s="291"/>
      <c r="E61" s="295"/>
    </row>
    <row r="62" spans="1:5" ht="33" customHeight="1" x14ac:dyDescent="0.25">
      <c r="A62" s="496"/>
      <c r="B62" s="449" t="s">
        <v>326</v>
      </c>
      <c r="C62" s="488"/>
      <c r="D62" s="291"/>
      <c r="E62" s="295"/>
    </row>
    <row r="63" spans="1:5" ht="33" customHeight="1" x14ac:dyDescent="0.25">
      <c r="A63" s="496"/>
      <c r="B63" s="449" t="s">
        <v>327</v>
      </c>
      <c r="C63" s="488"/>
      <c r="D63" s="291"/>
      <c r="E63" s="295"/>
    </row>
    <row r="64" spans="1:5" ht="33" customHeight="1" x14ac:dyDescent="0.25">
      <c r="A64" s="496"/>
      <c r="B64" s="449" t="s">
        <v>328</v>
      </c>
      <c r="C64" s="488"/>
      <c r="D64" s="291"/>
      <c r="E64" s="295"/>
    </row>
    <row r="65" spans="1:5" ht="33" customHeight="1" x14ac:dyDescent="0.25">
      <c r="A65" s="496"/>
      <c r="B65" s="449" t="s">
        <v>329</v>
      </c>
      <c r="C65" s="488"/>
      <c r="D65" s="291"/>
      <c r="E65" s="295"/>
    </row>
    <row r="66" spans="1:5" ht="33" customHeight="1" x14ac:dyDescent="0.25">
      <c r="A66" s="496"/>
      <c r="B66" s="449" t="s">
        <v>330</v>
      </c>
      <c r="C66" s="488"/>
      <c r="D66" s="291"/>
      <c r="E66" s="295"/>
    </row>
    <row r="67" spans="1:5" ht="33" customHeight="1" x14ac:dyDescent="0.25">
      <c r="A67" s="496"/>
      <c r="B67" s="449" t="s">
        <v>331</v>
      </c>
      <c r="C67" s="488"/>
      <c r="D67" s="291"/>
      <c r="E67" s="295"/>
    </row>
    <row r="68" spans="1:5" ht="33" customHeight="1" x14ac:dyDescent="0.25">
      <c r="A68" s="496"/>
      <c r="B68" s="449" t="s">
        <v>332</v>
      </c>
      <c r="C68" s="488"/>
      <c r="D68" s="291"/>
      <c r="E68" s="295"/>
    </row>
    <row r="69" spans="1:5" ht="33" customHeight="1" x14ac:dyDescent="0.25">
      <c r="A69" s="496"/>
      <c r="B69" s="449" t="s">
        <v>333</v>
      </c>
      <c r="C69" s="488"/>
      <c r="D69" s="291"/>
      <c r="E69" s="295"/>
    </row>
    <row r="70" spans="1:5" ht="33" customHeight="1" x14ac:dyDescent="0.25">
      <c r="A70" s="496"/>
      <c r="B70" s="449" t="s">
        <v>334</v>
      </c>
      <c r="C70" s="449"/>
      <c r="D70" s="291"/>
      <c r="E70" s="295"/>
    </row>
    <row r="71" spans="1:5" ht="33" customHeight="1" x14ac:dyDescent="0.25">
      <c r="A71" s="496"/>
      <c r="B71" s="449" t="s">
        <v>335</v>
      </c>
      <c r="C71" s="488"/>
      <c r="D71" s="291"/>
      <c r="E71" s="295"/>
    </row>
    <row r="72" spans="1:5" ht="33" customHeight="1" x14ac:dyDescent="0.25">
      <c r="A72" s="496"/>
      <c r="B72" s="498" t="s">
        <v>368</v>
      </c>
      <c r="C72" s="498"/>
      <c r="D72" s="498"/>
      <c r="E72" s="499"/>
    </row>
    <row r="73" spans="1:5" ht="33" customHeight="1" x14ac:dyDescent="0.25">
      <c r="A73" s="496"/>
      <c r="B73" s="449" t="s">
        <v>357</v>
      </c>
      <c r="C73" s="449"/>
      <c r="D73" s="291"/>
      <c r="E73" s="295"/>
    </row>
    <row r="74" spans="1:5" ht="33" customHeight="1" x14ac:dyDescent="0.25">
      <c r="A74" s="496"/>
      <c r="B74" s="449" t="s">
        <v>354</v>
      </c>
      <c r="C74" s="449"/>
      <c r="D74" s="291"/>
      <c r="E74" s="295"/>
    </row>
    <row r="75" spans="1:5" ht="33" customHeight="1" x14ac:dyDescent="0.25">
      <c r="A75" s="496"/>
      <c r="B75" s="449" t="s">
        <v>355</v>
      </c>
      <c r="C75" s="449"/>
      <c r="D75" s="291"/>
      <c r="E75" s="295"/>
    </row>
    <row r="76" spans="1:5" ht="33" customHeight="1" x14ac:dyDescent="0.25">
      <c r="A76" s="496"/>
      <c r="B76" s="449" t="s">
        <v>356</v>
      </c>
      <c r="C76" s="449"/>
      <c r="D76" s="291"/>
      <c r="E76" s="295"/>
    </row>
    <row r="77" spans="1:5" ht="33" customHeight="1" x14ac:dyDescent="0.25">
      <c r="A77" s="496"/>
      <c r="B77" s="449" t="s">
        <v>358</v>
      </c>
      <c r="C77" s="449"/>
      <c r="D77" s="291"/>
      <c r="E77" s="295"/>
    </row>
    <row r="78" spans="1:5" ht="33" customHeight="1" x14ac:dyDescent="0.25">
      <c r="A78" s="496"/>
      <c r="B78" s="449" t="s">
        <v>359</v>
      </c>
      <c r="C78" s="449"/>
      <c r="D78" s="291"/>
      <c r="E78" s="295"/>
    </row>
    <row r="79" spans="1:5" ht="33" customHeight="1" x14ac:dyDescent="0.25">
      <c r="A79" s="496"/>
      <c r="B79" s="449" t="s">
        <v>360</v>
      </c>
      <c r="C79" s="449"/>
      <c r="D79" s="291"/>
      <c r="E79" s="295"/>
    </row>
    <row r="80" spans="1:5" ht="33" customHeight="1" x14ac:dyDescent="0.25">
      <c r="A80" s="496"/>
      <c r="B80" s="449" t="s">
        <v>361</v>
      </c>
      <c r="C80" s="449"/>
      <c r="D80" s="291"/>
      <c r="E80" s="295"/>
    </row>
    <row r="81" spans="1:5" ht="33" customHeight="1" x14ac:dyDescent="0.25">
      <c r="A81" s="496"/>
      <c r="B81" s="449" t="s">
        <v>362</v>
      </c>
      <c r="C81" s="449"/>
      <c r="D81" s="291"/>
      <c r="E81" s="295"/>
    </row>
    <row r="82" spans="1:5" ht="33" customHeight="1" x14ac:dyDescent="0.25">
      <c r="A82" s="496"/>
      <c r="B82" s="449" t="s">
        <v>363</v>
      </c>
      <c r="C82" s="449"/>
      <c r="D82" s="291"/>
      <c r="E82" s="295"/>
    </row>
    <row r="83" spans="1:5" ht="33" customHeight="1" x14ac:dyDescent="0.25">
      <c r="A83" s="496"/>
      <c r="B83" s="449" t="s">
        <v>364</v>
      </c>
      <c r="C83" s="449"/>
      <c r="D83" s="291"/>
      <c r="E83" s="295"/>
    </row>
    <row r="84" spans="1:5" ht="33" customHeight="1" x14ac:dyDescent="0.25">
      <c r="A84" s="496"/>
      <c r="B84" s="449" t="s">
        <v>365</v>
      </c>
      <c r="C84" s="449"/>
      <c r="D84" s="291"/>
      <c r="E84" s="295"/>
    </row>
    <row r="85" spans="1:5" ht="33" customHeight="1" x14ac:dyDescent="0.25">
      <c r="A85" s="496"/>
      <c r="B85" s="449" t="s">
        <v>366</v>
      </c>
      <c r="C85" s="449"/>
      <c r="D85" s="291"/>
      <c r="E85" s="295"/>
    </row>
    <row r="86" spans="1:5" ht="33" customHeight="1" thickBot="1" x14ac:dyDescent="0.3">
      <c r="A86" s="497"/>
      <c r="B86" s="489" t="s">
        <v>367</v>
      </c>
      <c r="C86" s="489"/>
      <c r="D86" s="243"/>
      <c r="E86" s="296"/>
    </row>
    <row r="88" spans="1:5" ht="15.75" thickBot="1" x14ac:dyDescent="0.3"/>
    <row r="89" spans="1:5" ht="28.5" customHeight="1" x14ac:dyDescent="0.25">
      <c r="A89" s="490" t="s">
        <v>370</v>
      </c>
      <c r="B89" s="492" t="s">
        <v>369</v>
      </c>
      <c r="C89" s="492"/>
      <c r="D89" s="494" t="s">
        <v>371</v>
      </c>
      <c r="E89" s="495"/>
    </row>
    <row r="90" spans="1:5" x14ac:dyDescent="0.25">
      <c r="A90" s="491"/>
      <c r="B90" s="493"/>
      <c r="C90" s="493"/>
      <c r="D90" s="106" t="s">
        <v>98</v>
      </c>
      <c r="E90" s="294" t="s">
        <v>99</v>
      </c>
    </row>
    <row r="91" spans="1:5" ht="33" customHeight="1" x14ac:dyDescent="0.25">
      <c r="A91" s="496"/>
      <c r="B91" s="500" t="s">
        <v>316</v>
      </c>
      <c r="C91" s="501"/>
      <c r="D91" s="291"/>
      <c r="E91" s="298"/>
    </row>
    <row r="92" spans="1:5" ht="33" customHeight="1" x14ac:dyDescent="0.25">
      <c r="A92" s="496"/>
      <c r="B92" s="500" t="s">
        <v>320</v>
      </c>
      <c r="C92" s="501"/>
      <c r="D92" s="291"/>
      <c r="E92" s="298"/>
    </row>
    <row r="93" spans="1:5" ht="33" customHeight="1" x14ac:dyDescent="0.25">
      <c r="A93" s="496"/>
      <c r="B93" s="500" t="s">
        <v>317</v>
      </c>
      <c r="C93" s="501"/>
      <c r="D93" s="291"/>
      <c r="E93" s="298"/>
    </row>
    <row r="94" spans="1:5" ht="33" customHeight="1" x14ac:dyDescent="0.25">
      <c r="A94" s="496"/>
      <c r="B94" s="500" t="s">
        <v>318</v>
      </c>
      <c r="C94" s="501"/>
      <c r="D94" s="291"/>
      <c r="E94" s="298"/>
    </row>
    <row r="95" spans="1:5" ht="33" customHeight="1" x14ac:dyDescent="0.25">
      <c r="A95" s="496"/>
      <c r="B95" s="500" t="s">
        <v>319</v>
      </c>
      <c r="C95" s="501"/>
      <c r="D95" s="291"/>
      <c r="E95" s="298"/>
    </row>
    <row r="96" spans="1:5" ht="33" customHeight="1" x14ac:dyDescent="0.25">
      <c r="A96" s="496"/>
      <c r="B96" s="500" t="s">
        <v>321</v>
      </c>
      <c r="C96" s="501"/>
      <c r="D96" s="291"/>
      <c r="E96" s="298"/>
    </row>
    <row r="97" spans="1:5" ht="33" customHeight="1" x14ac:dyDescent="0.25">
      <c r="A97" s="496"/>
      <c r="B97" s="500" t="s">
        <v>322</v>
      </c>
      <c r="C97" s="501"/>
      <c r="D97" s="291"/>
      <c r="E97" s="298"/>
    </row>
    <row r="98" spans="1:5" ht="33" customHeight="1" x14ac:dyDescent="0.25">
      <c r="A98" s="496"/>
      <c r="B98" s="500" t="s">
        <v>323</v>
      </c>
      <c r="C98" s="501"/>
      <c r="D98" s="291"/>
      <c r="E98" s="298"/>
    </row>
    <row r="99" spans="1:5" ht="33" customHeight="1" x14ac:dyDescent="0.25">
      <c r="A99" s="496"/>
      <c r="B99" s="500" t="s">
        <v>324</v>
      </c>
      <c r="C99" s="501"/>
      <c r="D99" s="291"/>
      <c r="E99" s="298"/>
    </row>
    <row r="100" spans="1:5" ht="33" customHeight="1" x14ac:dyDescent="0.25">
      <c r="A100" s="496"/>
      <c r="B100" s="500" t="s">
        <v>325</v>
      </c>
      <c r="C100" s="501"/>
      <c r="D100" s="291"/>
      <c r="E100" s="298"/>
    </row>
    <row r="101" spans="1:5" ht="33" customHeight="1" x14ac:dyDescent="0.25">
      <c r="A101" s="496"/>
      <c r="B101" s="500" t="s">
        <v>326</v>
      </c>
      <c r="C101" s="501"/>
      <c r="D101" s="291"/>
      <c r="E101" s="298"/>
    </row>
    <row r="102" spans="1:5" ht="33" customHeight="1" x14ac:dyDescent="0.25">
      <c r="A102" s="496"/>
      <c r="B102" s="500" t="s">
        <v>327</v>
      </c>
      <c r="C102" s="501"/>
      <c r="D102" s="291"/>
      <c r="E102" s="298"/>
    </row>
    <row r="103" spans="1:5" ht="33" customHeight="1" x14ac:dyDescent="0.25">
      <c r="A103" s="496"/>
      <c r="B103" s="500" t="s">
        <v>328</v>
      </c>
      <c r="C103" s="501"/>
      <c r="D103" s="291"/>
      <c r="E103" s="298"/>
    </row>
    <row r="104" spans="1:5" ht="33" customHeight="1" x14ac:dyDescent="0.25">
      <c r="A104" s="496"/>
      <c r="B104" s="500" t="s">
        <v>329</v>
      </c>
      <c r="C104" s="501"/>
      <c r="D104" s="291"/>
      <c r="E104" s="298"/>
    </row>
    <row r="105" spans="1:5" ht="33" customHeight="1" x14ac:dyDescent="0.25">
      <c r="A105" s="496"/>
      <c r="B105" s="500" t="s">
        <v>330</v>
      </c>
      <c r="C105" s="501"/>
      <c r="D105" s="291"/>
      <c r="E105" s="298"/>
    </row>
    <row r="106" spans="1:5" ht="33" customHeight="1" x14ac:dyDescent="0.25">
      <c r="A106" s="496"/>
      <c r="B106" s="500" t="s">
        <v>331</v>
      </c>
      <c r="C106" s="501"/>
      <c r="D106" s="291"/>
      <c r="E106" s="298"/>
    </row>
    <row r="107" spans="1:5" ht="33" customHeight="1" x14ac:dyDescent="0.25">
      <c r="A107" s="496"/>
      <c r="B107" s="500" t="s">
        <v>332</v>
      </c>
      <c r="C107" s="501"/>
      <c r="D107" s="291"/>
      <c r="E107" s="298"/>
    </row>
    <row r="108" spans="1:5" ht="33" customHeight="1" x14ac:dyDescent="0.25">
      <c r="A108" s="496"/>
      <c r="B108" s="500" t="s">
        <v>333</v>
      </c>
      <c r="C108" s="501"/>
      <c r="D108" s="291"/>
      <c r="E108" s="298"/>
    </row>
    <row r="109" spans="1:5" ht="33" customHeight="1" x14ac:dyDescent="0.25">
      <c r="A109" s="496"/>
      <c r="B109" s="449" t="s">
        <v>334</v>
      </c>
      <c r="C109" s="449"/>
      <c r="D109" s="291"/>
      <c r="E109" s="298"/>
    </row>
    <row r="110" spans="1:5" ht="33" customHeight="1" x14ac:dyDescent="0.25">
      <c r="A110" s="496"/>
      <c r="B110" s="500" t="s">
        <v>335</v>
      </c>
      <c r="C110" s="501"/>
      <c r="D110" s="291"/>
      <c r="E110" s="298"/>
    </row>
    <row r="111" spans="1:5" ht="33" customHeight="1" x14ac:dyDescent="0.25">
      <c r="A111" s="496"/>
      <c r="B111" s="498" t="s">
        <v>368</v>
      </c>
      <c r="C111" s="498"/>
      <c r="D111" s="498"/>
      <c r="E111" s="499"/>
    </row>
    <row r="112" spans="1:5" ht="33" customHeight="1" x14ac:dyDescent="0.25">
      <c r="A112" s="496"/>
      <c r="B112" s="449" t="s">
        <v>357</v>
      </c>
      <c r="C112" s="449"/>
      <c r="D112" s="291"/>
      <c r="E112" s="295"/>
    </row>
    <row r="113" spans="1:5" ht="33" customHeight="1" x14ac:dyDescent="0.25">
      <c r="A113" s="496"/>
      <c r="B113" s="449" t="s">
        <v>354</v>
      </c>
      <c r="C113" s="449"/>
      <c r="D113" s="291"/>
      <c r="E113" s="295"/>
    </row>
    <row r="114" spans="1:5" ht="33" customHeight="1" x14ac:dyDescent="0.25">
      <c r="A114" s="496"/>
      <c r="B114" s="449" t="s">
        <v>355</v>
      </c>
      <c r="C114" s="449"/>
      <c r="D114" s="291"/>
      <c r="E114" s="295"/>
    </row>
    <row r="115" spans="1:5" ht="33" customHeight="1" x14ac:dyDescent="0.25">
      <c r="A115" s="496"/>
      <c r="B115" s="449" t="s">
        <v>356</v>
      </c>
      <c r="C115" s="449"/>
      <c r="D115" s="291"/>
      <c r="E115" s="295"/>
    </row>
    <row r="116" spans="1:5" ht="33" customHeight="1" x14ac:dyDescent="0.25">
      <c r="A116" s="496"/>
      <c r="B116" s="449" t="s">
        <v>358</v>
      </c>
      <c r="C116" s="449"/>
      <c r="D116" s="291"/>
      <c r="E116" s="295"/>
    </row>
    <row r="117" spans="1:5" ht="33" customHeight="1" x14ac:dyDescent="0.25">
      <c r="A117" s="496"/>
      <c r="B117" s="449" t="s">
        <v>359</v>
      </c>
      <c r="C117" s="449"/>
      <c r="D117" s="291"/>
      <c r="E117" s="295"/>
    </row>
    <row r="118" spans="1:5" ht="33" customHeight="1" x14ac:dyDescent="0.25">
      <c r="A118" s="496"/>
      <c r="B118" s="449" t="s">
        <v>360</v>
      </c>
      <c r="C118" s="449"/>
      <c r="D118" s="291"/>
      <c r="E118" s="295"/>
    </row>
    <row r="119" spans="1:5" ht="33" customHeight="1" x14ac:dyDescent="0.25">
      <c r="A119" s="496"/>
      <c r="B119" s="449" t="s">
        <v>361</v>
      </c>
      <c r="C119" s="449"/>
      <c r="D119" s="291"/>
      <c r="E119" s="295"/>
    </row>
    <row r="120" spans="1:5" ht="33" customHeight="1" x14ac:dyDescent="0.25">
      <c r="A120" s="496"/>
      <c r="B120" s="449" t="s">
        <v>362</v>
      </c>
      <c r="C120" s="449"/>
      <c r="D120" s="291"/>
      <c r="E120" s="295"/>
    </row>
    <row r="121" spans="1:5" ht="33" customHeight="1" x14ac:dyDescent="0.25">
      <c r="A121" s="496"/>
      <c r="B121" s="449" t="s">
        <v>363</v>
      </c>
      <c r="C121" s="449"/>
      <c r="D121" s="291"/>
      <c r="E121" s="295"/>
    </row>
    <row r="122" spans="1:5" ht="33" customHeight="1" x14ac:dyDescent="0.25">
      <c r="A122" s="496"/>
      <c r="B122" s="449" t="s">
        <v>364</v>
      </c>
      <c r="C122" s="449"/>
      <c r="D122" s="291"/>
      <c r="E122" s="295"/>
    </row>
    <row r="123" spans="1:5" ht="33" customHeight="1" x14ac:dyDescent="0.25">
      <c r="A123" s="496"/>
      <c r="B123" s="449" t="s">
        <v>365</v>
      </c>
      <c r="C123" s="449"/>
      <c r="D123" s="291"/>
      <c r="E123" s="295"/>
    </row>
    <row r="124" spans="1:5" ht="33" customHeight="1" x14ac:dyDescent="0.25">
      <c r="A124" s="496"/>
      <c r="B124" s="449" t="s">
        <v>366</v>
      </c>
      <c r="C124" s="449"/>
      <c r="D124" s="291"/>
      <c r="E124" s="295"/>
    </row>
    <row r="125" spans="1:5" ht="33" customHeight="1" thickBot="1" x14ac:dyDescent="0.3">
      <c r="A125" s="497"/>
      <c r="B125" s="489" t="s">
        <v>367</v>
      </c>
      <c r="C125" s="489"/>
      <c r="D125" s="243"/>
      <c r="E125" s="296"/>
    </row>
    <row r="127" spans="1:5" ht="15.75" thickBot="1" x14ac:dyDescent="0.3"/>
    <row r="128" spans="1:5" ht="30" customHeight="1" x14ac:dyDescent="0.25">
      <c r="A128" s="490" t="s">
        <v>370</v>
      </c>
      <c r="B128" s="492" t="s">
        <v>369</v>
      </c>
      <c r="C128" s="492"/>
      <c r="D128" s="494" t="s">
        <v>371</v>
      </c>
      <c r="E128" s="495"/>
    </row>
    <row r="129" spans="1:5" x14ac:dyDescent="0.25">
      <c r="A129" s="491"/>
      <c r="B129" s="493"/>
      <c r="C129" s="493"/>
      <c r="D129" s="106" t="s">
        <v>98</v>
      </c>
      <c r="E129" s="294" t="s">
        <v>99</v>
      </c>
    </row>
    <row r="130" spans="1:5" ht="33" customHeight="1" x14ac:dyDescent="0.25">
      <c r="A130" s="496"/>
      <c r="B130" s="449" t="s">
        <v>316</v>
      </c>
      <c r="C130" s="488"/>
      <c r="D130" s="291"/>
      <c r="E130" s="295"/>
    </row>
    <row r="131" spans="1:5" ht="33" customHeight="1" x14ac:dyDescent="0.25">
      <c r="A131" s="496"/>
      <c r="B131" s="449" t="s">
        <v>320</v>
      </c>
      <c r="C131" s="488"/>
      <c r="D131" s="291"/>
      <c r="E131" s="295"/>
    </row>
    <row r="132" spans="1:5" ht="33" customHeight="1" x14ac:dyDescent="0.25">
      <c r="A132" s="496"/>
      <c r="B132" s="449" t="s">
        <v>317</v>
      </c>
      <c r="C132" s="488"/>
      <c r="D132" s="291"/>
      <c r="E132" s="295"/>
    </row>
    <row r="133" spans="1:5" ht="33" customHeight="1" x14ac:dyDescent="0.25">
      <c r="A133" s="496"/>
      <c r="B133" s="449" t="s">
        <v>318</v>
      </c>
      <c r="C133" s="488"/>
      <c r="D133" s="291"/>
      <c r="E133" s="295"/>
    </row>
    <row r="134" spans="1:5" ht="33" customHeight="1" x14ac:dyDescent="0.25">
      <c r="A134" s="496"/>
      <c r="B134" s="449" t="s">
        <v>319</v>
      </c>
      <c r="C134" s="488"/>
      <c r="D134" s="291"/>
      <c r="E134" s="295"/>
    </row>
    <row r="135" spans="1:5" ht="33" customHeight="1" x14ac:dyDescent="0.25">
      <c r="A135" s="496"/>
      <c r="B135" s="449" t="s">
        <v>321</v>
      </c>
      <c r="C135" s="488"/>
      <c r="D135" s="291"/>
      <c r="E135" s="295"/>
    </row>
    <row r="136" spans="1:5" ht="33" customHeight="1" x14ac:dyDescent="0.25">
      <c r="A136" s="496"/>
      <c r="B136" s="449" t="s">
        <v>322</v>
      </c>
      <c r="C136" s="488"/>
      <c r="D136" s="291"/>
      <c r="E136" s="295"/>
    </row>
    <row r="137" spans="1:5" ht="33" customHeight="1" x14ac:dyDescent="0.25">
      <c r="A137" s="496"/>
      <c r="B137" s="449" t="s">
        <v>323</v>
      </c>
      <c r="C137" s="488"/>
      <c r="D137" s="291"/>
      <c r="E137" s="295"/>
    </row>
    <row r="138" spans="1:5" ht="33" customHeight="1" x14ac:dyDescent="0.25">
      <c r="A138" s="496"/>
      <c r="B138" s="449" t="s">
        <v>324</v>
      </c>
      <c r="C138" s="488"/>
      <c r="D138" s="291"/>
      <c r="E138" s="295"/>
    </row>
    <row r="139" spans="1:5" ht="33" customHeight="1" x14ac:dyDescent="0.25">
      <c r="A139" s="496"/>
      <c r="B139" s="449" t="s">
        <v>325</v>
      </c>
      <c r="C139" s="488"/>
      <c r="D139" s="291"/>
      <c r="E139" s="295"/>
    </row>
    <row r="140" spans="1:5" ht="33" customHeight="1" x14ac:dyDescent="0.25">
      <c r="A140" s="496"/>
      <c r="B140" s="449" t="s">
        <v>326</v>
      </c>
      <c r="C140" s="488"/>
      <c r="D140" s="291"/>
      <c r="E140" s="295"/>
    </row>
    <row r="141" spans="1:5" ht="33" customHeight="1" x14ac:dyDescent="0.25">
      <c r="A141" s="496"/>
      <c r="B141" s="449" t="s">
        <v>327</v>
      </c>
      <c r="C141" s="488"/>
      <c r="D141" s="291"/>
      <c r="E141" s="295"/>
    </row>
    <row r="142" spans="1:5" ht="33" customHeight="1" x14ac:dyDescent="0.25">
      <c r="A142" s="496"/>
      <c r="B142" s="449" t="s">
        <v>328</v>
      </c>
      <c r="C142" s="488"/>
      <c r="D142" s="291"/>
      <c r="E142" s="295"/>
    </row>
    <row r="143" spans="1:5" ht="33" customHeight="1" x14ac:dyDescent="0.25">
      <c r="A143" s="496"/>
      <c r="B143" s="449" t="s">
        <v>329</v>
      </c>
      <c r="C143" s="488"/>
      <c r="D143" s="291"/>
      <c r="E143" s="295"/>
    </row>
    <row r="144" spans="1:5" ht="33" customHeight="1" x14ac:dyDescent="0.25">
      <c r="A144" s="496"/>
      <c r="B144" s="449" t="s">
        <v>330</v>
      </c>
      <c r="C144" s="488"/>
      <c r="D144" s="291"/>
      <c r="E144" s="295"/>
    </row>
    <row r="145" spans="1:5" ht="33" customHeight="1" x14ac:dyDescent="0.25">
      <c r="A145" s="496"/>
      <c r="B145" s="449" t="s">
        <v>331</v>
      </c>
      <c r="C145" s="488"/>
      <c r="D145" s="291"/>
      <c r="E145" s="295"/>
    </row>
    <row r="146" spans="1:5" ht="33" customHeight="1" x14ac:dyDescent="0.25">
      <c r="A146" s="496"/>
      <c r="B146" s="449" t="s">
        <v>332</v>
      </c>
      <c r="C146" s="488"/>
      <c r="D146" s="291"/>
      <c r="E146" s="295"/>
    </row>
    <row r="147" spans="1:5" ht="33" customHeight="1" x14ac:dyDescent="0.25">
      <c r="A147" s="496"/>
      <c r="B147" s="449" t="s">
        <v>333</v>
      </c>
      <c r="C147" s="488"/>
      <c r="D147" s="291"/>
      <c r="E147" s="295"/>
    </row>
    <row r="148" spans="1:5" ht="33" customHeight="1" x14ac:dyDescent="0.25">
      <c r="A148" s="496"/>
      <c r="B148" s="449" t="s">
        <v>334</v>
      </c>
      <c r="C148" s="449"/>
      <c r="D148" s="291"/>
      <c r="E148" s="295"/>
    </row>
    <row r="149" spans="1:5" ht="33" customHeight="1" x14ac:dyDescent="0.25">
      <c r="A149" s="496"/>
      <c r="B149" s="449" t="s">
        <v>335</v>
      </c>
      <c r="C149" s="488"/>
      <c r="D149" s="291"/>
      <c r="E149" s="295"/>
    </row>
    <row r="150" spans="1:5" ht="33" customHeight="1" x14ac:dyDescent="0.25">
      <c r="A150" s="496"/>
      <c r="B150" s="498" t="s">
        <v>368</v>
      </c>
      <c r="C150" s="498"/>
      <c r="D150" s="498"/>
      <c r="E150" s="499"/>
    </row>
    <row r="151" spans="1:5" ht="33" customHeight="1" x14ac:dyDescent="0.25">
      <c r="A151" s="496"/>
      <c r="B151" s="449" t="s">
        <v>357</v>
      </c>
      <c r="C151" s="449"/>
      <c r="D151" s="291"/>
      <c r="E151" s="295"/>
    </row>
    <row r="152" spans="1:5" ht="33" customHeight="1" x14ac:dyDescent="0.25">
      <c r="A152" s="496"/>
      <c r="B152" s="449" t="s">
        <v>354</v>
      </c>
      <c r="C152" s="449"/>
      <c r="D152" s="291"/>
      <c r="E152" s="295"/>
    </row>
    <row r="153" spans="1:5" ht="33" customHeight="1" x14ac:dyDescent="0.25">
      <c r="A153" s="496"/>
      <c r="B153" s="449" t="s">
        <v>355</v>
      </c>
      <c r="C153" s="449"/>
      <c r="D153" s="291"/>
      <c r="E153" s="295"/>
    </row>
    <row r="154" spans="1:5" ht="33" customHeight="1" x14ac:dyDescent="0.25">
      <c r="A154" s="496"/>
      <c r="B154" s="449" t="s">
        <v>356</v>
      </c>
      <c r="C154" s="449"/>
      <c r="D154" s="291"/>
      <c r="E154" s="295"/>
    </row>
    <row r="155" spans="1:5" ht="33" customHeight="1" x14ac:dyDescent="0.25">
      <c r="A155" s="496"/>
      <c r="B155" s="449" t="s">
        <v>358</v>
      </c>
      <c r="C155" s="449"/>
      <c r="D155" s="291"/>
      <c r="E155" s="295"/>
    </row>
    <row r="156" spans="1:5" ht="33" customHeight="1" x14ac:dyDescent="0.25">
      <c r="A156" s="496"/>
      <c r="B156" s="449" t="s">
        <v>359</v>
      </c>
      <c r="C156" s="449"/>
      <c r="D156" s="291"/>
      <c r="E156" s="295"/>
    </row>
    <row r="157" spans="1:5" ht="33" customHeight="1" x14ac:dyDescent="0.25">
      <c r="A157" s="496"/>
      <c r="B157" s="449" t="s">
        <v>360</v>
      </c>
      <c r="C157" s="449"/>
      <c r="D157" s="291"/>
      <c r="E157" s="295"/>
    </row>
    <row r="158" spans="1:5" ht="33" customHeight="1" x14ac:dyDescent="0.25">
      <c r="A158" s="496"/>
      <c r="B158" s="449" t="s">
        <v>361</v>
      </c>
      <c r="C158" s="449"/>
      <c r="D158" s="291"/>
      <c r="E158" s="295"/>
    </row>
    <row r="159" spans="1:5" ht="33" customHeight="1" x14ac:dyDescent="0.25">
      <c r="A159" s="496"/>
      <c r="B159" s="449" t="s">
        <v>362</v>
      </c>
      <c r="C159" s="449"/>
      <c r="D159" s="291"/>
      <c r="E159" s="295"/>
    </row>
    <row r="160" spans="1:5" ht="33" customHeight="1" x14ac:dyDescent="0.25">
      <c r="A160" s="496"/>
      <c r="B160" s="449" t="s">
        <v>363</v>
      </c>
      <c r="C160" s="449"/>
      <c r="D160" s="291"/>
      <c r="E160" s="295"/>
    </row>
    <row r="161" spans="1:5" ht="33" customHeight="1" x14ac:dyDescent="0.25">
      <c r="A161" s="496"/>
      <c r="B161" s="449" t="s">
        <v>364</v>
      </c>
      <c r="C161" s="449"/>
      <c r="D161" s="291"/>
      <c r="E161" s="295"/>
    </row>
    <row r="162" spans="1:5" ht="33" customHeight="1" x14ac:dyDescent="0.25">
      <c r="A162" s="496"/>
      <c r="B162" s="449" t="s">
        <v>365</v>
      </c>
      <c r="C162" s="449"/>
      <c r="D162" s="291"/>
      <c r="E162" s="295"/>
    </row>
    <row r="163" spans="1:5" ht="33" customHeight="1" x14ac:dyDescent="0.25">
      <c r="A163" s="496"/>
      <c r="B163" s="449" t="s">
        <v>366</v>
      </c>
      <c r="C163" s="449"/>
      <c r="D163" s="291"/>
      <c r="E163" s="295"/>
    </row>
    <row r="164" spans="1:5" ht="33" customHeight="1" thickBot="1" x14ac:dyDescent="0.3">
      <c r="A164" s="497"/>
      <c r="B164" s="489" t="s">
        <v>367</v>
      </c>
      <c r="C164" s="489"/>
      <c r="D164" s="243"/>
      <c r="E164" s="296"/>
    </row>
    <row r="166" spans="1:5" ht="15.75" thickBot="1" x14ac:dyDescent="0.3"/>
    <row r="167" spans="1:5" ht="30" customHeight="1" x14ac:dyDescent="0.25">
      <c r="A167" s="490" t="s">
        <v>370</v>
      </c>
      <c r="B167" s="492" t="s">
        <v>369</v>
      </c>
      <c r="C167" s="492"/>
      <c r="D167" s="494" t="s">
        <v>371</v>
      </c>
      <c r="E167" s="495"/>
    </row>
    <row r="168" spans="1:5" x14ac:dyDescent="0.25">
      <c r="A168" s="491"/>
      <c r="B168" s="493"/>
      <c r="C168" s="493"/>
      <c r="D168" s="106" t="s">
        <v>98</v>
      </c>
      <c r="E168" s="294" t="s">
        <v>99</v>
      </c>
    </row>
    <row r="169" spans="1:5" ht="33" customHeight="1" x14ac:dyDescent="0.25">
      <c r="A169" s="496"/>
      <c r="B169" s="449" t="s">
        <v>316</v>
      </c>
      <c r="C169" s="488"/>
      <c r="D169" s="291"/>
      <c r="E169" s="295"/>
    </row>
    <row r="170" spans="1:5" ht="33" customHeight="1" x14ac:dyDescent="0.25">
      <c r="A170" s="496"/>
      <c r="B170" s="449" t="s">
        <v>320</v>
      </c>
      <c r="C170" s="488"/>
      <c r="D170" s="291"/>
      <c r="E170" s="295"/>
    </row>
    <row r="171" spans="1:5" ht="33" customHeight="1" x14ac:dyDescent="0.25">
      <c r="A171" s="496"/>
      <c r="B171" s="449" t="s">
        <v>317</v>
      </c>
      <c r="C171" s="488"/>
      <c r="D171" s="291"/>
      <c r="E171" s="295"/>
    </row>
    <row r="172" spans="1:5" ht="33" customHeight="1" x14ac:dyDescent="0.25">
      <c r="A172" s="496"/>
      <c r="B172" s="449" t="s">
        <v>318</v>
      </c>
      <c r="C172" s="488"/>
      <c r="D172" s="291"/>
      <c r="E172" s="295"/>
    </row>
    <row r="173" spans="1:5" ht="33" customHeight="1" x14ac:dyDescent="0.25">
      <c r="A173" s="496"/>
      <c r="B173" s="449" t="s">
        <v>319</v>
      </c>
      <c r="C173" s="488"/>
      <c r="D173" s="291"/>
      <c r="E173" s="295"/>
    </row>
    <row r="174" spans="1:5" ht="33" customHeight="1" x14ac:dyDescent="0.25">
      <c r="A174" s="496"/>
      <c r="B174" s="449" t="s">
        <v>321</v>
      </c>
      <c r="C174" s="488"/>
      <c r="D174" s="291"/>
      <c r="E174" s="295"/>
    </row>
    <row r="175" spans="1:5" ht="33" customHeight="1" x14ac:dyDescent="0.25">
      <c r="A175" s="496"/>
      <c r="B175" s="449" t="s">
        <v>322</v>
      </c>
      <c r="C175" s="488"/>
      <c r="D175" s="291"/>
      <c r="E175" s="295"/>
    </row>
    <row r="176" spans="1:5" ht="33" customHeight="1" x14ac:dyDescent="0.25">
      <c r="A176" s="496"/>
      <c r="B176" s="449" t="s">
        <v>323</v>
      </c>
      <c r="C176" s="488"/>
      <c r="D176" s="291"/>
      <c r="E176" s="295"/>
    </row>
    <row r="177" spans="1:5" ht="33" customHeight="1" x14ac:dyDescent="0.25">
      <c r="A177" s="496"/>
      <c r="B177" s="449" t="s">
        <v>324</v>
      </c>
      <c r="C177" s="488"/>
      <c r="D177" s="291"/>
      <c r="E177" s="295"/>
    </row>
    <row r="178" spans="1:5" ht="33" customHeight="1" x14ac:dyDescent="0.25">
      <c r="A178" s="496"/>
      <c r="B178" s="449" t="s">
        <v>325</v>
      </c>
      <c r="C178" s="488"/>
      <c r="D178" s="291"/>
      <c r="E178" s="295"/>
    </row>
    <row r="179" spans="1:5" ht="33" customHeight="1" x14ac:dyDescent="0.25">
      <c r="A179" s="496"/>
      <c r="B179" s="449" t="s">
        <v>326</v>
      </c>
      <c r="C179" s="488"/>
      <c r="D179" s="291"/>
      <c r="E179" s="295"/>
    </row>
    <row r="180" spans="1:5" ht="33" customHeight="1" x14ac:dyDescent="0.25">
      <c r="A180" s="496"/>
      <c r="B180" s="449" t="s">
        <v>327</v>
      </c>
      <c r="C180" s="488"/>
      <c r="D180" s="291"/>
      <c r="E180" s="295"/>
    </row>
    <row r="181" spans="1:5" ht="33" customHeight="1" x14ac:dyDescent="0.25">
      <c r="A181" s="496"/>
      <c r="B181" s="449" t="s">
        <v>328</v>
      </c>
      <c r="C181" s="488"/>
      <c r="D181" s="291"/>
      <c r="E181" s="295"/>
    </row>
    <row r="182" spans="1:5" ht="33" customHeight="1" x14ac:dyDescent="0.25">
      <c r="A182" s="496"/>
      <c r="B182" s="449" t="s">
        <v>329</v>
      </c>
      <c r="C182" s="488"/>
      <c r="D182" s="291"/>
      <c r="E182" s="295"/>
    </row>
    <row r="183" spans="1:5" ht="33" customHeight="1" x14ac:dyDescent="0.25">
      <c r="A183" s="496"/>
      <c r="B183" s="449" t="s">
        <v>330</v>
      </c>
      <c r="C183" s="488"/>
      <c r="D183" s="291"/>
      <c r="E183" s="295"/>
    </row>
    <row r="184" spans="1:5" ht="33" customHeight="1" x14ac:dyDescent="0.25">
      <c r="A184" s="496"/>
      <c r="B184" s="449" t="s">
        <v>331</v>
      </c>
      <c r="C184" s="488"/>
      <c r="D184" s="291"/>
      <c r="E184" s="295"/>
    </row>
    <row r="185" spans="1:5" ht="33" customHeight="1" x14ac:dyDescent="0.25">
      <c r="A185" s="496"/>
      <c r="B185" s="449" t="s">
        <v>332</v>
      </c>
      <c r="C185" s="488"/>
      <c r="D185" s="291"/>
      <c r="E185" s="295"/>
    </row>
    <row r="186" spans="1:5" ht="33" customHeight="1" x14ac:dyDescent="0.25">
      <c r="A186" s="496"/>
      <c r="B186" s="449" t="s">
        <v>333</v>
      </c>
      <c r="C186" s="488"/>
      <c r="D186" s="291"/>
      <c r="E186" s="295"/>
    </row>
    <row r="187" spans="1:5" ht="33" customHeight="1" x14ac:dyDescent="0.25">
      <c r="A187" s="496"/>
      <c r="B187" s="449" t="s">
        <v>334</v>
      </c>
      <c r="C187" s="449"/>
      <c r="D187" s="291"/>
      <c r="E187" s="295"/>
    </row>
    <row r="188" spans="1:5" ht="33" customHeight="1" x14ac:dyDescent="0.25">
      <c r="A188" s="496"/>
      <c r="B188" s="449" t="s">
        <v>335</v>
      </c>
      <c r="C188" s="488"/>
      <c r="D188" s="291"/>
      <c r="E188" s="295"/>
    </row>
    <row r="189" spans="1:5" ht="33" customHeight="1" x14ac:dyDescent="0.25">
      <c r="A189" s="496"/>
      <c r="B189" s="498" t="s">
        <v>368</v>
      </c>
      <c r="C189" s="498"/>
      <c r="D189" s="498"/>
      <c r="E189" s="499"/>
    </row>
    <row r="190" spans="1:5" ht="33" customHeight="1" x14ac:dyDescent="0.25">
      <c r="A190" s="496"/>
      <c r="B190" s="449" t="s">
        <v>357</v>
      </c>
      <c r="C190" s="449"/>
      <c r="D190" s="291"/>
      <c r="E190" s="295"/>
    </row>
    <row r="191" spans="1:5" ht="33" customHeight="1" x14ac:dyDescent="0.25">
      <c r="A191" s="496"/>
      <c r="B191" s="449" t="s">
        <v>354</v>
      </c>
      <c r="C191" s="449"/>
      <c r="D191" s="291"/>
      <c r="E191" s="295"/>
    </row>
    <row r="192" spans="1:5" ht="33" customHeight="1" x14ac:dyDescent="0.25">
      <c r="A192" s="496"/>
      <c r="B192" s="449" t="s">
        <v>355</v>
      </c>
      <c r="C192" s="449"/>
      <c r="D192" s="291"/>
      <c r="E192" s="295"/>
    </row>
    <row r="193" spans="1:5" ht="33" customHeight="1" x14ac:dyDescent="0.25">
      <c r="A193" s="496"/>
      <c r="B193" s="449" t="s">
        <v>356</v>
      </c>
      <c r="C193" s="449"/>
      <c r="D193" s="291"/>
      <c r="E193" s="295"/>
    </row>
    <row r="194" spans="1:5" ht="33" customHeight="1" x14ac:dyDescent="0.25">
      <c r="A194" s="496"/>
      <c r="B194" s="449" t="s">
        <v>358</v>
      </c>
      <c r="C194" s="449"/>
      <c r="D194" s="291"/>
      <c r="E194" s="295"/>
    </row>
    <row r="195" spans="1:5" ht="33" customHeight="1" x14ac:dyDescent="0.25">
      <c r="A195" s="496"/>
      <c r="B195" s="449" t="s">
        <v>359</v>
      </c>
      <c r="C195" s="449"/>
      <c r="D195" s="291"/>
      <c r="E195" s="295"/>
    </row>
    <row r="196" spans="1:5" ht="33" customHeight="1" x14ac:dyDescent="0.25">
      <c r="A196" s="496"/>
      <c r="B196" s="449" t="s">
        <v>360</v>
      </c>
      <c r="C196" s="449"/>
      <c r="D196" s="291"/>
      <c r="E196" s="295"/>
    </row>
    <row r="197" spans="1:5" ht="33" customHeight="1" x14ac:dyDescent="0.25">
      <c r="A197" s="496"/>
      <c r="B197" s="449" t="s">
        <v>361</v>
      </c>
      <c r="C197" s="449"/>
      <c r="D197" s="291"/>
      <c r="E197" s="295"/>
    </row>
    <row r="198" spans="1:5" ht="33" customHeight="1" x14ac:dyDescent="0.25">
      <c r="A198" s="496"/>
      <c r="B198" s="449" t="s">
        <v>362</v>
      </c>
      <c r="C198" s="449"/>
      <c r="D198" s="291"/>
      <c r="E198" s="295"/>
    </row>
    <row r="199" spans="1:5" ht="33" customHeight="1" x14ac:dyDescent="0.25">
      <c r="A199" s="496"/>
      <c r="B199" s="449" t="s">
        <v>363</v>
      </c>
      <c r="C199" s="449"/>
      <c r="D199" s="291"/>
      <c r="E199" s="295"/>
    </row>
    <row r="200" spans="1:5" ht="33" customHeight="1" x14ac:dyDescent="0.25">
      <c r="A200" s="496"/>
      <c r="B200" s="449" t="s">
        <v>364</v>
      </c>
      <c r="C200" s="449"/>
      <c r="D200" s="291"/>
      <c r="E200" s="295"/>
    </row>
    <row r="201" spans="1:5" ht="33" customHeight="1" x14ac:dyDescent="0.25">
      <c r="A201" s="496"/>
      <c r="B201" s="449" t="s">
        <v>365</v>
      </c>
      <c r="C201" s="449"/>
      <c r="D201" s="291"/>
      <c r="E201" s="295"/>
    </row>
    <row r="202" spans="1:5" ht="33" customHeight="1" x14ac:dyDescent="0.25">
      <c r="A202" s="496"/>
      <c r="B202" s="449" t="s">
        <v>366</v>
      </c>
      <c r="C202" s="449"/>
      <c r="D202" s="291"/>
      <c r="E202" s="295"/>
    </row>
    <row r="203" spans="1:5" ht="33" customHeight="1" thickBot="1" x14ac:dyDescent="0.3">
      <c r="A203" s="497"/>
      <c r="B203" s="489" t="s">
        <v>367</v>
      </c>
      <c r="C203" s="489"/>
      <c r="D203" s="243"/>
      <c r="E203" s="296"/>
    </row>
    <row r="205" spans="1:5" ht="15.75" thickBot="1" x14ac:dyDescent="0.3"/>
    <row r="206" spans="1:5" ht="29.25" customHeight="1" x14ac:dyDescent="0.25">
      <c r="A206" s="490" t="s">
        <v>370</v>
      </c>
      <c r="B206" s="492" t="s">
        <v>369</v>
      </c>
      <c r="C206" s="492"/>
      <c r="D206" s="494" t="s">
        <v>371</v>
      </c>
      <c r="E206" s="495"/>
    </row>
    <row r="207" spans="1:5" x14ac:dyDescent="0.25">
      <c r="A207" s="491"/>
      <c r="B207" s="493"/>
      <c r="C207" s="493"/>
      <c r="D207" s="106" t="s">
        <v>98</v>
      </c>
      <c r="E207" s="294" t="s">
        <v>99</v>
      </c>
    </row>
    <row r="208" spans="1:5" ht="33" customHeight="1" x14ac:dyDescent="0.25">
      <c r="A208" s="496"/>
      <c r="B208" s="449" t="s">
        <v>316</v>
      </c>
      <c r="C208" s="488"/>
      <c r="D208" s="291"/>
      <c r="E208" s="295"/>
    </row>
    <row r="209" spans="1:5" ht="33" customHeight="1" x14ac:dyDescent="0.25">
      <c r="A209" s="496"/>
      <c r="B209" s="449" t="s">
        <v>320</v>
      </c>
      <c r="C209" s="488"/>
      <c r="D209" s="291"/>
      <c r="E209" s="295"/>
    </row>
    <row r="210" spans="1:5" ht="33" customHeight="1" x14ac:dyDescent="0.25">
      <c r="A210" s="496"/>
      <c r="B210" s="449" t="s">
        <v>317</v>
      </c>
      <c r="C210" s="488"/>
      <c r="D210" s="291"/>
      <c r="E210" s="295"/>
    </row>
    <row r="211" spans="1:5" ht="33" customHeight="1" x14ac:dyDescent="0.25">
      <c r="A211" s="496"/>
      <c r="B211" s="449" t="s">
        <v>318</v>
      </c>
      <c r="C211" s="488"/>
      <c r="D211" s="291"/>
      <c r="E211" s="295"/>
    </row>
    <row r="212" spans="1:5" ht="33" customHeight="1" x14ac:dyDescent="0.25">
      <c r="A212" s="496"/>
      <c r="B212" s="449" t="s">
        <v>319</v>
      </c>
      <c r="C212" s="488"/>
      <c r="D212" s="291"/>
      <c r="E212" s="295"/>
    </row>
    <row r="213" spans="1:5" ht="33" customHeight="1" x14ac:dyDescent="0.25">
      <c r="A213" s="496"/>
      <c r="B213" s="449" t="s">
        <v>321</v>
      </c>
      <c r="C213" s="488"/>
      <c r="D213" s="291"/>
      <c r="E213" s="295"/>
    </row>
    <row r="214" spans="1:5" ht="33" customHeight="1" x14ac:dyDescent="0.25">
      <c r="A214" s="496"/>
      <c r="B214" s="449" t="s">
        <v>322</v>
      </c>
      <c r="C214" s="488"/>
      <c r="D214" s="291"/>
      <c r="E214" s="295"/>
    </row>
    <row r="215" spans="1:5" ht="33" customHeight="1" x14ac:dyDescent="0.25">
      <c r="A215" s="496"/>
      <c r="B215" s="449" t="s">
        <v>323</v>
      </c>
      <c r="C215" s="488"/>
      <c r="D215" s="291"/>
      <c r="E215" s="295"/>
    </row>
    <row r="216" spans="1:5" ht="33" customHeight="1" x14ac:dyDescent="0.25">
      <c r="A216" s="496"/>
      <c r="B216" s="449" t="s">
        <v>324</v>
      </c>
      <c r="C216" s="488"/>
      <c r="D216" s="291"/>
      <c r="E216" s="295"/>
    </row>
    <row r="217" spans="1:5" ht="33" customHeight="1" x14ac:dyDescent="0.25">
      <c r="A217" s="496"/>
      <c r="B217" s="449" t="s">
        <v>325</v>
      </c>
      <c r="C217" s="488"/>
      <c r="D217" s="291"/>
      <c r="E217" s="295"/>
    </row>
    <row r="218" spans="1:5" ht="33" customHeight="1" x14ac:dyDescent="0.25">
      <c r="A218" s="496"/>
      <c r="B218" s="449" t="s">
        <v>326</v>
      </c>
      <c r="C218" s="488"/>
      <c r="D218" s="291"/>
      <c r="E218" s="295"/>
    </row>
    <row r="219" spans="1:5" ht="33" customHeight="1" x14ac:dyDescent="0.25">
      <c r="A219" s="496"/>
      <c r="B219" s="449" t="s">
        <v>327</v>
      </c>
      <c r="C219" s="488"/>
      <c r="D219" s="291"/>
      <c r="E219" s="295"/>
    </row>
    <row r="220" spans="1:5" ht="33" customHeight="1" x14ac:dyDescent="0.25">
      <c r="A220" s="496"/>
      <c r="B220" s="449" t="s">
        <v>328</v>
      </c>
      <c r="C220" s="488"/>
      <c r="D220" s="291"/>
      <c r="E220" s="295"/>
    </row>
    <row r="221" spans="1:5" ht="33" customHeight="1" x14ac:dyDescent="0.25">
      <c r="A221" s="496"/>
      <c r="B221" s="449" t="s">
        <v>329</v>
      </c>
      <c r="C221" s="488"/>
      <c r="D221" s="291"/>
      <c r="E221" s="295"/>
    </row>
    <row r="222" spans="1:5" ht="33" customHeight="1" x14ac:dyDescent="0.25">
      <c r="A222" s="496"/>
      <c r="B222" s="449" t="s">
        <v>330</v>
      </c>
      <c r="C222" s="488"/>
      <c r="D222" s="291"/>
      <c r="E222" s="295"/>
    </row>
    <row r="223" spans="1:5" ht="33" customHeight="1" x14ac:dyDescent="0.25">
      <c r="A223" s="496"/>
      <c r="B223" s="449" t="s">
        <v>331</v>
      </c>
      <c r="C223" s="488"/>
      <c r="D223" s="291"/>
      <c r="E223" s="295"/>
    </row>
    <row r="224" spans="1:5" ht="33" customHeight="1" x14ac:dyDescent="0.25">
      <c r="A224" s="496"/>
      <c r="B224" s="449" t="s">
        <v>332</v>
      </c>
      <c r="C224" s="488"/>
      <c r="D224" s="291"/>
      <c r="E224" s="295"/>
    </row>
    <row r="225" spans="1:5" ht="33" customHeight="1" x14ac:dyDescent="0.25">
      <c r="A225" s="496"/>
      <c r="B225" s="449" t="s">
        <v>333</v>
      </c>
      <c r="C225" s="488"/>
      <c r="D225" s="291"/>
      <c r="E225" s="295"/>
    </row>
    <row r="226" spans="1:5" ht="33" customHeight="1" x14ac:dyDescent="0.25">
      <c r="A226" s="496"/>
      <c r="B226" s="449" t="s">
        <v>334</v>
      </c>
      <c r="C226" s="449"/>
      <c r="D226" s="291"/>
      <c r="E226" s="295"/>
    </row>
    <row r="227" spans="1:5" ht="33" customHeight="1" x14ac:dyDescent="0.25">
      <c r="A227" s="496"/>
      <c r="B227" s="449" t="s">
        <v>335</v>
      </c>
      <c r="C227" s="488"/>
      <c r="D227" s="291"/>
      <c r="E227" s="295"/>
    </row>
    <row r="228" spans="1:5" ht="33" customHeight="1" x14ac:dyDescent="0.25">
      <c r="A228" s="496"/>
      <c r="B228" s="498" t="s">
        <v>368</v>
      </c>
      <c r="C228" s="498"/>
      <c r="D228" s="498"/>
      <c r="E228" s="499"/>
    </row>
    <row r="229" spans="1:5" ht="33" customHeight="1" x14ac:dyDescent="0.25">
      <c r="A229" s="496"/>
      <c r="B229" s="449" t="s">
        <v>357</v>
      </c>
      <c r="C229" s="449"/>
      <c r="D229" s="291"/>
      <c r="E229" s="295"/>
    </row>
    <row r="230" spans="1:5" ht="33" customHeight="1" x14ac:dyDescent="0.25">
      <c r="A230" s="496"/>
      <c r="B230" s="449" t="s">
        <v>354</v>
      </c>
      <c r="C230" s="449"/>
      <c r="D230" s="291"/>
      <c r="E230" s="295"/>
    </row>
    <row r="231" spans="1:5" ht="33" customHeight="1" x14ac:dyDescent="0.25">
      <c r="A231" s="496"/>
      <c r="B231" s="449" t="s">
        <v>355</v>
      </c>
      <c r="C231" s="449"/>
      <c r="D231" s="291"/>
      <c r="E231" s="295"/>
    </row>
    <row r="232" spans="1:5" ht="33" customHeight="1" x14ac:dyDescent="0.25">
      <c r="A232" s="496"/>
      <c r="B232" s="449" t="s">
        <v>356</v>
      </c>
      <c r="C232" s="449"/>
      <c r="D232" s="291"/>
      <c r="E232" s="295"/>
    </row>
    <row r="233" spans="1:5" ht="33" customHeight="1" x14ac:dyDescent="0.25">
      <c r="A233" s="496"/>
      <c r="B233" s="449" t="s">
        <v>358</v>
      </c>
      <c r="C233" s="449"/>
      <c r="D233" s="291"/>
      <c r="E233" s="295"/>
    </row>
    <row r="234" spans="1:5" ht="33" customHeight="1" x14ac:dyDescent="0.25">
      <c r="A234" s="496"/>
      <c r="B234" s="449" t="s">
        <v>359</v>
      </c>
      <c r="C234" s="449"/>
      <c r="D234" s="291"/>
      <c r="E234" s="295"/>
    </row>
    <row r="235" spans="1:5" ht="33" customHeight="1" x14ac:dyDescent="0.25">
      <c r="A235" s="496"/>
      <c r="B235" s="449" t="s">
        <v>360</v>
      </c>
      <c r="C235" s="449"/>
      <c r="D235" s="291"/>
      <c r="E235" s="295"/>
    </row>
    <row r="236" spans="1:5" ht="33" customHeight="1" x14ac:dyDescent="0.25">
      <c r="A236" s="496"/>
      <c r="B236" s="449" t="s">
        <v>361</v>
      </c>
      <c r="C236" s="449"/>
      <c r="D236" s="291"/>
      <c r="E236" s="295"/>
    </row>
    <row r="237" spans="1:5" ht="33" customHeight="1" x14ac:dyDescent="0.25">
      <c r="A237" s="496"/>
      <c r="B237" s="449" t="s">
        <v>362</v>
      </c>
      <c r="C237" s="449"/>
      <c r="D237" s="291"/>
      <c r="E237" s="295"/>
    </row>
    <row r="238" spans="1:5" ht="33" customHeight="1" x14ac:dyDescent="0.25">
      <c r="A238" s="496"/>
      <c r="B238" s="449" t="s">
        <v>363</v>
      </c>
      <c r="C238" s="449"/>
      <c r="D238" s="291"/>
      <c r="E238" s="295"/>
    </row>
    <row r="239" spans="1:5" ht="33" customHeight="1" x14ac:dyDescent="0.25">
      <c r="A239" s="496"/>
      <c r="B239" s="449" t="s">
        <v>364</v>
      </c>
      <c r="C239" s="449"/>
      <c r="D239" s="291"/>
      <c r="E239" s="295"/>
    </row>
    <row r="240" spans="1:5" ht="33" customHeight="1" x14ac:dyDescent="0.25">
      <c r="A240" s="496"/>
      <c r="B240" s="449" t="s">
        <v>365</v>
      </c>
      <c r="C240" s="449"/>
      <c r="D240" s="291"/>
      <c r="E240" s="295"/>
    </row>
    <row r="241" spans="1:5" ht="33" customHeight="1" x14ac:dyDescent="0.25">
      <c r="A241" s="496"/>
      <c r="B241" s="449" t="s">
        <v>366</v>
      </c>
      <c r="C241" s="449"/>
      <c r="D241" s="291"/>
      <c r="E241" s="295"/>
    </row>
    <row r="242" spans="1:5" ht="33" customHeight="1" thickBot="1" x14ac:dyDescent="0.3">
      <c r="A242" s="497"/>
      <c r="B242" s="489" t="s">
        <v>367</v>
      </c>
      <c r="C242" s="489"/>
      <c r="D242" s="243"/>
      <c r="E242" s="296"/>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55" zoomScaleNormal="55"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67" t="str">
        <f>CONTEXTO!B1</f>
        <v xml:space="preserve">PROCESO: </v>
      </c>
      <c r="B1" s="403"/>
      <c r="C1" s="403"/>
      <c r="D1" s="403"/>
      <c r="E1" s="403"/>
      <c r="F1" s="403"/>
      <c r="G1" s="404"/>
      <c r="H1" s="447" t="s">
        <v>391</v>
      </c>
      <c r="I1" s="447"/>
      <c r="J1" s="580"/>
      <c r="K1" s="2"/>
      <c r="N1" s="427"/>
    </row>
    <row r="2" spans="1:14" ht="15" customHeight="1" x14ac:dyDescent="0.2">
      <c r="A2" s="568"/>
      <c r="B2" s="406"/>
      <c r="C2" s="406"/>
      <c r="D2" s="406"/>
      <c r="E2" s="406"/>
      <c r="F2" s="406"/>
      <c r="G2" s="407"/>
      <c r="H2" s="449" t="s">
        <v>383</v>
      </c>
      <c r="I2" s="449"/>
      <c r="J2" s="581"/>
      <c r="K2" s="2"/>
      <c r="N2" s="427"/>
    </row>
    <row r="3" spans="1:14" ht="15" customHeight="1" x14ac:dyDescent="0.2">
      <c r="A3" s="568" t="s">
        <v>60</v>
      </c>
      <c r="B3" s="406"/>
      <c r="C3" s="406"/>
      <c r="D3" s="406"/>
      <c r="E3" s="406"/>
      <c r="F3" s="406"/>
      <c r="G3" s="407"/>
      <c r="H3" s="449" t="s">
        <v>384</v>
      </c>
      <c r="I3" s="449"/>
      <c r="J3" s="581"/>
      <c r="K3" s="2"/>
      <c r="N3" s="427"/>
    </row>
    <row r="4" spans="1:14" ht="15.75" customHeight="1" x14ac:dyDescent="0.2">
      <c r="A4" s="569"/>
      <c r="B4" s="479"/>
      <c r="C4" s="479"/>
      <c r="D4" s="479"/>
      <c r="E4" s="479"/>
      <c r="F4" s="479"/>
      <c r="G4" s="570"/>
      <c r="H4" s="449" t="s">
        <v>506</v>
      </c>
      <c r="I4" s="449"/>
      <c r="J4" s="582"/>
      <c r="K4" s="2"/>
      <c r="N4" s="427"/>
    </row>
    <row r="5" spans="1:14" ht="15.75" customHeight="1" x14ac:dyDescent="0.2">
      <c r="A5" s="577"/>
      <c r="B5" s="578"/>
      <c r="C5" s="578"/>
      <c r="D5" s="578"/>
      <c r="E5" s="578"/>
      <c r="F5" s="578"/>
      <c r="G5" s="578"/>
      <c r="H5" s="578"/>
      <c r="I5" s="578"/>
      <c r="J5" s="579"/>
      <c r="K5" s="2"/>
      <c r="N5" s="65"/>
    </row>
    <row r="6" spans="1:14" ht="15" customHeight="1" x14ac:dyDescent="0.2">
      <c r="A6" s="571" t="str">
        <f>CONTEXTO!A8</f>
        <v>PROCESO:  GESTIÓN DE LA INFORMACIÓN Y LA COMUNICACIÓN</v>
      </c>
      <c r="B6" s="572"/>
      <c r="C6" s="572"/>
      <c r="D6" s="572"/>
      <c r="E6" s="572"/>
      <c r="F6" s="572"/>
      <c r="G6" s="572"/>
      <c r="H6" s="572"/>
      <c r="I6" s="572"/>
      <c r="J6" s="573"/>
    </row>
    <row r="7" spans="1:14" ht="32.25" customHeight="1" thickBot="1" x14ac:dyDescent="0.25">
      <c r="A7" s="574"/>
      <c r="B7" s="575"/>
      <c r="C7" s="575"/>
      <c r="D7" s="575"/>
      <c r="E7" s="575"/>
      <c r="F7" s="575"/>
      <c r="G7" s="575"/>
      <c r="H7" s="575"/>
      <c r="I7" s="575"/>
      <c r="J7" s="576"/>
    </row>
    <row r="8" spans="1:14" ht="23.25" customHeight="1" x14ac:dyDescent="0.2">
      <c r="A8" s="585" t="s">
        <v>61</v>
      </c>
      <c r="B8" s="585"/>
      <c r="C8" s="585"/>
      <c r="D8" s="585"/>
      <c r="E8" s="553" t="s">
        <v>9</v>
      </c>
      <c r="F8" s="583"/>
      <c r="G8" s="583"/>
      <c r="H8" s="583"/>
      <c r="I8" s="583"/>
      <c r="J8" s="584"/>
    </row>
    <row r="9" spans="1:14" ht="23.25" customHeight="1" x14ac:dyDescent="0.2">
      <c r="A9" s="585"/>
      <c r="B9" s="585"/>
      <c r="C9" s="585"/>
      <c r="D9" s="585"/>
      <c r="E9" s="552" t="s">
        <v>62</v>
      </c>
      <c r="F9" s="552"/>
      <c r="G9" s="552" t="s">
        <v>63</v>
      </c>
      <c r="H9" s="552"/>
      <c r="I9" s="552"/>
      <c r="J9" s="552"/>
    </row>
    <row r="10" spans="1:14" ht="23.25" customHeight="1" x14ac:dyDescent="0.25">
      <c r="A10" s="585"/>
      <c r="B10" s="585"/>
      <c r="C10" s="585"/>
      <c r="D10" s="585"/>
      <c r="E10" s="531" t="s">
        <v>64</v>
      </c>
      <c r="F10" s="531"/>
      <c r="G10" s="564" t="s">
        <v>65</v>
      </c>
      <c r="H10" s="565"/>
      <c r="I10" s="565"/>
      <c r="J10" s="566"/>
    </row>
    <row r="11" spans="1:14" ht="43.5" customHeight="1" x14ac:dyDescent="0.2">
      <c r="A11" s="585"/>
      <c r="B11" s="585"/>
      <c r="C11" s="585"/>
      <c r="D11" s="585"/>
      <c r="E11" s="536" t="s">
        <v>410</v>
      </c>
      <c r="F11" s="537"/>
      <c r="G11" s="563" t="s">
        <v>413</v>
      </c>
      <c r="H11" s="563"/>
      <c r="I11" s="563"/>
      <c r="J11" s="563"/>
    </row>
    <row r="12" spans="1:14" ht="43.5" customHeight="1" x14ac:dyDescent="0.2">
      <c r="A12" s="585"/>
      <c r="B12" s="585"/>
      <c r="C12" s="585"/>
      <c r="D12" s="585"/>
      <c r="E12" s="536" t="s">
        <v>411</v>
      </c>
      <c r="F12" s="537"/>
      <c r="G12" s="563" t="s">
        <v>430</v>
      </c>
      <c r="H12" s="563"/>
      <c r="I12" s="563"/>
      <c r="J12" s="563"/>
    </row>
    <row r="13" spans="1:14" ht="43.5" customHeight="1" x14ac:dyDescent="0.2">
      <c r="A13" s="585"/>
      <c r="B13" s="585"/>
      <c r="C13" s="585"/>
      <c r="D13" s="585"/>
      <c r="E13" s="533" t="s">
        <v>412</v>
      </c>
      <c r="F13" s="534"/>
      <c r="G13" s="535" t="s">
        <v>431</v>
      </c>
      <c r="H13" s="535"/>
      <c r="I13" s="535"/>
      <c r="J13" s="535"/>
    </row>
    <row r="14" spans="1:14" ht="43.5" customHeight="1" x14ac:dyDescent="0.2">
      <c r="A14" s="585"/>
      <c r="B14" s="585"/>
      <c r="C14" s="585"/>
      <c r="D14" s="585"/>
      <c r="E14" s="536" t="s">
        <v>498</v>
      </c>
      <c r="F14" s="537"/>
      <c r="G14" s="563" t="s">
        <v>432</v>
      </c>
      <c r="H14" s="563"/>
      <c r="I14" s="563"/>
      <c r="J14" s="563"/>
    </row>
    <row r="15" spans="1:14" ht="49.5" customHeight="1" x14ac:dyDescent="0.2">
      <c r="A15" s="585"/>
      <c r="B15" s="585"/>
      <c r="C15" s="585"/>
      <c r="D15" s="585"/>
      <c r="E15" s="536" t="s">
        <v>483</v>
      </c>
      <c r="F15" s="537"/>
      <c r="G15" s="563" t="s">
        <v>433</v>
      </c>
      <c r="H15" s="563"/>
      <c r="I15" s="563"/>
      <c r="J15" s="563"/>
    </row>
    <row r="16" spans="1:14" ht="49.5" customHeight="1" x14ac:dyDescent="0.2">
      <c r="A16" s="585"/>
      <c r="B16" s="585"/>
      <c r="C16" s="585"/>
      <c r="D16" s="585"/>
      <c r="E16" s="536"/>
      <c r="F16" s="537"/>
      <c r="G16" s="563"/>
      <c r="H16" s="563"/>
      <c r="I16" s="563"/>
      <c r="J16" s="563"/>
    </row>
    <row r="17" spans="1:10" ht="54.75" customHeight="1" x14ac:dyDescent="0.2">
      <c r="A17" s="585"/>
      <c r="B17" s="585"/>
      <c r="C17" s="585"/>
      <c r="D17" s="585"/>
      <c r="E17" s="536"/>
      <c r="F17" s="537"/>
      <c r="G17" s="551"/>
      <c r="H17" s="551"/>
      <c r="I17" s="551"/>
      <c r="J17" s="551"/>
    </row>
    <row r="18" spans="1:10" ht="48.75" customHeight="1" x14ac:dyDescent="0.2">
      <c r="A18" s="585"/>
      <c r="B18" s="585"/>
      <c r="C18" s="585"/>
      <c r="D18" s="585"/>
      <c r="E18" s="536"/>
      <c r="F18" s="537"/>
      <c r="G18" s="551"/>
      <c r="H18" s="551"/>
      <c r="I18" s="551"/>
      <c r="J18" s="551"/>
    </row>
    <row r="19" spans="1:10" ht="54.75" customHeight="1" x14ac:dyDescent="0.2">
      <c r="A19" s="585"/>
      <c r="B19" s="585"/>
      <c r="C19" s="585"/>
      <c r="D19" s="585"/>
      <c r="E19" s="536"/>
      <c r="F19" s="537"/>
      <c r="G19" s="551"/>
      <c r="H19" s="551"/>
      <c r="I19" s="551"/>
      <c r="J19" s="551"/>
    </row>
    <row r="20" spans="1:10" ht="59.25" customHeight="1" x14ac:dyDescent="0.2">
      <c r="A20" s="585"/>
      <c r="B20" s="585"/>
      <c r="C20" s="585"/>
      <c r="D20" s="585"/>
      <c r="E20" s="536"/>
      <c r="F20" s="537"/>
      <c r="G20" s="551"/>
      <c r="H20" s="551"/>
      <c r="I20" s="551"/>
      <c r="J20" s="551"/>
    </row>
    <row r="21" spans="1:10" ht="49.5" customHeight="1" x14ac:dyDescent="0.2">
      <c r="A21" s="585"/>
      <c r="B21" s="585"/>
      <c r="C21" s="585"/>
      <c r="D21" s="585"/>
      <c r="E21" s="536"/>
      <c r="F21" s="537"/>
      <c r="G21" s="557"/>
      <c r="H21" s="558"/>
      <c r="I21" s="558"/>
      <c r="J21" s="559"/>
    </row>
    <row r="22" spans="1:10" ht="49.5" customHeight="1" x14ac:dyDescent="0.2">
      <c r="A22" s="585"/>
      <c r="B22" s="585"/>
      <c r="C22" s="585"/>
      <c r="D22" s="585"/>
      <c r="E22" s="536"/>
      <c r="F22" s="537"/>
      <c r="G22" s="560"/>
      <c r="H22" s="561"/>
      <c r="I22" s="561"/>
      <c r="J22" s="562"/>
    </row>
    <row r="23" spans="1:10" ht="49.5" customHeight="1" x14ac:dyDescent="0.2">
      <c r="A23" s="585"/>
      <c r="B23" s="585"/>
      <c r="C23" s="585"/>
      <c r="D23" s="585"/>
      <c r="E23" s="536"/>
      <c r="F23" s="537"/>
      <c r="G23" s="560"/>
      <c r="H23" s="561"/>
      <c r="I23" s="561"/>
      <c r="J23" s="562"/>
    </row>
    <row r="24" spans="1:10" ht="49.5" customHeight="1" x14ac:dyDescent="0.2">
      <c r="A24" s="585"/>
      <c r="B24" s="585"/>
      <c r="C24" s="585"/>
      <c r="D24" s="585"/>
      <c r="E24" s="536"/>
      <c r="F24" s="537"/>
      <c r="G24" s="560"/>
      <c r="H24" s="561"/>
      <c r="I24" s="561"/>
      <c r="J24" s="562"/>
    </row>
    <row r="25" spans="1:10" ht="49.5" customHeight="1" x14ac:dyDescent="0.2">
      <c r="A25" s="585"/>
      <c r="B25" s="585"/>
      <c r="C25" s="585"/>
      <c r="D25" s="585"/>
      <c r="E25" s="536"/>
      <c r="F25" s="537"/>
      <c r="G25" s="557"/>
      <c r="H25" s="558"/>
      <c r="I25" s="558"/>
      <c r="J25" s="559"/>
    </row>
    <row r="26" spans="1:10" ht="51.75" customHeight="1" x14ac:dyDescent="0.2">
      <c r="A26" s="525" t="s">
        <v>7</v>
      </c>
      <c r="B26" s="525" t="s">
        <v>63</v>
      </c>
      <c r="C26" s="531" t="s">
        <v>66</v>
      </c>
      <c r="D26" s="531"/>
      <c r="E26" s="552" t="s">
        <v>258</v>
      </c>
      <c r="F26" s="531"/>
      <c r="G26" s="553" t="s">
        <v>259</v>
      </c>
      <c r="H26" s="554"/>
      <c r="I26" s="554"/>
      <c r="J26" s="555"/>
    </row>
    <row r="27" spans="1:10" ht="48.75" customHeight="1" x14ac:dyDescent="0.2">
      <c r="A27" s="525"/>
      <c r="B27" s="525"/>
      <c r="C27" s="533" t="s">
        <v>414</v>
      </c>
      <c r="D27" s="534"/>
      <c r="E27" s="533" t="s">
        <v>423</v>
      </c>
      <c r="F27" s="534"/>
      <c r="G27" s="545" t="s">
        <v>425</v>
      </c>
      <c r="H27" s="556"/>
      <c r="I27" s="556"/>
      <c r="J27" s="546"/>
    </row>
    <row r="28" spans="1:10" ht="51" customHeight="1" x14ac:dyDescent="0.2">
      <c r="A28" s="525"/>
      <c r="B28" s="525"/>
      <c r="C28" s="533" t="s">
        <v>415</v>
      </c>
      <c r="D28" s="534"/>
      <c r="E28" s="533" t="s">
        <v>424</v>
      </c>
      <c r="F28" s="534"/>
      <c r="G28" s="533" t="s">
        <v>436</v>
      </c>
      <c r="H28" s="541"/>
      <c r="I28" s="541"/>
      <c r="J28" s="534"/>
    </row>
    <row r="29" spans="1:10" ht="54.75" customHeight="1" x14ac:dyDescent="0.2">
      <c r="A29" s="525"/>
      <c r="B29" s="525"/>
      <c r="C29" s="533" t="s">
        <v>416</v>
      </c>
      <c r="D29" s="534"/>
      <c r="E29" s="533" t="s">
        <v>435</v>
      </c>
      <c r="F29" s="534"/>
      <c r="G29" s="533" t="s">
        <v>437</v>
      </c>
      <c r="H29" s="541"/>
      <c r="I29" s="541"/>
      <c r="J29" s="534"/>
    </row>
    <row r="30" spans="1:10" ht="49.5" customHeight="1" x14ac:dyDescent="0.2">
      <c r="A30" s="525"/>
      <c r="B30" s="525"/>
      <c r="C30" s="535" t="s">
        <v>417</v>
      </c>
      <c r="D30" s="532"/>
      <c r="E30" s="533" t="s">
        <v>482</v>
      </c>
      <c r="F30" s="534"/>
      <c r="G30" s="533" t="s">
        <v>434</v>
      </c>
      <c r="H30" s="541"/>
      <c r="I30" s="541"/>
      <c r="J30" s="534"/>
    </row>
    <row r="31" spans="1:10" ht="51" customHeight="1" x14ac:dyDescent="0.2">
      <c r="A31" s="525"/>
      <c r="B31" s="525"/>
      <c r="C31" s="533" t="s">
        <v>420</v>
      </c>
      <c r="D31" s="538"/>
      <c r="E31" s="533" t="s">
        <v>492</v>
      </c>
      <c r="F31" s="534"/>
      <c r="G31" s="535" t="s">
        <v>438</v>
      </c>
      <c r="H31" s="541"/>
      <c r="I31" s="541"/>
      <c r="J31" s="534"/>
    </row>
    <row r="32" spans="1:10" ht="52.5" customHeight="1" x14ac:dyDescent="0.2">
      <c r="A32" s="525"/>
      <c r="B32" s="525"/>
      <c r="C32" s="532"/>
      <c r="D32" s="532"/>
      <c r="E32" s="533" t="s">
        <v>499</v>
      </c>
      <c r="F32" s="534"/>
      <c r="G32" s="544"/>
      <c r="H32" s="535"/>
      <c r="I32" s="535"/>
      <c r="J32" s="535"/>
    </row>
    <row r="33" spans="1:10" ht="47.25" customHeight="1" x14ac:dyDescent="0.2">
      <c r="A33" s="525"/>
      <c r="B33" s="525"/>
      <c r="C33" s="532"/>
      <c r="D33" s="532"/>
      <c r="E33" s="545"/>
      <c r="F33" s="546"/>
      <c r="G33" s="540"/>
      <c r="H33" s="543"/>
      <c r="I33" s="543"/>
      <c r="J33" s="538"/>
    </row>
    <row r="34" spans="1:10" ht="51" customHeight="1" x14ac:dyDescent="0.2">
      <c r="A34" s="525"/>
      <c r="B34" s="525"/>
      <c r="C34" s="532"/>
      <c r="D34" s="532"/>
      <c r="E34" s="535"/>
      <c r="F34" s="535"/>
      <c r="G34" s="532"/>
      <c r="H34" s="532"/>
      <c r="I34" s="532"/>
      <c r="J34" s="532"/>
    </row>
    <row r="35" spans="1:10" ht="51" customHeight="1" x14ac:dyDescent="0.2">
      <c r="A35" s="525"/>
      <c r="B35" s="525"/>
      <c r="C35" s="535"/>
      <c r="D35" s="535"/>
      <c r="E35" s="532"/>
      <c r="F35" s="532"/>
      <c r="G35" s="532"/>
      <c r="H35" s="532"/>
      <c r="I35" s="532"/>
      <c r="J35" s="532"/>
    </row>
    <row r="36" spans="1:10" ht="51" customHeight="1" x14ac:dyDescent="0.2">
      <c r="A36" s="525"/>
      <c r="B36" s="525"/>
      <c r="C36" s="533"/>
      <c r="D36" s="534"/>
      <c r="E36" s="540"/>
      <c r="F36" s="538"/>
      <c r="G36" s="540"/>
      <c r="H36" s="543"/>
      <c r="I36" s="543"/>
      <c r="J36" s="538"/>
    </row>
    <row r="37" spans="1:10" ht="45.75" customHeight="1" x14ac:dyDescent="0.2">
      <c r="A37" s="525"/>
      <c r="B37" s="525"/>
      <c r="C37" s="533"/>
      <c r="D37" s="534"/>
      <c r="E37" s="540"/>
      <c r="F37" s="538"/>
      <c r="G37" s="540"/>
      <c r="H37" s="543"/>
      <c r="I37" s="543"/>
      <c r="J37" s="538"/>
    </row>
    <row r="38" spans="1:10" ht="41.25" customHeight="1" x14ac:dyDescent="0.2">
      <c r="A38" s="525"/>
      <c r="B38" s="525"/>
      <c r="C38" s="532"/>
      <c r="D38" s="532"/>
      <c r="E38" s="547"/>
      <c r="F38" s="547"/>
      <c r="G38" s="547"/>
      <c r="H38" s="547"/>
      <c r="I38" s="547"/>
      <c r="J38" s="547"/>
    </row>
    <row r="39" spans="1:10" ht="66" customHeight="1" x14ac:dyDescent="0.25">
      <c r="A39" s="525"/>
      <c r="B39" s="525" t="s">
        <v>62</v>
      </c>
      <c r="C39" s="531" t="s">
        <v>67</v>
      </c>
      <c r="D39" s="531"/>
      <c r="E39" s="526" t="s">
        <v>260</v>
      </c>
      <c r="F39" s="527"/>
      <c r="G39" s="528" t="s">
        <v>261</v>
      </c>
      <c r="H39" s="529"/>
      <c r="I39" s="529"/>
      <c r="J39" s="530"/>
    </row>
    <row r="40" spans="1:10" ht="73.5" customHeight="1" x14ac:dyDescent="0.2">
      <c r="A40" s="525"/>
      <c r="B40" s="525"/>
      <c r="C40" s="536" t="s">
        <v>460</v>
      </c>
      <c r="D40" s="537"/>
      <c r="E40" s="533" t="s">
        <v>429</v>
      </c>
      <c r="F40" s="534"/>
      <c r="G40" s="533" t="s">
        <v>443</v>
      </c>
      <c r="H40" s="541"/>
      <c r="I40" s="541"/>
      <c r="J40" s="534"/>
    </row>
    <row r="41" spans="1:10" ht="47.25" customHeight="1" x14ac:dyDescent="0.2">
      <c r="A41" s="525"/>
      <c r="B41" s="525"/>
      <c r="C41" s="533" t="s">
        <v>418</v>
      </c>
      <c r="D41" s="534"/>
      <c r="E41" s="533" t="s">
        <v>428</v>
      </c>
      <c r="F41" s="534"/>
      <c r="G41" s="533" t="s">
        <v>446</v>
      </c>
      <c r="H41" s="541"/>
      <c r="I41" s="541"/>
      <c r="J41" s="534"/>
    </row>
    <row r="42" spans="1:10" ht="49.5" customHeight="1" x14ac:dyDescent="0.2">
      <c r="A42" s="525"/>
      <c r="B42" s="525"/>
      <c r="C42" s="533" t="s">
        <v>419</v>
      </c>
      <c r="D42" s="534"/>
      <c r="E42" s="535" t="s">
        <v>427</v>
      </c>
      <c r="F42" s="535"/>
      <c r="G42" s="533" t="s">
        <v>448</v>
      </c>
      <c r="H42" s="541"/>
      <c r="I42" s="541"/>
      <c r="J42" s="534"/>
    </row>
    <row r="43" spans="1:10" ht="48" customHeight="1" x14ac:dyDescent="0.2">
      <c r="A43" s="525"/>
      <c r="B43" s="525"/>
      <c r="C43" s="535" t="s">
        <v>439</v>
      </c>
      <c r="D43" s="535"/>
      <c r="E43" s="535" t="s">
        <v>426</v>
      </c>
      <c r="F43" s="535"/>
      <c r="G43" s="535" t="s">
        <v>447</v>
      </c>
      <c r="H43" s="535"/>
      <c r="I43" s="535"/>
      <c r="J43" s="535"/>
    </row>
    <row r="44" spans="1:10" ht="45.75" customHeight="1" x14ac:dyDescent="0.2">
      <c r="A44" s="525"/>
      <c r="B44" s="525"/>
      <c r="C44" s="535" t="s">
        <v>440</v>
      </c>
      <c r="D44" s="535"/>
      <c r="E44" s="535" t="s">
        <v>497</v>
      </c>
      <c r="F44" s="535"/>
      <c r="G44" s="535" t="s">
        <v>458</v>
      </c>
      <c r="H44" s="535"/>
      <c r="I44" s="535"/>
      <c r="J44" s="535"/>
    </row>
    <row r="45" spans="1:10" ht="45.75" customHeight="1" x14ac:dyDescent="0.2">
      <c r="A45" s="525"/>
      <c r="B45" s="525"/>
      <c r="C45" s="532" t="s">
        <v>441</v>
      </c>
      <c r="D45" s="532"/>
      <c r="E45" s="532"/>
      <c r="F45" s="532"/>
      <c r="G45" s="532"/>
      <c r="H45" s="532"/>
      <c r="I45" s="532"/>
      <c r="J45" s="532"/>
    </row>
    <row r="46" spans="1:10" ht="45" customHeight="1" x14ac:dyDescent="0.2">
      <c r="A46" s="525"/>
      <c r="B46" s="525"/>
      <c r="C46" s="533" t="s">
        <v>442</v>
      </c>
      <c r="D46" s="534"/>
      <c r="E46" s="540"/>
      <c r="F46" s="538"/>
      <c r="G46" s="540"/>
      <c r="H46" s="543"/>
      <c r="I46" s="543"/>
      <c r="J46" s="538"/>
    </row>
    <row r="47" spans="1:10" ht="50.25" customHeight="1" x14ac:dyDescent="0.2">
      <c r="A47" s="525"/>
      <c r="B47" s="525"/>
      <c r="C47" s="533" t="s">
        <v>444</v>
      </c>
      <c r="D47" s="534"/>
      <c r="E47" s="540"/>
      <c r="F47" s="538"/>
      <c r="G47" s="540"/>
      <c r="H47" s="543"/>
      <c r="I47" s="543"/>
      <c r="J47" s="538"/>
    </row>
    <row r="48" spans="1:10" ht="52.5" customHeight="1" x14ac:dyDescent="0.2">
      <c r="A48" s="525"/>
      <c r="B48" s="525"/>
      <c r="C48" s="540" t="s">
        <v>445</v>
      </c>
      <c r="D48" s="538"/>
      <c r="E48" s="548"/>
      <c r="F48" s="549"/>
      <c r="G48" s="548"/>
      <c r="H48" s="550"/>
      <c r="I48" s="550"/>
      <c r="J48" s="549"/>
    </row>
    <row r="49" spans="1:10" ht="48" customHeight="1" x14ac:dyDescent="0.2">
      <c r="A49" s="525"/>
      <c r="B49" s="525"/>
      <c r="C49" s="540"/>
      <c r="D49" s="538"/>
      <c r="E49" s="540"/>
      <c r="F49" s="538"/>
      <c r="G49" s="540"/>
      <c r="H49" s="543"/>
      <c r="I49" s="543"/>
      <c r="J49" s="538"/>
    </row>
    <row r="50" spans="1:10" ht="46.5" customHeight="1" x14ac:dyDescent="0.2">
      <c r="A50" s="525"/>
      <c r="B50" s="525"/>
      <c r="C50" s="540"/>
      <c r="D50" s="538"/>
      <c r="E50" s="548"/>
      <c r="F50" s="549"/>
      <c r="G50" s="548"/>
      <c r="H50" s="550"/>
      <c r="I50" s="550"/>
      <c r="J50" s="549"/>
    </row>
    <row r="51" spans="1:10" ht="48" customHeight="1" x14ac:dyDescent="0.2">
      <c r="A51" s="525"/>
      <c r="B51" s="525"/>
      <c r="C51" s="540"/>
      <c r="D51" s="538"/>
      <c r="E51" s="540"/>
      <c r="F51" s="538"/>
      <c r="G51" s="540"/>
      <c r="H51" s="543"/>
      <c r="I51" s="543"/>
      <c r="J51" s="538"/>
    </row>
    <row r="52" spans="1:10" ht="53.25" customHeight="1" x14ac:dyDescent="0.2">
      <c r="A52" s="525"/>
      <c r="B52" s="525"/>
      <c r="C52" s="540"/>
      <c r="D52" s="538"/>
      <c r="E52" s="540"/>
      <c r="F52" s="538"/>
      <c r="G52" s="540"/>
      <c r="H52" s="543"/>
      <c r="I52" s="543"/>
      <c r="J52" s="538"/>
    </row>
    <row r="53" spans="1:10" ht="43.5" customHeight="1" x14ac:dyDescent="0.2">
      <c r="A53" s="525"/>
      <c r="B53" s="525"/>
      <c r="C53" s="532"/>
      <c r="D53" s="532"/>
      <c r="E53" s="532"/>
      <c r="F53" s="532"/>
      <c r="G53" s="532"/>
      <c r="H53" s="532"/>
      <c r="I53" s="532"/>
      <c r="J53" s="532"/>
    </row>
    <row r="54" spans="1:10" ht="48.75" customHeight="1" x14ac:dyDescent="0.2">
      <c r="A54" s="525"/>
      <c r="B54" s="525"/>
      <c r="C54" s="532"/>
      <c r="D54" s="532"/>
      <c r="E54" s="532"/>
      <c r="F54" s="532"/>
      <c r="G54" s="532"/>
      <c r="H54" s="532"/>
      <c r="I54" s="532"/>
      <c r="J54" s="532"/>
    </row>
    <row r="55" spans="1:10" x14ac:dyDescent="0.2">
      <c r="C55" s="70"/>
      <c r="D55" s="70"/>
      <c r="E55" s="542"/>
      <c r="F55" s="542"/>
      <c r="G55" s="542"/>
      <c r="H55" s="542"/>
      <c r="I55" s="542"/>
      <c r="J55" s="542"/>
    </row>
    <row r="56" spans="1:10" x14ac:dyDescent="0.2">
      <c r="C56" s="70"/>
      <c r="D56" s="70"/>
      <c r="E56" s="542"/>
      <c r="F56" s="542"/>
      <c r="G56" s="542"/>
      <c r="H56" s="542"/>
      <c r="I56" s="542"/>
      <c r="J56" s="542"/>
    </row>
    <row r="57" spans="1:10" x14ac:dyDescent="0.2">
      <c r="E57" s="539"/>
      <c r="F57" s="539"/>
      <c r="G57" s="539"/>
      <c r="H57" s="539"/>
      <c r="I57" s="539"/>
      <c r="J57" s="539"/>
    </row>
    <row r="58" spans="1:10" x14ac:dyDescent="0.2">
      <c r="E58" s="539"/>
      <c r="F58" s="539"/>
      <c r="G58" s="539"/>
      <c r="H58" s="539"/>
      <c r="I58" s="539"/>
      <c r="J58" s="539"/>
    </row>
    <row r="59" spans="1:10" x14ac:dyDescent="0.2">
      <c r="E59" s="539"/>
      <c r="F59" s="539"/>
      <c r="G59" s="539"/>
      <c r="H59" s="539"/>
      <c r="I59" s="539"/>
      <c r="J59" s="539"/>
    </row>
    <row r="60" spans="1:10" x14ac:dyDescent="0.2">
      <c r="E60" s="539"/>
      <c r="F60" s="539"/>
      <c r="G60" s="539"/>
      <c r="H60" s="539"/>
      <c r="I60" s="539"/>
      <c r="J60" s="539"/>
    </row>
    <row r="61" spans="1:10" x14ac:dyDescent="0.2">
      <c r="E61" s="539"/>
      <c r="F61" s="539"/>
      <c r="G61" s="539"/>
      <c r="H61" s="539"/>
      <c r="I61" s="539"/>
      <c r="J61" s="539"/>
    </row>
    <row r="62" spans="1:10" x14ac:dyDescent="0.2">
      <c r="E62" s="539"/>
      <c r="F62" s="539"/>
      <c r="G62" s="539"/>
      <c r="H62" s="539"/>
      <c r="I62" s="539"/>
      <c r="J62" s="539"/>
    </row>
    <row r="63" spans="1:10" x14ac:dyDescent="0.2">
      <c r="E63" s="539"/>
      <c r="F63" s="539"/>
      <c r="G63" s="539"/>
      <c r="H63" s="539"/>
      <c r="I63" s="539"/>
      <c r="J63" s="539"/>
    </row>
    <row r="64" spans="1:10" x14ac:dyDescent="0.2">
      <c r="E64" s="539"/>
      <c r="F64" s="539"/>
      <c r="G64" s="539"/>
      <c r="H64" s="539"/>
      <c r="I64" s="539"/>
      <c r="J64" s="539"/>
    </row>
    <row r="65" spans="5:10" x14ac:dyDescent="0.2">
      <c r="E65" s="539"/>
      <c r="F65" s="539"/>
      <c r="G65" s="539"/>
      <c r="H65" s="539"/>
      <c r="I65" s="539"/>
      <c r="J65" s="539"/>
    </row>
    <row r="66" spans="5:10" x14ac:dyDescent="0.2">
      <c r="E66" s="539"/>
      <c r="F66" s="539"/>
      <c r="G66" s="539"/>
      <c r="H66" s="539"/>
      <c r="I66" s="539"/>
      <c r="J66" s="539"/>
    </row>
    <row r="67" spans="5:10" x14ac:dyDescent="0.2">
      <c r="E67" s="539"/>
      <c r="F67" s="539"/>
      <c r="G67" s="539"/>
      <c r="H67" s="539"/>
      <c r="I67" s="539"/>
      <c r="J67" s="539"/>
    </row>
    <row r="68" spans="5:10" x14ac:dyDescent="0.2">
      <c r="E68" s="539"/>
      <c r="F68" s="539"/>
      <c r="G68" s="539"/>
      <c r="H68" s="539"/>
      <c r="I68" s="539"/>
      <c r="J68" s="539"/>
    </row>
    <row r="69" spans="5:10" x14ac:dyDescent="0.2">
      <c r="E69" s="539"/>
      <c r="F69" s="539"/>
      <c r="G69" s="539"/>
      <c r="H69" s="539"/>
      <c r="I69" s="539"/>
      <c r="J69" s="539"/>
    </row>
    <row r="70" spans="5:10" x14ac:dyDescent="0.2">
      <c r="E70" s="539"/>
      <c r="F70" s="539"/>
      <c r="G70" s="539"/>
      <c r="H70" s="539"/>
      <c r="I70" s="539"/>
      <c r="J70" s="539"/>
    </row>
    <row r="71" spans="5:10" x14ac:dyDescent="0.2">
      <c r="E71" s="539"/>
      <c r="F71" s="539"/>
      <c r="G71" s="539"/>
      <c r="H71" s="539"/>
      <c r="I71" s="539"/>
      <c r="J71" s="539"/>
    </row>
    <row r="72" spans="5:10" x14ac:dyDescent="0.2">
      <c r="E72" s="539"/>
      <c r="F72" s="539"/>
      <c r="G72" s="539"/>
      <c r="H72" s="539"/>
      <c r="I72" s="539"/>
      <c r="J72" s="539"/>
    </row>
    <row r="73" spans="5:10" x14ac:dyDescent="0.2">
      <c r="E73" s="539"/>
      <c r="F73" s="539"/>
      <c r="G73" s="539"/>
      <c r="H73" s="539"/>
      <c r="I73" s="539"/>
      <c r="J73" s="539"/>
    </row>
    <row r="74" spans="5:10" x14ac:dyDescent="0.2">
      <c r="E74" s="539"/>
      <c r="F74" s="539"/>
      <c r="G74" s="539"/>
      <c r="H74" s="539"/>
      <c r="I74" s="539"/>
      <c r="J74" s="539"/>
    </row>
    <row r="75" spans="5:10" x14ac:dyDescent="0.2">
      <c r="E75" s="539"/>
      <c r="F75" s="539"/>
      <c r="G75" s="539"/>
      <c r="H75" s="539"/>
      <c r="I75" s="539"/>
      <c r="J75" s="539"/>
    </row>
    <row r="76" spans="5:10" x14ac:dyDescent="0.2">
      <c r="E76" s="539"/>
      <c r="F76" s="539"/>
      <c r="G76" s="539"/>
      <c r="H76" s="539"/>
      <c r="I76" s="539"/>
      <c r="J76" s="539"/>
    </row>
    <row r="77" spans="5:10" x14ac:dyDescent="0.2">
      <c r="E77" s="539"/>
      <c r="F77" s="539"/>
      <c r="G77" s="539"/>
      <c r="H77" s="539"/>
      <c r="I77" s="539"/>
      <c r="J77" s="539"/>
    </row>
    <row r="78" spans="5:10" x14ac:dyDescent="0.2">
      <c r="E78" s="539"/>
      <c r="F78" s="539"/>
      <c r="G78" s="539"/>
      <c r="H78" s="539"/>
      <c r="I78" s="539"/>
      <c r="J78" s="539"/>
    </row>
    <row r="79" spans="5:10" x14ac:dyDescent="0.2">
      <c r="E79" s="539"/>
      <c r="F79" s="539"/>
      <c r="G79" s="539"/>
      <c r="H79" s="539"/>
      <c r="I79" s="539"/>
      <c r="J79" s="539"/>
    </row>
    <row r="80" spans="5:10" x14ac:dyDescent="0.2">
      <c r="E80" s="539"/>
      <c r="F80" s="539"/>
      <c r="G80" s="539"/>
      <c r="H80" s="539"/>
      <c r="I80" s="539"/>
      <c r="J80" s="539"/>
    </row>
    <row r="81" spans="5:10" x14ac:dyDescent="0.2">
      <c r="E81" s="539"/>
      <c r="F81" s="539"/>
      <c r="G81" s="539"/>
      <c r="H81" s="539"/>
      <c r="I81" s="539"/>
      <c r="J81" s="539"/>
    </row>
    <row r="82" spans="5:10" x14ac:dyDescent="0.2">
      <c r="E82" s="539"/>
      <c r="F82" s="539"/>
      <c r="G82" s="539"/>
      <c r="H82" s="539"/>
      <c r="I82" s="539"/>
      <c r="J82" s="539"/>
    </row>
    <row r="83" spans="5:10" x14ac:dyDescent="0.2">
      <c r="E83" s="539"/>
      <c r="F83" s="539"/>
      <c r="G83" s="539"/>
      <c r="H83" s="539"/>
      <c r="I83" s="539"/>
      <c r="J83" s="539"/>
    </row>
    <row r="84" spans="5:10" x14ac:dyDescent="0.2">
      <c r="E84" s="539"/>
      <c r="F84" s="539"/>
      <c r="G84" s="539"/>
      <c r="H84" s="539"/>
      <c r="I84" s="539"/>
      <c r="J84" s="539"/>
    </row>
    <row r="85" spans="5:10" x14ac:dyDescent="0.2">
      <c r="E85" s="539"/>
      <c r="F85" s="539"/>
      <c r="G85" s="539"/>
      <c r="H85" s="539"/>
      <c r="I85" s="539"/>
      <c r="J85" s="539"/>
    </row>
    <row r="86" spans="5:10" x14ac:dyDescent="0.2">
      <c r="E86" s="539"/>
      <c r="F86" s="539"/>
      <c r="G86" s="539"/>
      <c r="H86" s="539"/>
      <c r="I86" s="539"/>
      <c r="J86" s="539"/>
    </row>
    <row r="87" spans="5:10" x14ac:dyDescent="0.2">
      <c r="E87" s="539"/>
      <c r="F87" s="539"/>
      <c r="G87" s="539"/>
      <c r="H87" s="539"/>
      <c r="I87" s="539"/>
      <c r="J87" s="539"/>
    </row>
    <row r="88" spans="5:10" x14ac:dyDescent="0.2">
      <c r="E88" s="539"/>
      <c r="F88" s="539"/>
      <c r="G88" s="539"/>
      <c r="H88" s="539"/>
      <c r="I88" s="539"/>
      <c r="J88" s="539"/>
    </row>
    <row r="89" spans="5:10" x14ac:dyDescent="0.2">
      <c r="E89" s="539"/>
      <c r="F89" s="539"/>
      <c r="G89" s="539"/>
      <c r="H89" s="539"/>
      <c r="I89" s="539"/>
      <c r="J89" s="539"/>
    </row>
    <row r="90" spans="5:10" x14ac:dyDescent="0.2">
      <c r="E90" s="539"/>
      <c r="F90" s="539"/>
      <c r="G90" s="539"/>
      <c r="H90" s="539"/>
      <c r="I90" s="539"/>
      <c r="J90" s="539"/>
    </row>
    <row r="91" spans="5:10" x14ac:dyDescent="0.2">
      <c r="E91" s="539"/>
      <c r="F91" s="539"/>
      <c r="G91" s="539"/>
      <c r="H91" s="539"/>
      <c r="I91" s="539"/>
      <c r="J91" s="539"/>
    </row>
    <row r="92" spans="5:10" x14ac:dyDescent="0.2">
      <c r="E92" s="539"/>
      <c r="F92" s="539"/>
      <c r="G92" s="539"/>
      <c r="H92" s="539"/>
      <c r="I92" s="539"/>
      <c r="J92" s="539"/>
    </row>
    <row r="93" spans="5:10" x14ac:dyDescent="0.2">
      <c r="E93" s="539"/>
      <c r="F93" s="539"/>
      <c r="G93" s="539"/>
      <c r="H93" s="539"/>
      <c r="I93" s="539"/>
      <c r="J93" s="539"/>
    </row>
    <row r="94" spans="5:10" x14ac:dyDescent="0.2">
      <c r="E94" s="539"/>
      <c r="F94" s="539"/>
      <c r="G94" s="539"/>
      <c r="H94" s="539"/>
      <c r="I94" s="539"/>
      <c r="J94" s="539"/>
    </row>
    <row r="95" spans="5:10" x14ac:dyDescent="0.2">
      <c r="E95" s="539"/>
      <c r="F95" s="539"/>
      <c r="G95" s="539"/>
      <c r="H95" s="539"/>
      <c r="I95" s="539"/>
      <c r="J95" s="539"/>
    </row>
    <row r="96" spans="5:10" x14ac:dyDescent="0.2">
      <c r="E96" s="539"/>
      <c r="F96" s="539"/>
      <c r="G96" s="539"/>
      <c r="H96" s="539"/>
      <c r="I96" s="539"/>
      <c r="J96" s="539"/>
    </row>
    <row r="97" spans="5:10" x14ac:dyDescent="0.2">
      <c r="E97" s="539"/>
      <c r="F97" s="539"/>
      <c r="G97" s="539"/>
      <c r="H97" s="539"/>
      <c r="I97" s="539"/>
      <c r="J97" s="539"/>
    </row>
    <row r="98" spans="5:10" x14ac:dyDescent="0.2">
      <c r="E98" s="539"/>
      <c r="F98" s="539"/>
      <c r="G98" s="539"/>
      <c r="H98" s="539"/>
      <c r="I98" s="539"/>
      <c r="J98" s="539"/>
    </row>
    <row r="99" spans="5:10" x14ac:dyDescent="0.2">
      <c r="E99" s="539"/>
      <c r="F99" s="539"/>
      <c r="G99" s="539"/>
      <c r="H99" s="539"/>
      <c r="I99" s="539"/>
      <c r="J99" s="539"/>
    </row>
    <row r="100" spans="5:10" x14ac:dyDescent="0.2">
      <c r="E100" s="539"/>
      <c r="F100" s="539"/>
      <c r="G100" s="539"/>
      <c r="H100" s="539"/>
      <c r="I100" s="539"/>
      <c r="J100" s="539"/>
    </row>
    <row r="101" spans="5:10" x14ac:dyDescent="0.2">
      <c r="E101" s="539"/>
      <c r="F101" s="539"/>
      <c r="G101" s="539"/>
      <c r="H101" s="539"/>
      <c r="I101" s="539"/>
      <c r="J101" s="539"/>
    </row>
    <row r="102" spans="5:10" x14ac:dyDescent="0.2">
      <c r="E102" s="539"/>
      <c r="F102" s="539"/>
      <c r="G102" s="539"/>
      <c r="H102" s="539"/>
      <c r="I102" s="539"/>
      <c r="J102" s="539"/>
    </row>
    <row r="103" spans="5:10" x14ac:dyDescent="0.2">
      <c r="E103" s="539"/>
      <c r="F103" s="539"/>
      <c r="G103" s="539"/>
      <c r="H103" s="539"/>
      <c r="I103" s="539"/>
      <c r="J103" s="539"/>
    </row>
    <row r="104" spans="5:10" x14ac:dyDescent="0.2">
      <c r="E104" s="539"/>
      <c r="F104" s="539"/>
      <c r="G104" s="539"/>
      <c r="H104" s="539"/>
      <c r="I104" s="539"/>
      <c r="J104" s="539"/>
    </row>
    <row r="105" spans="5:10" x14ac:dyDescent="0.2">
      <c r="E105" s="539"/>
      <c r="F105" s="539"/>
      <c r="G105" s="539"/>
      <c r="H105" s="539"/>
      <c r="I105" s="539"/>
      <c r="J105" s="539"/>
    </row>
    <row r="106" spans="5:10" x14ac:dyDescent="0.2">
      <c r="E106" s="539"/>
      <c r="F106" s="539"/>
      <c r="G106" s="539"/>
      <c r="H106" s="539"/>
      <c r="I106" s="539"/>
      <c r="J106" s="539"/>
    </row>
    <row r="107" spans="5:10" x14ac:dyDescent="0.2">
      <c r="E107" s="539"/>
      <c r="F107" s="539"/>
      <c r="G107" s="539"/>
      <c r="H107" s="539"/>
      <c r="I107" s="539"/>
      <c r="J107" s="539"/>
    </row>
    <row r="108" spans="5:10" x14ac:dyDescent="0.2">
      <c r="E108" s="539"/>
      <c r="F108" s="539"/>
      <c r="G108" s="539"/>
      <c r="H108" s="539"/>
      <c r="I108" s="539"/>
      <c r="J108" s="539"/>
    </row>
    <row r="109" spans="5:10" x14ac:dyDescent="0.2">
      <c r="E109" s="539"/>
      <c r="F109" s="539"/>
      <c r="G109" s="539"/>
      <c r="H109" s="539"/>
      <c r="I109" s="539"/>
      <c r="J109" s="539"/>
    </row>
    <row r="110" spans="5:10" x14ac:dyDescent="0.2">
      <c r="E110" s="539"/>
      <c r="F110" s="539"/>
      <c r="G110" s="539"/>
      <c r="H110" s="539"/>
      <c r="I110" s="539"/>
      <c r="J110" s="539"/>
    </row>
    <row r="111" spans="5:10" x14ac:dyDescent="0.2">
      <c r="E111" s="539"/>
      <c r="F111" s="539"/>
      <c r="G111" s="539"/>
      <c r="H111" s="539"/>
      <c r="I111" s="539"/>
      <c r="J111" s="539"/>
    </row>
    <row r="112" spans="5:10" x14ac:dyDescent="0.2">
      <c r="E112" s="539"/>
      <c r="F112" s="539"/>
      <c r="G112" s="539"/>
      <c r="H112" s="539"/>
      <c r="I112" s="539"/>
      <c r="J112" s="539"/>
    </row>
    <row r="113" spans="5:10" x14ac:dyDescent="0.2">
      <c r="E113" s="539"/>
      <c r="F113" s="539"/>
      <c r="G113" s="539"/>
      <c r="H113" s="539"/>
      <c r="I113" s="539"/>
      <c r="J113" s="539"/>
    </row>
    <row r="114" spans="5:10" x14ac:dyDescent="0.2">
      <c r="E114" s="539"/>
      <c r="F114" s="539"/>
      <c r="G114" s="539"/>
      <c r="H114" s="539"/>
      <c r="I114" s="539"/>
      <c r="J114" s="539"/>
    </row>
    <row r="115" spans="5:10" x14ac:dyDescent="0.2">
      <c r="E115" s="539"/>
      <c r="F115" s="539"/>
      <c r="G115" s="539"/>
      <c r="H115" s="539"/>
      <c r="I115" s="539"/>
      <c r="J115" s="539"/>
    </row>
    <row r="116" spans="5:10" x14ac:dyDescent="0.2">
      <c r="E116" s="539"/>
      <c r="F116" s="539"/>
      <c r="G116" s="539"/>
      <c r="H116" s="539"/>
      <c r="I116" s="539"/>
      <c r="J116" s="539"/>
    </row>
    <row r="117" spans="5:10" x14ac:dyDescent="0.2">
      <c r="E117" s="539"/>
      <c r="F117" s="539"/>
      <c r="G117" s="539"/>
      <c r="H117" s="539"/>
      <c r="I117" s="539"/>
      <c r="J117" s="539"/>
    </row>
    <row r="118" spans="5:10" x14ac:dyDescent="0.2">
      <c r="E118" s="539"/>
      <c r="F118" s="539"/>
      <c r="G118" s="539"/>
      <c r="H118" s="539"/>
      <c r="I118" s="539"/>
      <c r="J118" s="539"/>
    </row>
    <row r="119" spans="5:10" x14ac:dyDescent="0.2">
      <c r="E119" s="539"/>
      <c r="F119" s="539"/>
      <c r="G119" s="539"/>
      <c r="H119" s="539"/>
      <c r="I119" s="539"/>
      <c r="J119" s="539"/>
    </row>
    <row r="120" spans="5:10" x14ac:dyDescent="0.2">
      <c r="E120" s="539"/>
      <c r="F120" s="539"/>
      <c r="G120" s="539"/>
      <c r="H120" s="539"/>
      <c r="I120" s="539"/>
      <c r="J120" s="539"/>
    </row>
    <row r="121" spans="5:10" x14ac:dyDescent="0.2">
      <c r="E121" s="539"/>
      <c r="F121" s="539"/>
      <c r="G121" s="539"/>
      <c r="H121" s="539"/>
      <c r="I121" s="539"/>
      <c r="J121" s="539"/>
    </row>
    <row r="122" spans="5:10" x14ac:dyDescent="0.2">
      <c r="E122" s="539"/>
      <c r="F122" s="539"/>
      <c r="G122" s="539"/>
      <c r="H122" s="539"/>
      <c r="I122" s="539"/>
      <c r="J122" s="539"/>
    </row>
    <row r="123" spans="5:10" x14ac:dyDescent="0.2">
      <c r="E123" s="539"/>
      <c r="F123" s="539"/>
      <c r="G123" s="539"/>
      <c r="H123" s="539"/>
      <c r="I123" s="539"/>
      <c r="J123" s="539"/>
    </row>
    <row r="124" spans="5:10" x14ac:dyDescent="0.2">
      <c r="E124" s="539"/>
      <c r="F124" s="539"/>
      <c r="G124" s="539"/>
      <c r="H124" s="539"/>
      <c r="I124" s="539"/>
      <c r="J124" s="539"/>
    </row>
    <row r="125" spans="5:10" x14ac:dyDescent="0.2">
      <c r="E125" s="539"/>
      <c r="F125" s="539"/>
      <c r="G125" s="539"/>
      <c r="H125" s="539"/>
      <c r="I125" s="539"/>
      <c r="J125" s="539"/>
    </row>
    <row r="126" spans="5:10" x14ac:dyDescent="0.2">
      <c r="E126" s="539"/>
      <c r="F126" s="539"/>
      <c r="G126" s="539"/>
      <c r="H126" s="539"/>
      <c r="I126" s="539"/>
      <c r="J126" s="539"/>
    </row>
    <row r="127" spans="5:10" x14ac:dyDescent="0.2">
      <c r="E127" s="539"/>
      <c r="F127" s="539"/>
      <c r="G127" s="539"/>
      <c r="H127" s="539"/>
      <c r="I127" s="539"/>
      <c r="J127" s="539"/>
    </row>
    <row r="128" spans="5:10" x14ac:dyDescent="0.2">
      <c r="E128" s="539"/>
      <c r="F128" s="539"/>
      <c r="G128" s="539"/>
      <c r="H128" s="539"/>
      <c r="I128" s="539"/>
      <c r="J128" s="539"/>
    </row>
    <row r="129" spans="5:10" x14ac:dyDescent="0.2">
      <c r="E129" s="539"/>
      <c r="F129" s="539"/>
      <c r="G129" s="539"/>
      <c r="H129" s="539"/>
      <c r="I129" s="539"/>
      <c r="J129" s="539"/>
    </row>
    <row r="130" spans="5:10" x14ac:dyDescent="0.2">
      <c r="E130" s="539"/>
      <c r="F130" s="539"/>
      <c r="G130" s="539"/>
      <c r="H130" s="539"/>
      <c r="I130" s="539"/>
      <c r="J130" s="539"/>
    </row>
    <row r="131" spans="5:10" x14ac:dyDescent="0.2">
      <c r="E131" s="539"/>
      <c r="F131" s="539"/>
      <c r="G131" s="539"/>
      <c r="H131" s="539"/>
      <c r="I131" s="539"/>
      <c r="J131" s="539"/>
    </row>
    <row r="132" spans="5:10" x14ac:dyDescent="0.2">
      <c r="E132" s="539"/>
      <c r="F132" s="539"/>
      <c r="G132" s="539"/>
      <c r="H132" s="539"/>
      <c r="I132" s="539"/>
      <c r="J132" s="539"/>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3</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Hoja4</vt:lpstr>
      <vt:lpstr>Hoja5</vt:lpstr>
      <vt:lpstr>Hoja6</vt:lpstr>
      <vt:lpstr>Hoja7</vt:lpstr>
      <vt:lpstr>Hoja8</vt:lpstr>
      <vt:lpstr>Hoja9</vt:lpstr>
      <vt:lpstr>Hoja10</vt:lpstr>
      <vt:lpstr>Hoja11</vt:lpstr>
      <vt:lpstr>Hoja12</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'MAPA DE RIESGO ADMON'!Área_de_impresión</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2021-05-03T22:13:35Z</cp:lastPrinted>
  <dcterms:created xsi:type="dcterms:W3CDTF">2014-12-30T19:27:19Z</dcterms:created>
  <dcterms:modified xsi:type="dcterms:W3CDTF">2021-05-31T19:10:46Z</dcterms:modified>
</cp:coreProperties>
</file>