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950" yWindow="600" windowWidth="13395" windowHeight="11760" tabRatio="763" firstSheet="20" activeTab="21"/>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GESTION" sheetId="13" r:id="rId13"/>
    <sheet name=" IMPACTO RIESGOS CORRUPCION" sheetId="25" r:id="rId14"/>
    <sheet name="VALORACION RIESGOS INHERENTES" sheetId="16" r:id="rId15"/>
    <sheet name="Hoja3" sheetId="36" state="hidden" r:id="rId16"/>
    <sheet name="NOOO" sheetId="21" state="hidden" r:id="rId17"/>
    <sheet name="Hoja2" sheetId="35" state="hidden" r:id="rId18"/>
    <sheet name="CONTROLES Y EVALUACIÓN" sheetId="3" r:id="rId19"/>
    <sheet name="EVALUACIÓN SOLIDEZ CONTROLES" sheetId="26" r:id="rId20"/>
    <sheet name="VALORACIÓN RIESGOS RESIDUAL" sheetId="29" r:id="rId21"/>
    <sheet name="MAPA DE RIESGO ADMON" sheetId="1" r:id="rId22"/>
    <sheet name="NOO" sheetId="33" state="hidden" r:id="rId23"/>
    <sheet name="NO" sheetId="32" state="hidden" r:id="rId24"/>
  </sheets>
  <definedNames>
    <definedName name="_xlnm.Print_Titles" localSheetId="10">DESCRIPCION!$1:$9</definedName>
    <definedName name="_xlnm.Print_Titles" localSheetId="9">'IDENTIFICACION DE RIESGOS'!$1:$11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5" i="1" l="1"/>
  <c r="I17" i="1"/>
  <c r="I14" i="1"/>
  <c r="I11" i="1"/>
  <c r="C15" i="26" l="1"/>
  <c r="I13" i="1"/>
  <c r="I10" i="1"/>
  <c r="C11" i="26"/>
  <c r="B55" i="3" l="1"/>
  <c r="B14" i="20"/>
  <c r="A55" i="3"/>
  <c r="B10" i="20"/>
  <c r="A11" i="1" l="1"/>
  <c r="A10" i="1"/>
  <c r="A33" i="3"/>
  <c r="B12" i="20"/>
  <c r="B33" i="3" s="1"/>
  <c r="A44" i="3"/>
  <c r="A22" i="3"/>
  <c r="A11" i="3"/>
  <c r="B11" i="3"/>
  <c r="A14" i="13"/>
  <c r="A13" i="13"/>
  <c r="A7" i="24"/>
  <c r="A6" i="24"/>
  <c r="B13" i="20"/>
  <c r="B44" i="3" s="1"/>
  <c r="B11" i="20"/>
  <c r="B22" i="3" s="1"/>
  <c r="B29" i="24" l="1"/>
  <c r="B28" i="24"/>
  <c r="B30" i="24"/>
  <c r="B31" i="24"/>
  <c r="B27" i="24"/>
  <c r="B24" i="24"/>
  <c r="B25" i="24"/>
  <c r="B26" i="24"/>
  <c r="B19" i="24"/>
  <c r="B20" i="24"/>
  <c r="B21" i="24"/>
  <c r="B22" i="24"/>
  <c r="B23" i="24"/>
  <c r="B18" i="24"/>
  <c r="B15" i="24"/>
  <c r="B16" i="24"/>
  <c r="B17" i="24"/>
  <c r="B12" i="24"/>
  <c r="B13" i="24"/>
  <c r="B14" i="24"/>
  <c r="B11" i="24"/>
  <c r="B1" i="34" l="1"/>
  <c r="F10" i="1" l="1"/>
  <c r="F14" i="1"/>
  <c r="E14" i="1"/>
  <c r="E10" i="1"/>
  <c r="E11" i="26" l="1"/>
  <c r="E12" i="26" l="1"/>
  <c r="A8" i="34" l="1"/>
  <c r="A6" i="34"/>
  <c r="S40" i="24" l="1"/>
  <c r="R40" i="24"/>
  <c r="R11" i="24"/>
  <c r="S35" i="24"/>
  <c r="S36" i="24"/>
  <c r="S37" i="24"/>
  <c r="S38" i="24"/>
  <c r="S39" i="24"/>
  <c r="R35" i="24"/>
  <c r="R36" i="24"/>
  <c r="R37" i="24"/>
  <c r="R38" i="24"/>
  <c r="R39" i="24"/>
  <c r="J214" i="29" l="1"/>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20" i="29"/>
  <c r="J18" i="29"/>
  <c r="J204" i="16"/>
  <c r="J202" i="16"/>
  <c r="J200" i="16"/>
  <c r="J198" i="16"/>
  <c r="J184" i="16"/>
  <c r="J182" i="16"/>
  <c r="J180" i="16"/>
  <c r="J178" i="16"/>
  <c r="K192" i="16" l="1"/>
  <c r="K202" i="29" s="1"/>
  <c r="K32" i="29"/>
  <c r="K53" i="29"/>
  <c r="K74" i="29"/>
  <c r="K95" i="29"/>
  <c r="K116" i="29"/>
  <c r="K172" i="16"/>
  <c r="K181" i="29" s="1"/>
  <c r="K158" i="29"/>
  <c r="K137" i="29"/>
  <c r="K180" i="29"/>
  <c r="K201" i="29"/>
  <c r="K1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l="1"/>
  <c r="K54" i="29" s="1"/>
  <c r="K71" i="16"/>
  <c r="K75" i="29" s="1"/>
  <c r="K91" i="16"/>
  <c r="K96" i="29" s="1"/>
  <c r="K111" i="16"/>
  <c r="K117" i="29" s="1"/>
  <c r="K131" i="16"/>
  <c r="K138" i="29" s="1"/>
  <c r="K151" i="16"/>
  <c r="K159" i="29" s="1"/>
  <c r="J41" i="16"/>
  <c r="J39" i="16"/>
  <c r="J23" i="16" l="1"/>
  <c r="J21" i="16"/>
  <c r="J19" i="16"/>
  <c r="J37" i="16"/>
  <c r="K31" i="16" s="1"/>
  <c r="K33" i="29" s="1"/>
  <c r="J17" i="16"/>
  <c r="K11" i="16" l="1"/>
  <c r="K12" i="29" s="1"/>
  <c r="S12" i="8"/>
  <c r="T12" i="8" s="1"/>
  <c r="R12" i="8"/>
  <c r="E49" i="26"/>
  <c r="E48" i="26"/>
  <c r="E47" i="26"/>
  <c r="E45" i="26"/>
  <c r="E44" i="26"/>
  <c r="E43" i="26"/>
  <c r="E41" i="26"/>
  <c r="E40" i="26"/>
  <c r="E39" i="26"/>
  <c r="E37" i="26"/>
  <c r="E36" i="26"/>
  <c r="E35" i="26"/>
  <c r="E33" i="26"/>
  <c r="E32" i="26"/>
  <c r="E31" i="26"/>
  <c r="E29" i="26"/>
  <c r="E28" i="26"/>
  <c r="E27" i="26"/>
  <c r="E25" i="26"/>
  <c r="E24" i="26"/>
  <c r="E23" i="26"/>
  <c r="E21" i="26"/>
  <c r="E20" i="26"/>
  <c r="E19" i="26"/>
  <c r="E17" i="26"/>
  <c r="E16" i="26"/>
  <c r="E15" i="26"/>
  <c r="E13" i="26"/>
  <c r="C49" i="26"/>
  <c r="C48" i="26"/>
  <c r="C47" i="26"/>
  <c r="C45" i="26"/>
  <c r="C44" i="26"/>
  <c r="C43" i="26"/>
  <c r="C41" i="26"/>
  <c r="C40" i="26"/>
  <c r="C39" i="26"/>
  <c r="C37" i="26"/>
  <c r="C36" i="26"/>
  <c r="C35" i="26"/>
  <c r="C33" i="26"/>
  <c r="C32" i="26"/>
  <c r="C31" i="26"/>
  <c r="C29" i="26"/>
  <c r="C28" i="26"/>
  <c r="C27" i="26"/>
  <c r="C25" i="26"/>
  <c r="C24" i="26"/>
  <c r="C23" i="26"/>
  <c r="C21" i="26"/>
  <c r="C20" i="26"/>
  <c r="C19" i="26"/>
  <c r="C17" i="26"/>
  <c r="C16" i="26"/>
  <c r="C13" i="26"/>
  <c r="C12" i="26"/>
  <c r="D32" i="16" l="1"/>
  <c r="J10" i="20"/>
  <c r="C10" i="1" s="1"/>
  <c r="G14" i="1" l="1"/>
  <c r="G10" i="1"/>
  <c r="A9" i="29"/>
  <c r="A8" i="29"/>
  <c r="C1" i="29"/>
  <c r="J28" i="20" l="1"/>
  <c r="B33" i="26"/>
  <c r="B32"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G72" i="3"/>
  <c r="G71" i="3"/>
  <c r="G70" i="3"/>
  <c r="G69" i="3"/>
  <c r="G68" i="3"/>
  <c r="G67" i="3"/>
  <c r="G66" i="3"/>
  <c r="E39" i="22"/>
  <c r="E38" i="22"/>
  <c r="E37" i="22"/>
  <c r="D39" i="22"/>
  <c r="B49" i="26" s="1"/>
  <c r="D38" i="22"/>
  <c r="B48" i="26" s="1"/>
  <c r="D37" i="22"/>
  <c r="B47" i="26" s="1"/>
  <c r="E36" i="22"/>
  <c r="E35" i="22"/>
  <c r="E34" i="22"/>
  <c r="D36" i="22"/>
  <c r="D35" i="22"/>
  <c r="D34" i="22"/>
  <c r="E33" i="22"/>
  <c r="E32" i="22"/>
  <c r="E31" i="22"/>
  <c r="D33" i="22"/>
  <c r="B41" i="26" s="1"/>
  <c r="D32" i="22"/>
  <c r="B40" i="26" s="1"/>
  <c r="D31" i="22"/>
  <c r="B39" i="26" s="1"/>
  <c r="E30" i="22"/>
  <c r="E29" i="22"/>
  <c r="E28" i="22"/>
  <c r="D30" i="22"/>
  <c r="D29" i="22"/>
  <c r="D28" i="22"/>
  <c r="E27" i="22"/>
  <c r="E26" i="22"/>
  <c r="E25" i="22"/>
  <c r="D27" i="22"/>
  <c r="D26" i="22"/>
  <c r="B187" i="3" s="1"/>
  <c r="D25" i="22"/>
  <c r="B31" i="26" s="1"/>
  <c r="E24" i="22"/>
  <c r="E23" i="22"/>
  <c r="E22" i="22"/>
  <c r="D24" i="22"/>
  <c r="D23" i="22"/>
  <c r="D22" i="22"/>
  <c r="E21" i="22"/>
  <c r="E20" i="22"/>
  <c r="E19" i="22"/>
  <c r="D21" i="22"/>
  <c r="D20" i="22"/>
  <c r="B24" i="26" s="1"/>
  <c r="D19" i="22"/>
  <c r="E18" i="22"/>
  <c r="E17" i="22"/>
  <c r="E16" i="22"/>
  <c r="D18" i="22"/>
  <c r="D17" i="22"/>
  <c r="D16" i="22"/>
  <c r="E15" i="22"/>
  <c r="E14" i="22"/>
  <c r="E13" i="22"/>
  <c r="D15" i="22"/>
  <c r="D16" i="1" s="1"/>
  <c r="D14" i="22"/>
  <c r="D13" i="22"/>
  <c r="B15" i="26" s="1"/>
  <c r="E12" i="22"/>
  <c r="E11" i="22"/>
  <c r="E10" i="22"/>
  <c r="D12" i="22"/>
  <c r="D12" i="1" s="1"/>
  <c r="D11" i="22"/>
  <c r="D10" i="22"/>
  <c r="D10" i="1" s="1"/>
  <c r="J13" i="20"/>
  <c r="C14" i="1" s="1"/>
  <c r="J16" i="20"/>
  <c r="J19" i="20"/>
  <c r="J22" i="20"/>
  <c r="J25" i="20"/>
  <c r="J31" i="20"/>
  <c r="J34" i="20"/>
  <c r="J37" i="20"/>
  <c r="C37" i="22"/>
  <c r="G128" i="3" l="1"/>
  <c r="H121" i="3" s="1"/>
  <c r="J121" i="3" s="1"/>
  <c r="G194" i="3"/>
  <c r="H187" i="3" s="1"/>
  <c r="J187" i="3" s="1"/>
  <c r="G216" i="3"/>
  <c r="H209" i="3" s="1"/>
  <c r="G260" i="3"/>
  <c r="H253" i="3" s="1"/>
  <c r="D40" i="26" s="1"/>
  <c r="G304" i="3"/>
  <c r="H297" i="3" s="1"/>
  <c r="J297" i="3" s="1"/>
  <c r="G326" i="3"/>
  <c r="H319" i="3" s="1"/>
  <c r="J319" i="3" s="1"/>
  <c r="B330" i="3"/>
  <c r="B132" i="3"/>
  <c r="B19" i="26"/>
  <c r="B35" i="26"/>
  <c r="D15" i="1"/>
  <c r="B198" i="3"/>
  <c r="B27" i="26"/>
  <c r="B43" i="26"/>
  <c r="C28" i="22"/>
  <c r="B264" i="3"/>
  <c r="B176" i="3"/>
  <c r="B308" i="3"/>
  <c r="B110" i="3"/>
  <c r="B242" i="3"/>
  <c r="B11" i="26"/>
  <c r="G183" i="3"/>
  <c r="H176" i="3" s="1"/>
  <c r="G293" i="3"/>
  <c r="H286" i="3" s="1"/>
  <c r="G150" i="3"/>
  <c r="H143" i="3" s="1"/>
  <c r="G172" i="3"/>
  <c r="H165" i="3" s="1"/>
  <c r="G238" i="3"/>
  <c r="H231" i="3" s="1"/>
  <c r="G282" i="3"/>
  <c r="H275" i="3" s="1"/>
  <c r="B99" i="3"/>
  <c r="B121" i="3"/>
  <c r="B143" i="3"/>
  <c r="B165" i="3"/>
  <c r="B209" i="3"/>
  <c r="B231" i="3"/>
  <c r="B253" i="3"/>
  <c r="B275" i="3"/>
  <c r="B297" i="3"/>
  <c r="B319" i="3"/>
  <c r="B12" i="26"/>
  <c r="B16" i="26"/>
  <c r="B20" i="26"/>
  <c r="B28" i="26"/>
  <c r="B36" i="26"/>
  <c r="B44" i="26"/>
  <c r="C31" i="22"/>
  <c r="B154" i="3"/>
  <c r="B286" i="3"/>
  <c r="D11" i="1"/>
  <c r="C25" i="22"/>
  <c r="C34" i="22"/>
  <c r="C22" i="22"/>
  <c r="G73" i="3"/>
  <c r="H66" i="3" s="1"/>
  <c r="G139" i="3"/>
  <c r="H132" i="3" s="1"/>
  <c r="G161" i="3"/>
  <c r="H154" i="3" s="1"/>
  <c r="G205" i="3"/>
  <c r="H198" i="3" s="1"/>
  <c r="G227" i="3"/>
  <c r="H220" i="3" s="1"/>
  <c r="G271" i="3"/>
  <c r="H264" i="3" s="1"/>
  <c r="G315" i="3"/>
  <c r="H308" i="3" s="1"/>
  <c r="G337" i="3"/>
  <c r="H330" i="3" s="1"/>
  <c r="B13" i="26"/>
  <c r="B17" i="26"/>
  <c r="B21" i="26"/>
  <c r="B25" i="26"/>
  <c r="B29" i="26"/>
  <c r="B37" i="26"/>
  <c r="B45" i="26"/>
  <c r="D14" i="1"/>
  <c r="J209" i="3"/>
  <c r="D35" i="26"/>
  <c r="B88" i="3"/>
  <c r="B220" i="3"/>
  <c r="G249" i="3"/>
  <c r="H242" i="3" s="1"/>
  <c r="B23" i="26"/>
  <c r="G12" i="3"/>
  <c r="J253" i="3" l="1"/>
  <c r="K253" i="3" s="1"/>
  <c r="D24" i="26"/>
  <c r="D48" i="26"/>
  <c r="D45" i="26"/>
  <c r="D32" i="26"/>
  <c r="J264" i="3"/>
  <c r="D41" i="26"/>
  <c r="J275" i="3"/>
  <c r="D43" i="26"/>
  <c r="J220" i="3"/>
  <c r="D36" i="26"/>
  <c r="J242" i="3"/>
  <c r="D39" i="26"/>
  <c r="J132" i="3"/>
  <c r="D25" i="26"/>
  <c r="J286" i="3"/>
  <c r="D44" i="26"/>
  <c r="K319" i="3"/>
  <c r="F48" i="26"/>
  <c r="G48" i="26" s="1"/>
  <c r="K209" i="3"/>
  <c r="F35" i="26"/>
  <c r="J330" i="3"/>
  <c r="D49" i="26"/>
  <c r="J198" i="3"/>
  <c r="D33" i="26"/>
  <c r="J165" i="3"/>
  <c r="D29" i="26"/>
  <c r="J308" i="3"/>
  <c r="D47" i="26"/>
  <c r="J154" i="3"/>
  <c r="D28" i="26"/>
  <c r="K297" i="3"/>
  <c r="F45" i="26"/>
  <c r="G45" i="26" s="1"/>
  <c r="J143" i="3"/>
  <c r="D27" i="26"/>
  <c r="K187" i="3"/>
  <c r="F32" i="26"/>
  <c r="G32" i="26" s="1"/>
  <c r="J66" i="3"/>
  <c r="D17" i="26"/>
  <c r="J231" i="3"/>
  <c r="D37" i="26"/>
  <c r="J176" i="3"/>
  <c r="D31" i="26"/>
  <c r="K121" i="3"/>
  <c r="F24" i="26"/>
  <c r="G24" i="26" s="1"/>
  <c r="C19" i="22"/>
  <c r="C16" i="22"/>
  <c r="C13" i="22"/>
  <c r="C10" i="22"/>
  <c r="G35" i="26" l="1"/>
  <c r="F40" i="26"/>
  <c r="G40" i="26" s="1"/>
  <c r="K176" i="3"/>
  <c r="F31" i="26"/>
  <c r="K330" i="3"/>
  <c r="F49" i="26"/>
  <c r="G49" i="26" s="1"/>
  <c r="K231" i="3"/>
  <c r="F37" i="26"/>
  <c r="G37" i="26" s="1"/>
  <c r="K198" i="3"/>
  <c r="F33" i="26"/>
  <c r="G33" i="26" s="1"/>
  <c r="K143" i="3"/>
  <c r="F27" i="26"/>
  <c r="K66" i="3"/>
  <c r="F17" i="26"/>
  <c r="G17" i="26" s="1"/>
  <c r="K165" i="3"/>
  <c r="F29" i="26"/>
  <c r="G29" i="26" s="1"/>
  <c r="K220" i="3"/>
  <c r="F36" i="26"/>
  <c r="G36" i="26" s="1"/>
  <c r="K264" i="3"/>
  <c r="F41" i="26"/>
  <c r="G41" i="26" s="1"/>
  <c r="K154" i="3"/>
  <c r="F28" i="26"/>
  <c r="G28" i="26" s="1"/>
  <c r="K132" i="3"/>
  <c r="F25" i="26"/>
  <c r="G25" i="26" s="1"/>
  <c r="K308" i="3"/>
  <c r="F47" i="26"/>
  <c r="K286" i="3"/>
  <c r="F44" i="26"/>
  <c r="G44" i="26" s="1"/>
  <c r="K242" i="3"/>
  <c r="F39" i="26"/>
  <c r="K275" i="3"/>
  <c r="F43" i="26"/>
  <c r="B1" i="1"/>
  <c r="B1" i="26"/>
  <c r="B1" i="3"/>
  <c r="C1" i="16"/>
  <c r="B1" i="25"/>
  <c r="E21" i="13"/>
  <c r="E22" i="13"/>
  <c r="C22" i="13"/>
  <c r="C21" i="13"/>
  <c r="B1" i="13"/>
  <c r="A37" i="22"/>
  <c r="A47" i="26" s="1"/>
  <c r="A34" i="22"/>
  <c r="A31" i="22"/>
  <c r="A28" i="22"/>
  <c r="A25" i="22"/>
  <c r="A22" i="22"/>
  <c r="A19" i="22"/>
  <c r="A10" i="22"/>
  <c r="B1" i="8"/>
  <c r="A16" i="22"/>
  <c r="A13" i="22"/>
  <c r="B1" i="22"/>
  <c r="B1" i="20"/>
  <c r="S11" i="24"/>
  <c r="A6" i="23"/>
  <c r="A6" i="3"/>
  <c r="A9" i="16"/>
  <c r="A8" i="16"/>
  <c r="A8" i="13"/>
  <c r="A6" i="13"/>
  <c r="A7" i="8"/>
  <c r="A6" i="8"/>
  <c r="A7" i="22"/>
  <c r="A6" i="22"/>
  <c r="A6" i="20"/>
  <c r="A7" i="20"/>
  <c r="G38" i="26" l="1"/>
  <c r="H35" i="26" s="1"/>
  <c r="K139" i="29" s="1"/>
  <c r="G47" i="26"/>
  <c r="G50" i="26" s="1"/>
  <c r="H47" i="26" s="1"/>
  <c r="K203" i="29" s="1"/>
  <c r="G43" i="26"/>
  <c r="G46" i="26" s="1"/>
  <c r="H43" i="26" s="1"/>
  <c r="K182" i="29" s="1"/>
  <c r="G39" i="26"/>
  <c r="G42" i="26" s="1"/>
  <c r="H39" i="26" s="1"/>
  <c r="K160" i="29" s="1"/>
  <c r="G31" i="26"/>
  <c r="G34" i="26" s="1"/>
  <c r="H31" i="26" s="1"/>
  <c r="K118" i="29" s="1"/>
  <c r="G27" i="26"/>
  <c r="G30" i="26" s="1"/>
  <c r="H27" i="26" s="1"/>
  <c r="K97" i="29" s="1"/>
  <c r="A14" i="8"/>
  <c r="B74" i="29"/>
  <c r="A121" i="3"/>
  <c r="A23" i="26"/>
  <c r="B71" i="16"/>
  <c r="A132" i="3"/>
  <c r="A110" i="3"/>
  <c r="A18" i="8"/>
  <c r="B158" i="29"/>
  <c r="A253" i="3"/>
  <c r="A39" i="26"/>
  <c r="B151" i="16"/>
  <c r="A264" i="3"/>
  <c r="A242" i="3"/>
  <c r="A11" i="8"/>
  <c r="B11" i="29"/>
  <c r="B11" i="16"/>
  <c r="A11" i="26"/>
  <c r="B10" i="1"/>
  <c r="A17" i="8"/>
  <c r="B137" i="29"/>
  <c r="A231" i="3"/>
  <c r="A209" i="3"/>
  <c r="A35" i="26"/>
  <c r="A220" i="3"/>
  <c r="B131" i="16"/>
  <c r="A13" i="8"/>
  <c r="B53" i="29"/>
  <c r="A99" i="3"/>
  <c r="A19" i="26"/>
  <c r="A88" i="3"/>
  <c r="B51" i="16"/>
  <c r="A15" i="8"/>
  <c r="B95" i="29"/>
  <c r="A165" i="3"/>
  <c r="A143" i="3"/>
  <c r="A27" i="26"/>
  <c r="A154" i="3"/>
  <c r="B91" i="16"/>
  <c r="A19" i="8"/>
  <c r="B180" i="29"/>
  <c r="A297" i="3"/>
  <c r="A275" i="3"/>
  <c r="B172" i="16"/>
  <c r="A43" i="26"/>
  <c r="A286" i="3"/>
  <c r="B32" i="29"/>
  <c r="A12" i="8"/>
  <c r="B31" i="16"/>
  <c r="A15" i="26"/>
  <c r="B14" i="1"/>
  <c r="A16" i="8"/>
  <c r="B116" i="29"/>
  <c r="B111" i="16"/>
  <c r="A187" i="3"/>
  <c r="A31" i="26"/>
  <c r="A198" i="3"/>
  <c r="A176" i="3"/>
  <c r="A20" i="8"/>
  <c r="B201" i="29"/>
  <c r="B192" i="16"/>
  <c r="A319" i="3"/>
  <c r="A330" i="3"/>
  <c r="A308" i="3"/>
  <c r="A1" i="23"/>
  <c r="B1" i="24"/>
  <c r="E13" i="13" l="1"/>
  <c r="S11" i="8" l="1"/>
  <c r="T11" i="8" s="1"/>
  <c r="D12" i="16" l="1"/>
  <c r="A7" i="26"/>
  <c r="A6" i="26"/>
  <c r="A7" i="3"/>
  <c r="A8" i="25"/>
  <c r="A6" i="25"/>
  <c r="R14" i="8" l="1"/>
  <c r="S12" i="24" l="1"/>
  <c r="S13" i="24"/>
  <c r="S14" i="24"/>
  <c r="S15" i="24"/>
  <c r="S16" i="24"/>
  <c r="S17" i="24"/>
  <c r="S18" i="24"/>
  <c r="S19" i="24"/>
  <c r="S20" i="24"/>
  <c r="S21" i="24"/>
  <c r="S22" i="24"/>
  <c r="S23" i="24"/>
  <c r="S24" i="24"/>
  <c r="S25" i="24"/>
  <c r="S26" i="24"/>
  <c r="S27" i="24"/>
  <c r="S28" i="24"/>
  <c r="S29" i="24"/>
  <c r="S30" i="24"/>
  <c r="S31" i="24"/>
  <c r="S32" i="24"/>
  <c r="S33" i="24"/>
  <c r="S34" i="24"/>
  <c r="R34" i="24"/>
  <c r="R33" i="24"/>
  <c r="R32" i="24"/>
  <c r="G116" i="3"/>
  <c r="G115" i="3"/>
  <c r="G114" i="3"/>
  <c r="G113" i="3"/>
  <c r="G112" i="3"/>
  <c r="G111" i="3"/>
  <c r="G110" i="3"/>
  <c r="G105" i="3"/>
  <c r="G104" i="3"/>
  <c r="G103" i="3"/>
  <c r="G102" i="3"/>
  <c r="G101" i="3"/>
  <c r="G100" i="3"/>
  <c r="G99" i="3"/>
  <c r="G94" i="3"/>
  <c r="G93" i="3"/>
  <c r="G92" i="3"/>
  <c r="G91" i="3"/>
  <c r="G90" i="3"/>
  <c r="G89" i="3"/>
  <c r="G88" i="3"/>
  <c r="G83" i="3"/>
  <c r="G82" i="3"/>
  <c r="G81" i="3"/>
  <c r="G80" i="3"/>
  <c r="G79" i="3"/>
  <c r="G78" i="3"/>
  <c r="G77" i="3"/>
  <c r="G61" i="3"/>
  <c r="G60" i="3"/>
  <c r="G59" i="3"/>
  <c r="G58" i="3"/>
  <c r="G57" i="3"/>
  <c r="G56" i="3"/>
  <c r="G55" i="3"/>
  <c r="G50" i="3"/>
  <c r="G49" i="3"/>
  <c r="G48" i="3"/>
  <c r="G47" i="3"/>
  <c r="G46" i="3"/>
  <c r="G45" i="3"/>
  <c r="G44" i="3"/>
  <c r="G39" i="3"/>
  <c r="G38" i="3"/>
  <c r="G37" i="3"/>
  <c r="G36" i="3"/>
  <c r="G35" i="3"/>
  <c r="G34" i="3"/>
  <c r="G33" i="3"/>
  <c r="G28" i="3"/>
  <c r="G27" i="3"/>
  <c r="G26" i="3"/>
  <c r="G25" i="3"/>
  <c r="G24" i="3"/>
  <c r="G23" i="3"/>
  <c r="G22" i="3"/>
  <c r="G17" i="3"/>
  <c r="G16" i="3"/>
  <c r="G15" i="3"/>
  <c r="G14" i="3"/>
  <c r="G13" i="3"/>
  <c r="G11"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E20" i="13"/>
  <c r="C20" i="13"/>
  <c r="E19" i="13"/>
  <c r="C19" i="13"/>
  <c r="E18" i="13"/>
  <c r="C18" i="13"/>
  <c r="E17" i="13"/>
  <c r="C17" i="13"/>
  <c r="E16" i="13"/>
  <c r="C16" i="13"/>
  <c r="E15" i="13"/>
  <c r="C15" i="13"/>
  <c r="E14" i="13"/>
  <c r="C14" i="13"/>
  <c r="C13" i="13"/>
  <c r="S20" i="8"/>
  <c r="T20" i="8" s="1"/>
  <c r="R20" i="8"/>
  <c r="S19" i="8"/>
  <c r="T19" i="8" s="1"/>
  <c r="R19" i="8"/>
  <c r="S18" i="8"/>
  <c r="T18" i="8" s="1"/>
  <c r="R18" i="8"/>
  <c r="S17" i="8"/>
  <c r="T17" i="8" s="1"/>
  <c r="R17" i="8"/>
  <c r="S16" i="8"/>
  <c r="T16" i="8" s="1"/>
  <c r="R16" i="8"/>
  <c r="S15" i="8"/>
  <c r="T15" i="8" s="1"/>
  <c r="R15" i="8"/>
  <c r="S14" i="8"/>
  <c r="T14" i="8" s="1"/>
  <c r="S13" i="8"/>
  <c r="T13" i="8" s="1"/>
  <c r="R13" i="8"/>
  <c r="R11" i="8"/>
  <c r="R31" i="24"/>
  <c r="R30" i="24"/>
  <c r="R29" i="24"/>
  <c r="R28" i="24"/>
  <c r="R27" i="24"/>
  <c r="R26" i="24"/>
  <c r="R25" i="24"/>
  <c r="R24" i="24"/>
  <c r="R23" i="24"/>
  <c r="R22" i="24"/>
  <c r="R21" i="24"/>
  <c r="R20" i="24"/>
  <c r="R19" i="24"/>
  <c r="R18" i="24"/>
  <c r="R17" i="24"/>
  <c r="R16" i="24"/>
  <c r="R15" i="24"/>
  <c r="R14" i="24"/>
  <c r="R13" i="24"/>
  <c r="R12" i="24"/>
  <c r="D92" i="16" l="1"/>
  <c r="D132" i="16"/>
  <c r="D173" i="16"/>
  <c r="D52" i="16"/>
  <c r="D72" i="16"/>
  <c r="D112" i="16"/>
  <c r="D152" i="16"/>
  <c r="D193" i="16"/>
  <c r="S41" i="24"/>
  <c r="S42" i="24" s="1"/>
  <c r="G117" i="3"/>
  <c r="H110" i="3" s="1"/>
  <c r="B100" i="21"/>
  <c r="D78" i="25" s="1"/>
  <c r="F59" i="25" s="1"/>
  <c r="B123" i="21"/>
  <c r="D101" i="25" s="1"/>
  <c r="F82" i="25" s="1"/>
  <c r="B146" i="21"/>
  <c r="D124" i="25" s="1"/>
  <c r="F105" i="25" s="1"/>
  <c r="G106" i="3"/>
  <c r="H99" i="3" s="1"/>
  <c r="G95" i="3"/>
  <c r="H88" i="3" s="1"/>
  <c r="G84" i="3"/>
  <c r="H77" i="3" s="1"/>
  <c r="G62" i="3"/>
  <c r="G51" i="3"/>
  <c r="H44" i="3" s="1"/>
  <c r="G40" i="3"/>
  <c r="H33" i="3" s="1"/>
  <c r="J33" i="3" s="1"/>
  <c r="K33" i="3" s="1"/>
  <c r="G29" i="3"/>
  <c r="H22" i="3" s="1"/>
  <c r="J22" i="3" s="1"/>
  <c r="K22" i="3" s="1"/>
  <c r="G18" i="3"/>
  <c r="H11" i="3" s="1"/>
  <c r="J11" i="3" s="1"/>
  <c r="K11" i="3" s="1"/>
  <c r="B77" i="21"/>
  <c r="D55" i="25" s="1"/>
  <c r="F36" i="25" s="1"/>
  <c r="B54" i="21"/>
  <c r="D32" i="25" s="1"/>
  <c r="F13" i="25" s="1"/>
  <c r="D12" i="26" l="1"/>
  <c r="F12" i="26" s="1"/>
  <c r="G12" i="26" s="1"/>
  <c r="J44" i="3"/>
  <c r="D15" i="26"/>
  <c r="J99" i="3"/>
  <c r="D21" i="26"/>
  <c r="J77" i="3"/>
  <c r="D19" i="26"/>
  <c r="D13" i="26"/>
  <c r="F13" i="26" s="1"/>
  <c r="G13" i="26" s="1"/>
  <c r="J88" i="3"/>
  <c r="D20" i="26"/>
  <c r="J110" i="3"/>
  <c r="D23" i="26"/>
  <c r="H55" i="3"/>
  <c r="D11" i="26" l="1"/>
  <c r="F11" i="26" s="1"/>
  <c r="G11" i="26" s="1"/>
  <c r="K110" i="3"/>
  <c r="F23" i="26"/>
  <c r="K88" i="3"/>
  <c r="F20" i="26"/>
  <c r="G20" i="26" s="1"/>
  <c r="K77" i="3"/>
  <c r="F19" i="26"/>
  <c r="K44" i="3"/>
  <c r="F15" i="26"/>
  <c r="J55" i="3"/>
  <c r="D16" i="26"/>
  <c r="K99" i="3"/>
  <c r="F21" i="26"/>
  <c r="G21" i="26" s="1"/>
  <c r="G19" i="26" l="1"/>
  <c r="G22" i="26" s="1"/>
  <c r="H19" i="26" s="1"/>
  <c r="K55" i="29" s="1"/>
  <c r="G23" i="26"/>
  <c r="G26" i="26" s="1"/>
  <c r="H23" i="26" s="1"/>
  <c r="K76" i="29" s="1"/>
  <c r="G15" i="26"/>
  <c r="G14" i="26"/>
  <c r="H11" i="26" s="1"/>
  <c r="K13" i="29" s="1"/>
  <c r="K55" i="3"/>
  <c r="F16" i="26"/>
  <c r="G16" i="26" s="1"/>
  <c r="G18" i="26" l="1"/>
  <c r="H15" i="26" s="1"/>
  <c r="K34" i="29" s="1"/>
</calcChain>
</file>

<file path=xl/comments1.xml><?xml version="1.0" encoding="utf-8"?>
<comments xmlns="http://schemas.openxmlformats.org/spreadsheetml/2006/main">
  <authors>
    <author>Microsoft Office User</author>
  </authors>
  <commentList>
    <comment ref="I10" authorId="0">
      <text>
        <r>
          <rPr>
            <b/>
            <sz val="10"/>
            <color rgb="FF000000"/>
            <rFont val="Tahoma"/>
            <family val="2"/>
          </rPr>
          <t>Microsoft Office User:</t>
        </r>
        <r>
          <rPr>
            <sz val="10"/>
            <color rgb="FF000000"/>
            <rFont val="Tahoma"/>
            <family val="2"/>
          </rPr>
          <t xml:space="preserve">
</t>
        </r>
        <r>
          <rPr>
            <sz val="10"/>
            <color rgb="FF000000"/>
            <rFont val="Tahoma"/>
            <family val="2"/>
          </rPr>
          <t>No requiere acción de control adicional.</t>
        </r>
      </text>
    </comment>
  </commentList>
</comments>
</file>

<file path=xl/sharedStrings.xml><?xml version="1.0" encoding="utf-8"?>
<sst xmlns="http://schemas.openxmlformats.org/spreadsheetml/2006/main" count="2450" uniqueCount="519">
  <si>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</si>
  <si>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</si>
  <si>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</si>
  <si>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</si>
  <si>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</si>
  <si>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</si>
  <si>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</si>
  <si>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</si>
  <si>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</si>
  <si>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</si>
  <si>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</si>
  <si>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</si>
  <si>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</si>
  <si>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</si>
  <si>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</si>
  <si>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</si>
  <si>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</si>
  <si>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</si>
  <si>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</si>
  <si>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</si>
  <si>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</si>
  <si>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</si>
  <si>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</si>
  <si>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</si>
  <si>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</si>
  <si>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</si>
  <si>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</si>
  <si>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</si>
  <si>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</si>
  <si>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</si>
  <si>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</si>
  <si>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</si>
  <si>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</si>
  <si>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</si>
  <si>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</si>
  <si>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</si>
  <si>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</si>
  <si>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</si>
  <si>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</si>
  <si>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</si>
  <si>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</si>
  <si>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</si>
  <si>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</si>
  <si>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</si>
  <si>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</si>
  <si>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</si>
  <si>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</si>
  <si>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</si>
  <si>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</si>
  <si>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</si>
  <si>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</si>
  <si>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</si>
  <si>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</si>
  <si>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</si>
  <si>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</si>
  <si>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</si>
  <si>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</si>
  <si>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</si>
  <si>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</si>
  <si>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</si>
  <si>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</si>
  <si>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</si>
  <si>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</si>
  <si>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</si>
  <si>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</si>
  <si>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</si>
  <si>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</si>
  <si>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</si>
  <si>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</si>
  <si>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</si>
  <si>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Acción u Omisión</t>
  </si>
  <si>
    <t>Uso del poder</t>
  </si>
  <si>
    <t>Desviar la Gestión de lo Público</t>
  </si>
  <si>
    <t>Beneficio Privado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</si>
  <si>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</si>
  <si>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</si>
  <si>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</si>
  <si>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</si>
  <si>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</si>
  <si>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</si>
  <si>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</si>
  <si>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</si>
  <si>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</si>
  <si>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</si>
  <si>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</si>
  <si>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FORMATO: DETERMINACION DEL IMPACTO DE RIESGOS DE GESTION</t>
  </si>
  <si>
    <t>Fecha:</t>
  </si>
  <si>
    <t>RIESGO</t>
  </si>
  <si>
    <t>NIVELES</t>
  </si>
  <si>
    <t>Impacto (Consecuencias)</t>
  </si>
  <si>
    <t>Cuantitativo</t>
  </si>
  <si>
    <t>Cualitativo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</si>
  <si>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</si>
  <si>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</si>
  <si>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</si>
  <si>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</si>
  <si>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</si>
  <si>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</si>
  <si>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</si>
  <si>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</si>
  <si>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</si>
  <si>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</si>
  <si>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</si>
  <si>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</si>
  <si>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</si>
  <si>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</si>
  <si>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</si>
  <si>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</si>
  <si>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</si>
  <si>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</si>
  <si>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</si>
  <si>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</si>
  <si>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</si>
  <si>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</si>
  <si>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</si>
  <si>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</si>
  <si>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</si>
  <si>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</si>
  <si>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</si>
  <si>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</si>
  <si>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</si>
  <si>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</si>
  <si>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</si>
  <si>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</si>
  <si>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</si>
  <si>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</si>
  <si>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</si>
  <si>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</si>
  <si>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</si>
  <si>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</si>
  <si>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</si>
  <si>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</si>
  <si>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</si>
  <si>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</si>
  <si>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</si>
  <si>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</si>
  <si>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</si>
  <si>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</si>
  <si>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</si>
  <si>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</si>
  <si>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</si>
  <si>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</si>
  <si>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</si>
  <si>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</si>
  <si>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</si>
  <si>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</si>
  <si>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</si>
  <si>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</si>
  <si>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</si>
  <si>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</si>
  <si>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</si>
  <si>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</si>
  <si>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</si>
  <si>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</si>
  <si>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</si>
  <si>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</si>
  <si>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</si>
  <si>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</si>
  <si>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</si>
  <si>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</si>
  <si>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</si>
  <si>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</si>
  <si>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</si>
  <si>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</si>
  <si>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</si>
  <si>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</si>
  <si>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</si>
  <si>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</si>
  <si>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</si>
  <si>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</si>
  <si>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</si>
  <si>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</si>
  <si>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</si>
  <si>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</si>
  <si>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</si>
  <si>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</si>
  <si>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</si>
  <si>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</si>
  <si>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</si>
  <si>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</si>
  <si>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</si>
  <si>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</si>
  <si>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</si>
  <si>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</si>
  <si>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</si>
  <si>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</si>
  <si>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</si>
  <si>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</si>
  <si>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</si>
  <si>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</si>
  <si>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</si>
  <si>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</si>
  <si>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</si>
  <si>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</si>
  <si>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</si>
  <si>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</si>
  <si>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</si>
  <si>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</si>
  <si>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</si>
  <si>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</si>
  <si>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</si>
  <si>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</si>
  <si>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</si>
  <si>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</si>
  <si>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</si>
  <si>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</si>
  <si>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</si>
  <si>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</si>
  <si>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</si>
  <si>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</si>
  <si>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</si>
  <si>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</si>
  <si>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</si>
  <si>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</si>
  <si>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</si>
  <si>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</si>
  <si>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</si>
  <si>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</si>
  <si>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</si>
  <si>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</si>
  <si>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</si>
  <si>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</si>
  <si>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</si>
  <si>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</si>
  <si>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</si>
  <si>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</si>
  <si>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</si>
  <si>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</si>
  <si>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</si>
  <si>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</si>
  <si>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</si>
  <si>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</si>
  <si>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</si>
  <si>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</si>
  <si>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</si>
  <si>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</si>
  <si>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</si>
  <si>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</si>
  <si>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</si>
  <si>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</si>
  <si>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</si>
  <si>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</si>
  <si>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</si>
  <si>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</si>
  <si>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</si>
  <si>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</si>
  <si>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</si>
  <si>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</si>
  <si>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</si>
  <si>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</si>
  <si>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</si>
  <si>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</si>
  <si>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</si>
  <si>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</si>
  <si>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</si>
  <si>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</si>
  <si>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</si>
  <si>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</si>
  <si>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</si>
  <si>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</si>
  <si>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</si>
  <si>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</si>
  <si>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</si>
  <si>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</si>
  <si>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</si>
  <si>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</si>
  <si>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</si>
  <si>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</si>
  <si>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</si>
  <si>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</si>
  <si>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c</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</si>
  <si>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</si>
  <si>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</si>
  <si>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</si>
  <si>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</si>
  <si>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</si>
  <si>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</si>
  <si>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</si>
  <si>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</si>
  <si>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</si>
  <si>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</si>
  <si>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</si>
  <si>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</si>
  <si>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</si>
  <si>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</si>
  <si>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</si>
  <si>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</si>
  <si>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</si>
  <si>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</si>
  <si>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</si>
  <si>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</si>
  <si>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</si>
  <si>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</si>
  <si>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</si>
  <si>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</si>
  <si>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</si>
  <si>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</si>
  <si>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</si>
  <si>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</si>
  <si>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</si>
  <si>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</si>
  <si>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</si>
  <si>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</si>
  <si>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</si>
  <si>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</si>
  <si>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</si>
  <si>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</si>
  <si>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</si>
  <si>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</si>
  <si>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</si>
  <si>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</si>
  <si>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</si>
  <si>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</si>
  <si>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</si>
  <si>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</si>
  <si>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</si>
  <si>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</si>
  <si>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</si>
  <si>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</si>
  <si>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</si>
  <si>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</si>
  <si>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</si>
  <si>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</si>
  <si>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</si>
  <si>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</si>
  <si>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</si>
  <si>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</si>
  <si>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</si>
  <si>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</si>
  <si>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</si>
  <si>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</si>
  <si>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</si>
  <si>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</si>
  <si>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</si>
  <si>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</si>
  <si>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</si>
  <si>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</si>
  <si>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</si>
  <si>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</si>
  <si>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</si>
  <si>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</si>
  <si>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</si>
  <si>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</si>
  <si>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</si>
  <si>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</si>
  <si>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</si>
  <si>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</si>
  <si>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</si>
  <si>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</si>
  <si>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</si>
  <si>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</si>
  <si>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</si>
  <si>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</si>
  <si>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</si>
  <si>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</si>
  <si>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</si>
  <si>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</si>
  <si>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</si>
  <si>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</si>
  <si>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</si>
  <si>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</si>
  <si>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</si>
  <si>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</si>
  <si>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</si>
  <si>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</si>
  <si>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</si>
  <si>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</si>
  <si>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</si>
  <si>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</si>
  <si>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</si>
  <si>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</si>
  <si>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</si>
  <si>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</si>
  <si>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</si>
  <si>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t xml:space="preserve">PROCESO: </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</si>
  <si>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</si>
  <si>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</si>
  <si>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</si>
  <si>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</si>
  <si>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</si>
  <si>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</si>
  <si>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</si>
  <si>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</si>
  <si>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</si>
  <si>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PROCESO: GESTIÓN DEL SERVICIO Y ATENCIÓN AL CIUDADANO</t>
  </si>
  <si>
    <t xml:space="preserve">OBJETIVO: ATENDER, ORIENTAR Y EVALUAR CONTINUAMENTE DE MANERA OPORTUNA Y EFICAZ, LAS DIFERENTES SOLICITUDES DE LA CIUDADANÍA, EN EL MARCO DE SUS REQUISITOS Y NECESIDADES, CON EL FIN DE LOGRAR LA SATISFACCIÓN DEL CIUDADANO, FRENTE A LOS SERVICIOS Y LA ATENCIÓN PRESTADA EN LA ADMINISTRACIÓN MUNICIPAL.
</t>
  </si>
  <si>
    <t>Constantes cambios y actualizaciones normativas</t>
  </si>
  <si>
    <t>Cambio de gobierno</t>
  </si>
  <si>
    <t>Baja satisfacción del ciudadano frente a los servicios y atención prestada por la entidad</t>
  </si>
  <si>
    <t>Idiosincrasia de los ciudadanos</t>
  </si>
  <si>
    <t>Avances Tecnológicos</t>
  </si>
  <si>
    <t>Falta de socialización de los mecanismos de comunicación para con los ciudadanos</t>
  </si>
  <si>
    <t>Declaratoria de emergencias por Pandemias o catastrofes naturales.</t>
  </si>
  <si>
    <t>Baja competencia del personal frente al manejo de las PQRS, orientación y atención al ciudadano</t>
  </si>
  <si>
    <t>Personal insuficiente para realizar las actividades del Proceso</t>
  </si>
  <si>
    <t>Falta de comportamientos de integridad de lo público del Servidor que recibe la PQRS</t>
  </si>
  <si>
    <t>Bajo presupuesto de funcionamiento.</t>
  </si>
  <si>
    <t xml:space="preserve">Falta de Infraestructura, capacidad instalada </t>
  </si>
  <si>
    <t>Falta de equipos tecnologicos optimos en algunos de los puntos de atención</t>
  </si>
  <si>
    <t xml:space="preserve">Baja cobertura de acceso de internet en los puntos de atención. </t>
  </si>
  <si>
    <t>Baja efectividad y fluidez en los canales de información, necesarios para el desarrollo de las operaciones</t>
  </si>
  <si>
    <t>Demora en el direcionamiento de las PQRS para su respectivas respuestas</t>
  </si>
  <si>
    <t xml:space="preserve">Posibilidad de la inoportunidad en la respuesta de las PQRS formuladas a la entidad como Derechos de Petición  </t>
  </si>
  <si>
    <t xml:space="preserve">No dar respuesta oportuna a los pqrs clasificados como Derechos de Petición a la Entidad. </t>
  </si>
  <si>
    <t>Falta de seguimiento a los tiempos de respuestas de las PQRS - Derechos de Petición formuladas a la entidad</t>
  </si>
  <si>
    <t>Desde la radicación hasta la respuesta al usuario.</t>
  </si>
  <si>
    <t xml:space="preserve">Perdida de imagen y credibilidad institucional. </t>
  </si>
  <si>
    <t xml:space="preserve">Acciones legales (sanciones disciplinarias, demandas y demás acciones jurídicas) y hallazgos de los entes de control. </t>
  </si>
  <si>
    <t>Posibilidad de la insatisfacción del ciudadano frente a los servicios prestados por la administración municipal.</t>
  </si>
  <si>
    <t xml:space="preserve">Perdida de recursos administrativos. </t>
  </si>
  <si>
    <t xml:space="preserve">Que el ciudadano no se encuentre satisfecho con los servicios y trámites que presta la Entidad. </t>
  </si>
  <si>
    <t>Incumplimiento en los términos establecidos por la ley de algunas unidades administrativas para dar respuesta a las PQRS - Derechos de Petición realizadas por los ciudadanos</t>
  </si>
  <si>
    <t xml:space="preserve">En el momento de la atención ya sea física o virtual. </t>
  </si>
  <si>
    <t xml:space="preserve">Acciones disciplinarias. </t>
  </si>
  <si>
    <t xml:space="preserve">Aumento de Derechos de petición y tutelas. </t>
  </si>
  <si>
    <t>1) Baja competencia del personal frente al manejo de las PQRS, orientación y atención al ciudadano</t>
  </si>
  <si>
    <t>2) Personal insuficiente para realizar las actividades del Proceso</t>
  </si>
  <si>
    <t>3) Insuficientes capacitación del personal</t>
  </si>
  <si>
    <t>4) Falta de comportamientos de integridad de lo público del Servidor que recibe la PQRS</t>
  </si>
  <si>
    <t>5) Bajo presupuesto de funcionamiento.</t>
  </si>
  <si>
    <t xml:space="preserve">6) Falta de Infraestructura, capacidad instalada </t>
  </si>
  <si>
    <t>7) Falta de equipos tecnologicos optimos en algunos de los puntos de atención</t>
  </si>
  <si>
    <t xml:space="preserve">8) Baja cobertura de acceso de internet en los puntos de atención. </t>
  </si>
  <si>
    <t>9) Baja efectividad y fluidez en los canales de información, necesarios para el desarrollo de las operaciones</t>
  </si>
  <si>
    <t>10) Incumplimiento en los términos establecidos por la ley de algunas unidades administrativas para dar respuesta a las PQRS - Derechos de Petición realizadas por los ciudadanos</t>
  </si>
  <si>
    <t>11) Demora en el direcionamiento de las PQRS para su respectivas respuestas</t>
  </si>
  <si>
    <t>12) Falta de seguimiento a los tiempos de respuestas de las PQRS - Derechos de Petición</t>
  </si>
  <si>
    <t>13) Errores en la clasificación y direccionamiento del tipo de petición - Derechos de Petición.</t>
  </si>
  <si>
    <t>Insuficiente capacitación del personal</t>
  </si>
  <si>
    <t>1) Constantes cambios y actualizaciones normativas</t>
  </si>
  <si>
    <t>2) Cambio de gobierno</t>
  </si>
  <si>
    <t>3) Baja satisfacción del ciudadano frente a los servicios y atención prestada por la entidad</t>
  </si>
  <si>
    <t>4) Idiosincrasia de los ciudadanos</t>
  </si>
  <si>
    <t>5) Avances Tecnológicos</t>
  </si>
  <si>
    <t xml:space="preserve">1) Compromiso laboral 
</t>
  </si>
  <si>
    <t>2) Toma de decisiones oportunas por parte del nivel directivo</t>
  </si>
  <si>
    <t>4) Prestación de los servicios que se realizan en las ventanillas y/o puntos de atención al ciudadano</t>
  </si>
  <si>
    <t xml:space="preserve">6) Compromiso institucional por parte de los servidores públicos de la Administración Municipal. </t>
  </si>
  <si>
    <t>7) Gestión basada en procesos</t>
  </si>
  <si>
    <t>1) Oferta de personal en el mercado con el perfil y las competencias acordes a las necesidades demandadas</t>
  </si>
  <si>
    <t>2) Implementación y aplicación de políticas en los procesos de selección de personal</t>
  </si>
  <si>
    <t>3) Acceso a tecnologías en sistemas y comunicaciones para
mejorar el proceso, haciéndolo eficiente y oportuno.</t>
  </si>
  <si>
    <t xml:space="preserve">4) Acceso a documentación en temas relacionados a la atención al ciudadano y correspondencia. </t>
  </si>
  <si>
    <t>5) Requisitos legales favorables</t>
  </si>
  <si>
    <t>6) Disponibilidad de equipos y herramientas tecnológicas que permitan agilizar los procesos de respuesta a las PQRS</t>
  </si>
  <si>
    <t xml:space="preserve">3) Ampliación en la cobertura de la prestación de servicios en los puntos de Atención al Ciudadano </t>
  </si>
  <si>
    <t>5) Fluidez de la información a través de la plataforma PISAMI</t>
  </si>
  <si>
    <t>D11,12O7; Realizar circulares a las Dependencias rezagadas en dar respuesta en los términos establecidos por la ley de las PQRS, formuladas por los ciudadanos a la entidad.</t>
  </si>
  <si>
    <t>F3,4O1,3; Ampliar la cobertura en la prestación de los servicios ofrecidos por la entidad, mediante la apertura de Centros de Atención Municipal "CAM", que cuenten con el personal idoneo y la disponibilidad de equipos y herramientas tecnológicas que permitan dar respuesta de manera eficiente, efectiva y eficaz a las solicitudes formuladas por los ciudadanos.</t>
  </si>
  <si>
    <t>F5,O6; Adquirir equipos y herramientas tecnológicas que permitan agilizar la conectividad y fluidez de la información a través de la plataforma PISAMI</t>
  </si>
  <si>
    <t>F1,2,6A3,4,5; Potencializar, empoderar y capacitar a los servidores públicos para que desarrollen sus actividades enfocadas en el mejoramiento de la percepción del ciudadano frente a los servicios y trámites que presta la entidad.</t>
  </si>
  <si>
    <t>F4,A4; Ampliar el portafolio de servicios que se prestan en los puntos de atención al ciudadano, con el fin de atender y orientar de una mejor manera las solicitudes de los ciudadanos.</t>
  </si>
  <si>
    <t>D1,3O1; Contratar personal con el perfil y las competencias demandadas para cumplir con las actividades de Atención al Ciudadano</t>
  </si>
  <si>
    <t>Errores en la clasificación del tipo de petición - Derechos de Petición.</t>
  </si>
  <si>
    <t>Errores en el direccionamiento del tipo de petición - Derechos de Petición.</t>
  </si>
  <si>
    <t>14) Errores de direccionamiento del tipo de petición - Derechos de Petición.</t>
  </si>
  <si>
    <t>D11O3,6; Adquirir equipos, implementar y utilizar herramientas tecnológicas y de comunicación que permitar reducir los tiempos de respuestas de las PQRS</t>
  </si>
  <si>
    <t>D13,14O3; Realizar informes donde se evidencien los errores de clasificación y direccionamiento de los Derechos de Petición</t>
  </si>
  <si>
    <t>1) Profesional Universitaro(a) de la Dirección de Atención al Ciudadano - Coordinador (a) y lider de cada unidad administrativa 2) Diariamente 3) Verificar y revisar aleatoreamente que la clasificación del tipo de petición sea la correcta 4) A través de la consulta en la página web (modulo de radicación de peticiones, quejas y reclamos - clasificación de PQR y descripción de los mismos), el procedimiento del proceso y trámite interno del Derecho de petición de la Alcaldía 5) En caso de encontrar tipos de peticiones mal clasificadas, se procede a realizar el cambio en la plataforma PISAMI 6) Correo electrónico informativo</t>
  </si>
  <si>
    <t>8) Comité Institucional de Coordinación de Control Interno, Comité Institucional de Gestión y Desempeño, Comité SIGAMI</t>
  </si>
  <si>
    <t>7) Aplicación e implementación de conceptos enfocados en liderazgo estratégico y orientado a resultados.</t>
  </si>
  <si>
    <t xml:space="preserve">La combinación de factores como la falta de seguimiento a los tiempos de respuestas de las PQRS - Derechos de Petición formuladas a la entidad, Errores en la clasificación del tipo de petición - Derechos de Petición y errores en el direccionamiento del tipo de petición - Derechos de Petición pueden ocasionar la posibilidad de la inoportunidad en la respuesta de las PQRS formuladas a la entidad como Derechos de Petición; con las siguientes potenciales consecuencias perdida de recursos administrativos, perdida de imagen y credibilidad institucional y acciones legales (sanciones disciplinarias, demandas y demás acciones jurídicas) y hallazgos de los entes de control. </t>
  </si>
  <si>
    <t>1) Profesional Universitaro(a) de la Dirección de Atención al Ciudadano - Coordinador (a) y lider de cada unidad administrativa 2) Diariamente 3) Verificar y revisar aleatoreamente que la correspondencia haya sido remitida a la unidad administrativa competente 4) A través de la plataforma PISAMI, donde se realiza la exportación de las peticiones radicadas y se verifica el grado de clasificación, de acuerdo a lo establecido en la resolución del trámite interno del Derecho de Petición de la Alcaldía y normatividad vigente 5) En caso de encontrar peticiones mal direccionadas, se procede a realizar el cambio en la Plataforma PISAMI 6) Correo electrónico informativo</t>
  </si>
  <si>
    <t>1) Director (a) de Atención al Ciudadano y su equipo de trabajo 2) Cuatrimestralmente 3) Verificar y revisar las actividades del componente Atención al Ciudadano del Plan Anticorrupción y Atención al Ciudadano relacionadas con los mecanismos de comunicación para con los ciudadanos 4) A través de las redes sociales de la Alcaldía  5) En caso de no encontrar implementados los mecanismos de comunicación entre la Entidad y los Ciudadanos, se procede a enviar memorando o correo electrónico a la Secretaría de las TICS o Comunicaciones, según sea el caso 6) Reporte de esta actividad en el avance del Informe del Plan Anticorrupción y de Atención al Ciudadano</t>
  </si>
  <si>
    <t xml:space="preserve">La combinación de factores como la falta de socialización de los mecanismos de comunicación para con los ciudadanos y baja competencia del personal frente al manejo de las PQRS, orientación y atención al ciudadano pueden ocasionar la posibilidad de la insatisfacción del ciudadano frente a los servicios prestados por la administración municipal; con las siguientes potenciales consecuencias perdida de imagen y credibilidad institucional, acciones disciplinarias y aumento de Derechos de petición y tutelas. </t>
  </si>
  <si>
    <t>1) Profesional Universitario(a) de la Dirección de Atención al Ciudadano - Coordinador(a) 2) Quincenalmente 3)  Verificar que las respuestas emitidas por las diferentes unidades administrativas de las PQRS sean respondidas dentro delos términos establecidos por la ley 4) Se genera un informe que se exporta de la plataforma PISAMI, donde se puede visualizar el estado de las respuestas de las PQRS de cada unidad administrativa 5) En caso de encontrar PQRS a las cuales no se les dio respuesta dentro de los términos establecidos por la ley, se remite un informe de lo ocurrido a la oficina de control disciplinario 6) Informes de seguimiento con los respectivos memorandos.</t>
  </si>
  <si>
    <t>Profesional Universitario(a) de la Dirección de Atención al Ciudadano - Coordinador(a)</t>
  </si>
  <si>
    <t>Quincenalmente</t>
  </si>
  <si>
    <t>8) Oferta de capacitaciones o cursos con diferentes Entidades o con personal con el perfil, conocimiento y competencias en el tema</t>
  </si>
  <si>
    <t>Profesional Universitaro(a) de la Dirección de Atención al Ciudadano - Coordinador (a)</t>
  </si>
  <si>
    <t xml:space="preserve"> Director (a) de Atención al Ciudadano y su equipo de trabajo </t>
  </si>
  <si>
    <t>15) Falta de socialización de los mecanismos de comunicación para con los ciudadanos</t>
  </si>
  <si>
    <t>6) Declaratoria de emergencias por Pandemias o catastrofes naturales.</t>
  </si>
  <si>
    <t xml:space="preserve">Director (a) de Atención al Ciudadano  </t>
  </si>
  <si>
    <t>Mensualmente</t>
  </si>
  <si>
    <t>D10A3; Enviar informes a la Oficina de Control Disciplinario para que investiguen y tomen las medidas pertinentes con los funcionarios que se demoran en dar respuesta a los ciudadanos.</t>
  </si>
  <si>
    <t>1) Director (a) de Atención al Ciudadano y Director(a) de Talento Humano 2) Cuatrimestralmente 3) Verificar y revisar las actividades del componente Atención al Ciudadano del Plan Anticorrupción y Atención al Ciudadano relacionadas con la capacitación al personal que atiende en ventanillas y da respuesta a las PQRS - Derechos de Petición 4) A través de capacitaciones programadas dentro del PIC  5) En caso de no darsen las capacitaciones se procede a gestionar con otras entidades 6) Reporte de esta actividad en el avance del Informe del Plan Anticorrupción y de Atención al Ciudadano</t>
  </si>
  <si>
    <t>Acta de reunión</t>
  </si>
  <si>
    <t>F1,2,6,7,8A3,4,5,6; Realizar seguimiento en comité técnico a la ejecución de las actividades relacionadas con la atención al ciudadano y asignar responsabilidades del cumplimiento de las mismas a los funcionarios de la Dependencia.</t>
  </si>
  <si>
    <t xml:space="preserve">EFICACIA: Índice de Cumplimiento= (Actividades de control ejecutadas en el mapa de riesgos /Actividades de control programadas en el mapa de riesgos)*100.                                                                                                                                                                                                                                        </t>
  </si>
  <si>
    <t>Bimestralmente</t>
  </si>
  <si>
    <t>Publicaciones en las redes sociales</t>
  </si>
  <si>
    <t xml:space="preserve">D15O3; Socializar y difundir información de los canales de atención, trámites, servicios y correos electrónicos de las Dependencias a los ciudadanos. </t>
  </si>
  <si>
    <t>D1,3,15O3,4,5,6; Revisar y/o modificar las acciones propuestas en el componente de atención al ciudadano del plan anticorrupcion y de atención al ciudadano con el fin de lograr la mejora continua del proceso.</t>
  </si>
  <si>
    <t>Eyber Javier Triana Parra</t>
  </si>
  <si>
    <t>Secretario General</t>
  </si>
  <si>
    <t>Director de Atención al Ciudadano</t>
  </si>
  <si>
    <t>D13,14O3; Realizar informes consolidados de seguimiento a las ventanillas</t>
  </si>
  <si>
    <t>D1O3; Socializar el procedimiento de peticiones, quejas y reclamos con los servidores públicos.</t>
  </si>
  <si>
    <t xml:space="preserve">Circular y acta de reunión </t>
  </si>
  <si>
    <t>D11,12O3,6,7; Realizar informes de seguimiento por unidad administrativa, referente a las respuestas y el estado de seguimiento de las PQRS.</t>
  </si>
  <si>
    <t>Memorandos</t>
  </si>
  <si>
    <t>Circulares</t>
  </si>
  <si>
    <t>Correo Institucional</t>
  </si>
  <si>
    <t>Jhon Fredy Ortiz Cepeda</t>
  </si>
  <si>
    <t>Codigo:FOR-13-PRO-SIG-04</t>
  </si>
  <si>
    <t>Versión: 04</t>
  </si>
  <si>
    <t>Fecha: 2020/06/26</t>
  </si>
  <si>
    <t>Pagina: 1 de 15</t>
  </si>
  <si>
    <t>Pagina:2 de 15</t>
  </si>
  <si>
    <t>Pagina: 3 de 15</t>
  </si>
  <si>
    <t>FOR-13-PRO-SIG-04</t>
  </si>
  <si>
    <t>4 de 15</t>
  </si>
  <si>
    <t>Codigo: FOR-13-PRO-SIG-04</t>
  </si>
  <si>
    <t>Pagina: 5 de 15</t>
  </si>
  <si>
    <t>Pagina: 6 de 15</t>
  </si>
  <si>
    <t>Pagina: 7 de 15</t>
  </si>
  <si>
    <t xml:space="preserve">Codigo:FOR-13-PRO-SIG-04                             </t>
  </si>
  <si>
    <t>Pagina: 8 de 15</t>
  </si>
  <si>
    <t xml:space="preserve">Codigo:  FOR-13-PRO-SIG-04                  </t>
  </si>
  <si>
    <t>Pagina: 9 de 15</t>
  </si>
  <si>
    <t xml:space="preserve">Codigo: FOR-13-PRO-SIG-04           </t>
  </si>
  <si>
    <t>Pagina: 10 de 15</t>
  </si>
  <si>
    <t>Versión:04</t>
  </si>
  <si>
    <t>Pagina: 11 de 15</t>
  </si>
  <si>
    <t>Pagina: 12 de 15</t>
  </si>
  <si>
    <t>Pagina: 13 de 15</t>
  </si>
  <si>
    <t>Pagina: 14 de 15</t>
  </si>
  <si>
    <t>Pagina: 15 de 15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</si>
</sst>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53"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sz val="48"/>
      <color theme="1"/>
      <name val="Calibri"/>
      <family val="2"/>
      <scheme val="minor"/>
    </font>
    <font>
      <sz val="10"/>
      <color rgb="FF000000"/>
      <name val="Tahoma"/>
      <family val="2"/>
    </font>
    <font>
      <b/>
      <sz val="10"/>
      <color rgb="FF000000"/>
      <name val="Tahoma"/>
      <family val="2"/>
    </font>
  </fonts>
  <fills count="25">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s>
  <borders count="10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s>
  <cellStyleXfs count="1">
    <xf numFmtId="0" fontId="0" fillId="0" borderId="0"/>
  </cellStyleXfs>
  <cellXfs count="1012">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Border="1" applyAlignment="1">
      <alignment horizontal="center" vertical="center" wrapText="1"/>
    </xf>
    <xf numFmtId="0" fontId="5" fillId="0" borderId="0" xfId="0" applyFont="1" applyBorder="1"/>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5" fillId="0" borderId="1" xfId="0" applyFont="1" applyFill="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0" fillId="0" borderId="0" xfId="0" applyBorder="1"/>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applyBorder="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9" fillId="0" borderId="0" xfId="0" applyFont="1" applyBorder="1"/>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7"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7" fillId="0" borderId="7" xfId="0" applyFont="1" applyBorder="1" applyAlignment="1">
      <alignment horizontal="left" vertical="center" wrapText="1"/>
    </xf>
    <xf numFmtId="0" fontId="7" fillId="0" borderId="1" xfId="0" applyFont="1" applyBorder="1" applyAlignment="1">
      <alignment horizontal="left" vertical="center" wrapText="1"/>
    </xf>
    <xf numFmtId="0" fontId="5" fillId="0" borderId="0" xfId="0" applyFont="1" applyBorder="1" applyAlignment="1">
      <alignment horizont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ont="1" applyFill="1" applyBorder="1" applyAlignment="1">
      <alignment horizontal="center" vertical="center" wrapText="1"/>
    </xf>
    <xf numFmtId="0" fontId="0" fillId="5" borderId="58" xfId="0" applyFont="1" applyFill="1" applyBorder="1" applyAlignment="1">
      <alignment horizontal="left"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6" fillId="0" borderId="0" xfId="0" applyFont="1" applyBorder="1" applyAlignment="1">
      <alignment vertical="center"/>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0" fillId="5" borderId="58" xfId="0" applyFill="1" applyBorder="1" applyAlignment="1">
      <alignment horizontal="center"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Font="1"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Border="1" applyAlignment="1">
      <alignment horizontal="left" vertical="center" wrapText="1"/>
    </xf>
    <xf numFmtId="0" fontId="0" fillId="3" borderId="41" xfId="0" applyFill="1" applyBorder="1" applyAlignment="1"/>
    <xf numFmtId="0" fontId="0" fillId="3" borderId="24" xfId="0" applyFill="1" applyBorder="1" applyAlignment="1"/>
    <xf numFmtId="0" fontId="3" fillId="16" borderId="88" xfId="0" applyFont="1" applyFill="1" applyBorder="1" applyAlignment="1">
      <alignment vertical="center" wrapText="1"/>
    </xf>
    <xf numFmtId="0" fontId="2" fillId="16" borderId="88" xfId="0" applyFont="1" applyFill="1" applyBorder="1" applyAlignment="1">
      <alignment vertical="center" wrapText="1"/>
    </xf>
    <xf numFmtId="0" fontId="2" fillId="16" borderId="88"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6" fillId="3" borderId="22" xfId="0" applyFont="1" applyFill="1" applyBorder="1" applyAlignment="1">
      <alignment horizontal="center" vertical="center" wrapText="1"/>
    </xf>
    <xf numFmtId="0" fontId="3" fillId="16" borderId="88" xfId="0" quotePrefix="1" applyFont="1" applyFill="1" applyBorder="1" applyAlignment="1">
      <alignment vertical="center" wrapText="1"/>
    </xf>
    <xf numFmtId="0" fontId="2" fillId="16" borderId="89" xfId="0" applyFont="1" applyFill="1" applyBorder="1" applyAlignment="1">
      <alignment vertical="center" wrapText="1"/>
    </xf>
    <xf numFmtId="0" fontId="5" fillId="0" borderId="0" xfId="0" applyFont="1" applyFill="1" applyBorder="1"/>
    <xf numFmtId="0" fontId="5" fillId="0" borderId="0" xfId="0" applyFont="1" applyFill="1" applyBorder="1" applyAlignment="1">
      <alignment horizontal="center"/>
    </xf>
    <xf numFmtId="0" fontId="5" fillId="0" borderId="0" xfId="0" applyFont="1" applyFill="1" applyBorder="1" applyAlignment="1">
      <alignment horizontal="center" vertical="top"/>
    </xf>
    <xf numFmtId="0" fontId="6" fillId="0" borderId="0" xfId="0" applyFont="1" applyFill="1" applyBorder="1"/>
    <xf numFmtId="0" fontId="2" fillId="0" borderId="0" xfId="0" applyFont="1" applyFill="1" applyBorder="1" applyAlignment="1">
      <alignment vertical="center" wrapText="1"/>
    </xf>
    <xf numFmtId="0" fontId="3" fillId="0" borderId="0" xfId="0" applyFont="1" applyFill="1" applyBorder="1" applyAlignment="1">
      <alignment vertical="center" wrapText="1"/>
    </xf>
    <xf numFmtId="0" fontId="6" fillId="0" borderId="0" xfId="0" applyFont="1" applyFill="1" applyBorder="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7" fillId="0" borderId="1" xfId="0" applyFont="1" applyBorder="1" applyAlignment="1">
      <alignment horizontal="left" vertical="center" wrapText="1"/>
    </xf>
    <xf numFmtId="0" fontId="7" fillId="0" borderId="1" xfId="0" applyFont="1" applyBorder="1" applyAlignment="1">
      <alignment horizontal="center" vertical="center" wrapText="1"/>
    </xf>
    <xf numFmtId="0" fontId="5" fillId="3" borderId="0" xfId="0" applyFont="1" applyFill="1" applyBorder="1" applyAlignment="1">
      <alignment horizontal="center" vertical="center"/>
    </xf>
    <xf numFmtId="0" fontId="5" fillId="3" borderId="22" xfId="0" applyFont="1" applyFill="1" applyBorder="1" applyAlignment="1">
      <alignment horizontal="center" vertical="center"/>
    </xf>
    <xf numFmtId="0" fontId="6" fillId="3" borderId="0" xfId="0" applyFont="1" applyFill="1" applyBorder="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5" fillId="0" borderId="1" xfId="0" applyFont="1" applyBorder="1" applyAlignment="1">
      <alignment horizontal="left" vertical="center" wrapText="1"/>
    </xf>
    <xf numFmtId="0" fontId="33" fillId="10" borderId="0" xfId="0" applyFont="1" applyFill="1" applyBorder="1" applyAlignment="1">
      <alignment horizontal="center" vertical="center"/>
    </xf>
    <xf numFmtId="0" fontId="33" fillId="3" borderId="0" xfId="0" applyFont="1" applyFill="1" applyBorder="1" applyAlignment="1">
      <alignment horizontal="center" vertical="center"/>
    </xf>
    <xf numFmtId="0" fontId="33" fillId="9" borderId="0" xfId="0" applyFont="1" applyFill="1" applyBorder="1" applyAlignment="1">
      <alignment horizontal="center" vertical="center"/>
    </xf>
    <xf numFmtId="0" fontId="33" fillId="0" borderId="0" xfId="0" applyFont="1" applyBorder="1" applyAlignment="1">
      <alignment horizontal="center" vertical="center"/>
    </xf>
    <xf numFmtId="0" fontId="33" fillId="8" borderId="0" xfId="0" applyFont="1" applyFill="1" applyBorder="1" applyAlignment="1">
      <alignment horizontal="center" vertical="center"/>
    </xf>
    <xf numFmtId="0" fontId="33" fillId="11" borderId="0" xfId="0" applyFont="1" applyFill="1" applyBorder="1" applyAlignment="1">
      <alignment horizontal="center" vertical="center"/>
    </xf>
    <xf numFmtId="0" fontId="0" fillId="3" borderId="22" xfId="0" applyFill="1" applyBorder="1" applyAlignment="1">
      <alignment horizontal="center" vertical="center"/>
    </xf>
    <xf numFmtId="0" fontId="0" fillId="3" borderId="0" xfId="0" applyFill="1" applyBorder="1" applyAlignment="1">
      <alignment horizontal="center" vertical="center"/>
    </xf>
    <xf numFmtId="0" fontId="0" fillId="3" borderId="39" xfId="0" applyFill="1" applyBorder="1" applyAlignment="1">
      <alignment horizontal="center" vertical="center"/>
    </xf>
    <xf numFmtId="0" fontId="5" fillId="0" borderId="0" xfId="0" applyFont="1" applyBorder="1" applyAlignment="1">
      <alignment horizontal="center" vertical="center"/>
    </xf>
    <xf numFmtId="0" fontId="5" fillId="0" borderId="22" xfId="0" applyFont="1" applyBorder="1" applyAlignment="1">
      <alignment horizontal="center" vertical="center"/>
    </xf>
    <xf numFmtId="0" fontId="10" fillId="3" borderId="0" xfId="0" applyFont="1" applyFill="1" applyBorder="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39" fillId="10" borderId="0" xfId="0" applyFont="1" applyFill="1" applyBorder="1" applyAlignment="1">
      <alignment horizontal="center" vertical="center"/>
    </xf>
    <xf numFmtId="0" fontId="39" fillId="3" borderId="0" xfId="0" applyFont="1" applyFill="1" applyBorder="1" applyAlignment="1">
      <alignment horizontal="center" vertical="center"/>
    </xf>
    <xf numFmtId="0" fontId="39" fillId="9" borderId="0" xfId="0" applyFont="1" applyFill="1" applyBorder="1" applyAlignment="1">
      <alignment horizontal="center" vertical="center"/>
    </xf>
    <xf numFmtId="0" fontId="39" fillId="0" borderId="0" xfId="0" applyFont="1" applyBorder="1" applyAlignment="1">
      <alignment horizontal="center" vertical="center"/>
    </xf>
    <xf numFmtId="0" fontId="39" fillId="8" borderId="0" xfId="0" applyFont="1" applyFill="1" applyBorder="1" applyAlignment="1">
      <alignment horizontal="center" vertical="center"/>
    </xf>
    <xf numFmtId="0" fontId="39" fillId="11" borderId="0" xfId="0" applyFont="1" applyFill="1" applyBorder="1" applyAlignment="1">
      <alignment horizontal="center" vertical="center"/>
    </xf>
    <xf numFmtId="0" fontId="40" fillId="3" borderId="0" xfId="0" applyFont="1" applyFill="1" applyBorder="1" applyAlignment="1">
      <alignment horizontal="center" vertical="center"/>
    </xf>
    <xf numFmtId="0" fontId="5" fillId="16" borderId="88" xfId="0" applyFont="1" applyFill="1" applyBorder="1" applyAlignment="1">
      <alignment horizontal="center" vertical="center"/>
    </xf>
    <xf numFmtId="0" fontId="5" fillId="16" borderId="88" xfId="0" applyFont="1" applyFill="1" applyBorder="1"/>
    <xf numFmtId="0" fontId="0" fillId="16" borderId="88" xfId="0" applyFill="1" applyBorder="1"/>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Border="1" applyAlignment="1">
      <alignment vertical="center" wrapText="1"/>
    </xf>
    <xf numFmtId="0" fontId="5" fillId="0" borderId="0" xfId="0" applyFont="1" applyBorder="1" applyAlignment="1">
      <alignment horizontal="left" vertical="center"/>
    </xf>
    <xf numFmtId="0" fontId="7" fillId="0" borderId="0" xfId="0" applyFont="1" applyBorder="1" applyAlignment="1">
      <alignment horizontal="left" vertical="center" wrapText="1"/>
    </xf>
    <xf numFmtId="0" fontId="23" fillId="0" borderId="0" xfId="0" applyFont="1" applyBorder="1" applyAlignment="1">
      <alignment horizontal="left" vertical="center" wrapText="1"/>
    </xf>
    <xf numFmtId="0" fontId="7" fillId="0" borderId="0" xfId="0" applyFont="1" applyBorder="1" applyAlignment="1">
      <alignment horizontal="left" vertical="center"/>
    </xf>
    <xf numFmtId="0" fontId="23" fillId="0" borderId="0" xfId="0" applyFont="1" applyBorder="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5" fillId="3" borderId="1" xfId="0" applyFont="1" applyFill="1" applyBorder="1" applyAlignment="1">
      <alignment horizontal="left" vertical="center"/>
    </xf>
    <xf numFmtId="0" fontId="42" fillId="0" borderId="1" xfId="0" applyFont="1" applyBorder="1" applyAlignment="1">
      <alignment horizontal="left" vertical="center" wrapText="1"/>
    </xf>
    <xf numFmtId="0" fontId="42" fillId="0" borderId="5" xfId="0" applyFont="1" applyBorder="1" applyAlignment="1">
      <alignment horizontal="left" vertical="center" wrapText="1"/>
    </xf>
    <xf numFmtId="0" fontId="5" fillId="23" borderId="8" xfId="0" applyFont="1" applyFill="1" applyBorder="1" applyAlignment="1">
      <alignmen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7"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1" xfId="0" applyFont="1" applyFill="1" applyBorder="1" applyAlignment="1" applyProtection="1">
      <alignment horizontal="center" vertical="center"/>
    </xf>
    <xf numFmtId="0" fontId="5" fillId="0" borderId="0" xfId="0" applyFont="1" applyAlignment="1">
      <alignment vertical="top"/>
    </xf>
    <xf numFmtId="0" fontId="7" fillId="0" borderId="0" xfId="0" applyFont="1" applyAlignment="1">
      <alignment horizontal="left" vertical="center" wrapText="1"/>
    </xf>
    <xf numFmtId="0" fontId="19" fillId="24" borderId="1" xfId="0" applyFont="1" applyFill="1" applyBorder="1" applyAlignment="1">
      <alignment horizontal="center" vertical="center" wrapText="1"/>
    </xf>
    <xf numFmtId="0" fontId="7" fillId="0" borderId="1" xfId="0" applyFont="1" applyBorder="1" applyAlignment="1">
      <alignment horizontal="left"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7" fillId="0" borderId="1" xfId="0" applyFont="1" applyBorder="1" applyAlignment="1" applyProtection="1">
      <alignment horizontal="left" vertical="center" wrapText="1"/>
      <protection locked="0"/>
    </xf>
    <xf numFmtId="0" fontId="5" fillId="0" borderId="2"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19" fillId="24" borderId="1" xfId="0" applyFont="1" applyFill="1" applyBorder="1" applyAlignment="1">
      <alignment vertical="center" wrapText="1"/>
    </xf>
    <xf numFmtId="0" fontId="7" fillId="0" borderId="7" xfId="0" applyFont="1" applyBorder="1" applyAlignment="1" applyProtection="1">
      <alignment horizontal="left" vertical="center" wrapText="1"/>
      <protection locked="0"/>
    </xf>
    <xf numFmtId="0" fontId="7" fillId="0" borderId="7" xfId="0" applyFont="1" applyBorder="1" applyAlignment="1" applyProtection="1">
      <alignment horizontal="center" vertical="center" wrapText="1"/>
      <protection locked="0"/>
    </xf>
    <xf numFmtId="0" fontId="7" fillId="0" borderId="7"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7" fillId="0" borderId="1" xfId="0" applyFont="1" applyBorder="1" applyAlignment="1" applyProtection="1">
      <alignment vertical="center" wrapText="1"/>
      <protection locked="0"/>
    </xf>
    <xf numFmtId="0" fontId="7" fillId="24" borderId="1" xfId="0" applyFont="1" applyFill="1" applyBorder="1" applyAlignment="1" applyProtection="1">
      <alignment horizontal="left" vertical="center" wrapText="1"/>
      <protection locked="0"/>
    </xf>
    <xf numFmtId="0" fontId="7" fillId="0" borderId="62"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pplyProtection="1">
      <alignment horizontal="center" vertical="center" wrapText="1"/>
    </xf>
    <xf numFmtId="0" fontId="6" fillId="15" borderId="28" xfId="0" applyFont="1" applyFill="1" applyBorder="1" applyAlignment="1" applyProtection="1">
      <alignment horizontal="center" vertical="center" wrapText="1"/>
    </xf>
    <xf numFmtId="0" fontId="19" fillId="15" borderId="28" xfId="0" applyFont="1" applyFill="1" applyBorder="1" applyAlignment="1" applyProtection="1">
      <alignment horizontal="center" vertical="center" wrapText="1"/>
    </xf>
    <xf numFmtId="0" fontId="5" fillId="0" borderId="1" xfId="0" applyFont="1" applyBorder="1" applyAlignment="1" applyProtection="1">
      <alignment horizontal="center" vertical="center"/>
    </xf>
    <xf numFmtId="0" fontId="5" fillId="0" borderId="1" xfId="0" applyFont="1" applyFill="1" applyBorder="1" applyAlignment="1" applyProtection="1">
      <alignment horizontal="left" vertical="center" wrapText="1"/>
    </xf>
    <xf numFmtId="0" fontId="5" fillId="0" borderId="0" xfId="0" applyFont="1" applyBorder="1" applyAlignment="1" applyProtection="1">
      <alignment horizontal="left" vertical="center" wrapText="1"/>
    </xf>
    <xf numFmtId="0" fontId="5" fillId="0" borderId="22" xfId="0" applyFont="1" applyBorder="1" applyAlignment="1" applyProtection="1">
      <alignment horizontal="left" vertical="center" wrapText="1"/>
    </xf>
    <xf numFmtId="0" fontId="5" fillId="0" borderId="0" xfId="0" applyFont="1" applyBorder="1" applyProtection="1"/>
    <xf numFmtId="0" fontId="5" fillId="0" borderId="22" xfId="0" applyFont="1" applyBorder="1" applyProtection="1"/>
    <xf numFmtId="0" fontId="5" fillId="0" borderId="41" xfId="0" applyFont="1" applyBorder="1" applyProtection="1"/>
    <xf numFmtId="0" fontId="5" fillId="0" borderId="24" xfId="0" applyFont="1" applyBorder="1" applyProtection="1"/>
    <xf numFmtId="0" fontId="5" fillId="3" borderId="0" xfId="0" applyFont="1" applyFill="1" applyBorder="1" applyAlignment="1" applyProtection="1">
      <alignment horizontal="left" vertical="center" wrapText="1"/>
    </xf>
    <xf numFmtId="0" fontId="5" fillId="3" borderId="36" xfId="0" applyFont="1" applyFill="1" applyBorder="1" applyAlignment="1" applyProtection="1">
      <alignment horizontal="left" vertical="center" wrapText="1"/>
    </xf>
    <xf numFmtId="0" fontId="5" fillId="0" borderId="0" xfId="0" applyFont="1" applyProtection="1"/>
    <xf numFmtId="164" fontId="19" fillId="15" borderId="16" xfId="0" applyNumberFormat="1" applyFont="1" applyFill="1" applyBorder="1" applyAlignment="1" applyProtection="1">
      <alignment horizontal="center" vertical="center" wrapText="1"/>
    </xf>
    <xf numFmtId="165" fontId="5" fillId="0" borderId="60" xfId="0" applyNumberFormat="1" applyFont="1" applyFill="1" applyBorder="1" applyAlignment="1" applyProtection="1">
      <alignment horizontal="center" vertical="center"/>
    </xf>
    <xf numFmtId="164" fontId="5" fillId="0" borderId="60" xfId="0" applyNumberFormat="1" applyFont="1" applyFill="1" applyBorder="1" applyAlignment="1" applyProtection="1">
      <alignment horizontal="center" vertical="center"/>
    </xf>
    <xf numFmtId="0" fontId="0" fillId="0" borderId="97" xfId="0" applyBorder="1" applyAlignment="1" applyProtection="1">
      <alignment vertical="top"/>
      <protection locked="0"/>
    </xf>
    <xf numFmtId="0" fontId="0" fillId="0" borderId="97" xfId="0" applyBorder="1"/>
    <xf numFmtId="0" fontId="0" fillId="0" borderId="98" xfId="0" applyBorder="1"/>
    <xf numFmtId="0" fontId="45" fillId="15" borderId="54" xfId="0" applyFont="1" applyFill="1" applyBorder="1" applyAlignment="1" applyProtection="1">
      <alignment horizontal="center" vertical="center" wrapText="1"/>
    </xf>
    <xf numFmtId="0" fontId="0" fillId="0" borderId="96" xfId="0" applyBorder="1" applyAlignment="1" applyProtection="1">
      <alignment horizontal="center" vertical="top"/>
      <protection locked="0"/>
    </xf>
    <xf numFmtId="0" fontId="1" fillId="0" borderId="1" xfId="0" applyFont="1" applyBorder="1" applyAlignment="1">
      <alignment horizontal="center" vertical="center" wrapText="1"/>
    </xf>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9" xfId="0" applyFont="1" applyFill="1" applyBorder="1" applyAlignment="1">
      <alignment horizontal="left"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5" fillId="0" borderId="1" xfId="0" applyFont="1" applyBorder="1" applyAlignment="1" applyProtection="1">
      <alignment horizontal="center" vertical="center" wrapText="1"/>
      <protection locked="0"/>
    </xf>
    <xf numFmtId="0" fontId="7" fillId="0" borderId="5" xfId="0" applyFont="1" applyBorder="1" applyAlignment="1">
      <alignment horizontal="center" vertical="center" wrapText="1"/>
    </xf>
    <xf numFmtId="0" fontId="5" fillId="16" borderId="88" xfId="0" applyFont="1" applyFill="1" applyBorder="1" applyAlignment="1">
      <alignment horizontal="left" vertical="center"/>
    </xf>
    <xf numFmtId="0" fontId="5" fillId="0" borderId="1" xfId="0" applyFont="1" applyBorder="1" applyAlignment="1" applyProtection="1">
      <alignment horizontal="left" vertical="center" wrapText="1"/>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pplyProtection="1">
      <alignment horizontal="center" vertical="center"/>
    </xf>
    <xf numFmtId="0" fontId="5" fillId="0" borderId="10" xfId="0" applyFont="1" applyBorder="1" applyAlignment="1" applyProtection="1">
      <alignment horizontal="left" vertical="center" wrapText="1"/>
    </xf>
    <xf numFmtId="0" fontId="5" fillId="0" borderId="10" xfId="0" applyFont="1" applyFill="1" applyBorder="1" applyAlignment="1" applyProtection="1">
      <alignment horizontal="center" vertical="center"/>
      <protection locked="0"/>
    </xf>
    <xf numFmtId="0" fontId="5" fillId="0" borderId="10" xfId="0" applyFont="1" applyFill="1" applyBorder="1" applyAlignment="1" applyProtection="1">
      <alignment horizontal="center" vertical="center"/>
    </xf>
    <xf numFmtId="164" fontId="5" fillId="0" borderId="14" xfId="0" applyNumberFormat="1" applyFont="1" applyFill="1" applyBorder="1" applyAlignment="1" applyProtection="1">
      <alignment horizontal="center" vertical="center"/>
    </xf>
    <xf numFmtId="164" fontId="5" fillId="17" borderId="9" xfId="0" applyNumberFormat="1" applyFont="1" applyFill="1" applyBorder="1" applyAlignment="1" applyProtection="1">
      <alignment vertical="center"/>
    </xf>
    <xf numFmtId="164" fontId="5" fillId="8" borderId="6" xfId="0" applyNumberFormat="1" applyFont="1" applyFill="1" applyBorder="1" applyAlignment="1" applyProtection="1">
      <alignment vertical="center"/>
    </xf>
    <xf numFmtId="0" fontId="5" fillId="0" borderId="7" xfId="0" applyFont="1" applyBorder="1" applyAlignment="1">
      <alignment horizontal="left" vertical="center" wrapText="1"/>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9" fillId="0" borderId="10"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1" fillId="3" borderId="1" xfId="0" applyFont="1" applyFill="1" applyBorder="1" applyAlignment="1">
      <alignment horizontal="left" vertical="center" wrapText="1"/>
    </xf>
    <xf numFmtId="0" fontId="1" fillId="0" borderId="1" xfId="0" applyFont="1" applyBorder="1" applyAlignment="1">
      <alignment horizontal="left" vertical="center"/>
    </xf>
    <xf numFmtId="0" fontId="1" fillId="0" borderId="9" xfId="0" applyFont="1" applyBorder="1" applyAlignment="1">
      <alignment horizontal="left" vertical="center" wrapText="1"/>
    </xf>
    <xf numFmtId="0" fontId="1" fillId="0" borderId="3" xfId="0" applyFont="1" applyBorder="1" applyAlignment="1">
      <alignment horizontal="left" vertical="center" wrapText="1"/>
    </xf>
    <xf numFmtId="0" fontId="50" fillId="0" borderId="0" xfId="0" applyFont="1"/>
    <xf numFmtId="0" fontId="5" fillId="3" borderId="1" xfId="0" applyFont="1" applyFill="1" applyBorder="1" applyAlignment="1" applyProtection="1">
      <alignment horizontal="left" vertical="center" wrapText="1"/>
    </xf>
    <xf numFmtId="0" fontId="9" fillId="3" borderId="30" xfId="0" applyFont="1" applyFill="1" applyBorder="1" applyAlignment="1">
      <alignment horizontal="center" vertical="center" wrapText="1"/>
    </xf>
    <xf numFmtId="0" fontId="1" fillId="0" borderId="7" xfId="0" applyFont="1" applyBorder="1" applyAlignment="1">
      <alignment horizontal="left" vertical="center" wrapText="1"/>
    </xf>
    <xf numFmtId="0" fontId="7" fillId="0" borderId="1" xfId="0" applyFont="1" applyBorder="1" applyAlignment="1" applyProtection="1">
      <alignment horizontal="center" vertical="center" wrapText="1"/>
      <protection locked="0"/>
    </xf>
    <xf numFmtId="0" fontId="7" fillId="3" borderId="1" xfId="0" applyFont="1" applyFill="1" applyBorder="1" applyAlignment="1" applyProtection="1">
      <alignment horizontal="left" vertical="center" wrapText="1"/>
      <protection locked="0"/>
    </xf>
    <xf numFmtId="0" fontId="7" fillId="0" borderId="28"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7" fillId="3" borderId="28" xfId="0" applyFont="1" applyFill="1" applyBorder="1" applyAlignment="1" applyProtection="1">
      <alignment vertical="center" wrapText="1"/>
      <protection locked="0"/>
    </xf>
    <xf numFmtId="0" fontId="7" fillId="3" borderId="1" xfId="0" applyFont="1" applyFill="1" applyBorder="1" applyAlignment="1" applyProtection="1">
      <alignment vertical="center" wrapText="1"/>
      <protection locked="0"/>
    </xf>
    <xf numFmtId="0" fontId="14" fillId="3" borderId="0" xfId="0" applyFont="1" applyFill="1"/>
    <xf numFmtId="0" fontId="15" fillId="5" borderId="14" xfId="0" applyFont="1" applyFill="1" applyBorder="1" applyAlignment="1">
      <alignment horizontal="center" vertical="center"/>
    </xf>
    <xf numFmtId="0" fontId="14" fillId="3" borderId="0" xfId="0" applyFont="1" applyFill="1" applyAlignment="1">
      <alignment horizontal="center" vertical="center"/>
    </xf>
    <xf numFmtId="0" fontId="14" fillId="3" borderId="38" xfId="0" applyFont="1" applyFill="1" applyBorder="1"/>
    <xf numFmtId="0" fontId="14" fillId="3" borderId="38" xfId="0" applyFont="1" applyFill="1" applyBorder="1" applyAlignment="1">
      <alignment horizontal="center" vertical="center"/>
    </xf>
    <xf numFmtId="0" fontId="7" fillId="0" borderId="1" xfId="0" applyFont="1" applyBorder="1" applyAlignment="1">
      <alignment horizontal="center" vertical="center" wrapText="1"/>
    </xf>
    <xf numFmtId="0" fontId="7" fillId="0" borderId="7" xfId="0" applyFont="1" applyBorder="1" applyAlignment="1">
      <alignment horizontal="center"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0" fontId="1" fillId="0" borderId="5" xfId="0" applyFont="1" applyBorder="1" applyAlignment="1">
      <alignment vertical="center" wrapText="1"/>
    </xf>
    <xf numFmtId="14" fontId="7" fillId="0" borderId="1" xfId="0" applyNumberFormat="1" applyFont="1" applyBorder="1" applyAlignment="1">
      <alignment horizontal="center" vertical="center"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22" borderId="87"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1" fillId="0" borderId="4" xfId="0" applyFont="1" applyBorder="1" applyAlignment="1">
      <alignment horizontal="left" vertical="center" wrapText="1"/>
    </xf>
    <xf numFmtId="0" fontId="6" fillId="0" borderId="18" xfId="0" applyFont="1" applyBorder="1" applyAlignment="1">
      <alignment horizontal="center" vertical="center"/>
    </xf>
    <xf numFmtId="0" fontId="6" fillId="0" borderId="0" xfId="0" applyFont="1" applyBorder="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Border="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Border="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Border="1" applyAlignment="1">
      <alignment horizont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6" fillId="8" borderId="92" xfId="0" applyFont="1" applyFill="1" applyBorder="1" applyAlignment="1">
      <alignment horizontal="center" vertical="center"/>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1" fillId="0" borderId="95"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17" fillId="3" borderId="0" xfId="0" applyFont="1" applyFill="1" applyBorder="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wrapText="1"/>
    </xf>
    <xf numFmtId="0" fontId="17" fillId="16" borderId="6" xfId="0" applyFont="1" applyFill="1" applyBorder="1" applyAlignment="1">
      <alignment horizontal="left" vertical="top" wrapText="1"/>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6" fillId="17" borderId="4" xfId="0" applyFont="1" applyFill="1" applyBorder="1" applyAlignment="1" applyProtection="1">
      <alignment horizontal="right" vertical="center"/>
    </xf>
    <xf numFmtId="0" fontId="6" fillId="17" borderId="5" xfId="0" applyFont="1" applyFill="1" applyBorder="1" applyAlignment="1" applyProtection="1">
      <alignment horizontal="right" vertical="center"/>
    </xf>
    <xf numFmtId="0" fontId="6" fillId="15" borderId="83" xfId="0" applyFont="1" applyFill="1" applyBorder="1" applyAlignment="1" applyProtection="1">
      <alignment horizontal="center" vertical="center" wrapText="1"/>
    </xf>
    <xf numFmtId="0" fontId="6" fillId="15" borderId="84" xfId="0" applyFont="1" applyFill="1" applyBorder="1" applyAlignment="1" applyProtection="1">
      <alignment horizontal="center" vertical="center" wrapText="1"/>
    </xf>
    <xf numFmtId="0" fontId="1" fillId="0" borderId="7" xfId="0" applyFont="1" applyBorder="1" applyAlignment="1">
      <alignment horizontal="left" vertical="center" wrapText="1"/>
    </xf>
    <xf numFmtId="0" fontId="1" fillId="0" borderId="9" xfId="0" applyFont="1" applyBorder="1" applyAlignment="1">
      <alignment horizontal="left" vertical="center" wrapText="1"/>
    </xf>
    <xf numFmtId="0" fontId="1" fillId="0" borderId="1" xfId="0" applyFont="1" applyBorder="1" applyAlignment="1">
      <alignment horizontal="left" vertical="center" wrapText="1"/>
    </xf>
    <xf numFmtId="0" fontId="1" fillId="0" borderId="3" xfId="0" applyFont="1" applyBorder="1" applyAlignment="1">
      <alignment horizontal="left" vertical="center" wrapText="1"/>
    </xf>
    <xf numFmtId="0" fontId="6" fillId="17" borderId="26" xfId="0" applyFont="1" applyFill="1" applyBorder="1" applyAlignment="1" applyProtection="1">
      <alignment horizontal="right" vertical="center"/>
    </xf>
    <xf numFmtId="0" fontId="6" fillId="17" borderId="19" xfId="0" applyFont="1" applyFill="1" applyBorder="1" applyAlignment="1" applyProtection="1">
      <alignment horizontal="right" vertical="center"/>
    </xf>
    <xf numFmtId="0" fontId="6" fillId="17" borderId="44" xfId="0" applyFont="1" applyFill="1" applyBorder="1" applyAlignment="1" applyProtection="1">
      <alignment horizontal="right" vertical="center"/>
    </xf>
    <xf numFmtId="0" fontId="0" fillId="0" borderId="19" xfId="0" applyBorder="1" applyAlignment="1" applyProtection="1">
      <alignment horizontal="center"/>
    </xf>
    <xf numFmtId="0" fontId="0" fillId="0" borderId="0" xfId="0" applyBorder="1" applyAlignment="1" applyProtection="1">
      <alignment horizontal="center"/>
    </xf>
    <xf numFmtId="0" fontId="0" fillId="0" borderId="38" xfId="0" applyBorder="1" applyAlignment="1" applyProtection="1">
      <alignment horizontal="center"/>
    </xf>
    <xf numFmtId="0" fontId="5" fillId="16" borderId="5" xfId="0" applyFont="1" applyFill="1" applyBorder="1" applyAlignment="1" applyProtection="1">
      <alignment horizontal="left" vertical="center" wrapText="1"/>
    </xf>
    <xf numFmtId="0" fontId="5" fillId="16" borderId="1" xfId="0" applyFont="1" applyFill="1" applyBorder="1" applyAlignment="1" applyProtection="1">
      <alignment vertical="center"/>
    </xf>
    <xf numFmtId="0" fontId="16" fillId="0" borderId="0" xfId="0" applyFont="1" applyBorder="1" applyAlignment="1" applyProtection="1">
      <alignment horizontal="center" vertical="center" wrapText="1"/>
    </xf>
    <xf numFmtId="0" fontId="16" fillId="0" borderId="36" xfId="0" applyFont="1" applyBorder="1" applyAlignment="1" applyProtection="1">
      <alignment horizontal="center" vertical="center" wrapText="1"/>
    </xf>
    <xf numFmtId="0" fontId="16" fillId="0" borderId="38" xfId="0" applyFont="1" applyBorder="1" applyAlignment="1" applyProtection="1">
      <alignment horizontal="center" vertical="center" wrapText="1"/>
    </xf>
    <xf numFmtId="0" fontId="16" fillId="0" borderId="17" xfId="0" applyFont="1" applyBorder="1" applyAlignment="1" applyProtection="1">
      <alignment horizontal="center" vertical="center" wrapText="1"/>
    </xf>
    <xf numFmtId="0" fontId="16" fillId="0" borderId="19" xfId="0" applyFont="1" applyBorder="1" applyAlignment="1" applyProtection="1">
      <alignment horizontal="center" vertical="center" wrapText="1"/>
    </xf>
    <xf numFmtId="0" fontId="16" fillId="0" borderId="44" xfId="0" applyFont="1" applyBorder="1" applyAlignment="1" applyProtection="1">
      <alignment horizontal="center" vertical="center" wrapText="1"/>
    </xf>
    <xf numFmtId="0" fontId="0" fillId="0" borderId="17" xfId="0" applyBorder="1" applyAlignment="1" applyProtection="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16" fillId="0" borderId="38"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1" fillId="0" borderId="5" xfId="0" applyFont="1" applyBorder="1" applyAlignment="1">
      <alignment horizontal="lef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5" fillId="0" borderId="1" xfId="0" applyFont="1" applyBorder="1" applyAlignment="1">
      <alignment horizontal="left" vertical="center" wrapText="1"/>
    </xf>
    <xf numFmtId="0" fontId="23" fillId="0" borderId="60" xfId="0" applyFont="1" applyBorder="1" applyAlignment="1" applyProtection="1">
      <alignment vertical="center" wrapText="1"/>
      <protection locked="0"/>
    </xf>
    <xf numFmtId="0" fontId="23" fillId="0" borderId="62" xfId="0" applyFont="1" applyBorder="1" applyAlignment="1" applyProtection="1">
      <alignment vertical="center" wrapText="1"/>
      <protection locked="0"/>
    </xf>
    <xf numFmtId="0" fontId="23" fillId="0" borderId="1" xfId="0" applyFont="1" applyBorder="1" applyAlignment="1" applyProtection="1">
      <alignment vertical="center" wrapText="1"/>
      <protection locked="0"/>
    </xf>
    <xf numFmtId="0" fontId="23" fillId="3" borderId="60" xfId="0" applyFont="1" applyFill="1" applyBorder="1" applyAlignment="1" applyProtection="1">
      <alignment vertical="center" wrapText="1"/>
      <protection locked="0"/>
    </xf>
    <xf numFmtId="0" fontId="23" fillId="3" borderId="62" xfId="0" applyFont="1" applyFill="1" applyBorder="1" applyAlignment="1" applyProtection="1">
      <alignment vertical="center" wrapText="1"/>
      <protection locked="0"/>
    </xf>
    <xf numFmtId="0" fontId="23" fillId="0" borderId="1" xfId="0" applyFont="1" applyBorder="1" applyAlignment="1" applyProtection="1">
      <alignment vertical="center"/>
      <protection locked="0"/>
    </xf>
    <xf numFmtId="0" fontId="23" fillId="0" borderId="56" xfId="0" applyFont="1" applyBorder="1" applyAlignment="1" applyProtection="1">
      <alignment vertical="center" wrapText="1"/>
      <protection locked="0"/>
    </xf>
    <xf numFmtId="0" fontId="23" fillId="0" borderId="60" xfId="0" applyFont="1" applyBorder="1" applyAlignment="1" applyProtection="1">
      <alignment vertical="center"/>
      <protection locked="0"/>
    </xf>
    <xf numFmtId="0" fontId="23" fillId="0" borderId="56" xfId="0" applyFont="1" applyBorder="1" applyAlignment="1" applyProtection="1">
      <alignment vertical="center"/>
      <protection locked="0"/>
    </xf>
    <xf numFmtId="0" fontId="23" fillId="0" borderId="62" xfId="0" applyFont="1" applyBorder="1" applyAlignment="1" applyProtection="1">
      <alignment vertical="center"/>
      <protection locked="0"/>
    </xf>
    <xf numFmtId="0" fontId="18" fillId="15" borderId="1" xfId="0" applyFont="1" applyFill="1" applyBorder="1" applyAlignment="1">
      <alignment horizontal="center" vertical="center" wrapText="1"/>
    </xf>
    <xf numFmtId="0" fontId="18" fillId="15" borderId="1" xfId="0" applyFont="1" applyFill="1" applyBorder="1" applyAlignment="1">
      <alignment horizontal="center" vertical="center"/>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70" xfId="0" applyFont="1" applyBorder="1" applyAlignment="1">
      <alignment horizontal="center" vertical="center" wrapText="1"/>
    </xf>
    <xf numFmtId="0" fontId="16" fillId="0" borderId="17" xfId="0" applyFont="1" applyBorder="1" applyAlignment="1">
      <alignment horizontal="center" vertical="center" wrapText="1"/>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7" fillId="0" borderId="1" xfId="0" applyFont="1" applyBorder="1" applyAlignment="1" applyProtection="1">
      <alignment vertical="center"/>
      <protection locked="0"/>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23" fillId="3" borderId="56" xfId="0" applyFont="1" applyFill="1" applyBorder="1" applyAlignment="1" applyProtection="1">
      <alignment horizontal="left" vertical="center" wrapText="1"/>
      <protection locked="0"/>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23" fillId="0" borderId="60"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2" xfId="0" applyFont="1" applyBorder="1" applyAlignment="1" applyProtection="1">
      <alignment horizontal="center" vertical="center"/>
      <protection locked="0"/>
    </xf>
    <xf numFmtId="0" fontId="5" fillId="0" borderId="0" xfId="0" applyFont="1" applyAlignment="1">
      <alignment horizontal="center"/>
    </xf>
    <xf numFmtId="0" fontId="23" fillId="3" borderId="1" xfId="0" applyFont="1" applyFill="1" applyBorder="1" applyAlignment="1" applyProtection="1">
      <alignment horizontal="left" vertical="center" wrapText="1"/>
      <protection locked="0"/>
    </xf>
    <xf numFmtId="0" fontId="23" fillId="3" borderId="1" xfId="0" applyFont="1" applyFill="1" applyBorder="1" applyAlignment="1" applyProtection="1">
      <alignment horizontal="left" vertical="center"/>
      <protection locked="0"/>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23" fillId="3" borderId="60"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23" fillId="3" borderId="0" xfId="0" applyFont="1" applyFill="1" applyAlignment="1">
      <alignment horizontal="left"/>
    </xf>
    <xf numFmtId="0" fontId="7" fillId="3" borderId="1" xfId="0" applyFont="1" applyFill="1" applyBorder="1" applyAlignment="1" applyProtection="1">
      <alignment horizontal="left" vertical="center" wrapText="1"/>
      <protection locked="0"/>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23" fillId="3" borderId="14" xfId="0" applyFont="1" applyFill="1" applyBorder="1" applyAlignment="1" applyProtection="1">
      <alignment horizontal="left" vertical="center" wrapText="1"/>
      <protection locked="0"/>
    </xf>
    <xf numFmtId="0" fontId="23" fillId="3" borderId="15" xfId="0" applyFont="1" applyFill="1" applyBorder="1" applyAlignment="1" applyProtection="1">
      <alignment horizontal="left" vertical="center" wrapText="1"/>
      <protection locked="0"/>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5" fillId="0" borderId="3" xfId="0" applyFont="1" applyBorder="1" applyAlignment="1">
      <alignment horizontal="center" vertical="center" wrapText="1"/>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32" fillId="17" borderId="40" xfId="0" applyFont="1" applyFill="1" applyBorder="1" applyAlignment="1">
      <alignment horizontal="left" vertical="center" wrapText="1"/>
    </xf>
    <xf numFmtId="0" fontId="32" fillId="17" borderId="41" xfId="0" applyFont="1" applyFill="1" applyBorder="1" applyAlignment="1">
      <alignment horizontal="left" vertical="center" wrapText="1"/>
    </xf>
    <xf numFmtId="0" fontId="32"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Border="1" applyAlignment="1">
      <alignment horizontal="center" vertical="center" wrapText="1"/>
    </xf>
    <xf numFmtId="0" fontId="2" fillId="0" borderId="39" xfId="0" applyFont="1" applyBorder="1" applyAlignment="1">
      <alignment horizontal="center" vertical="center" wrapText="1"/>
    </xf>
    <xf numFmtId="0" fontId="2" fillId="0" borderId="0" xfId="0" applyFont="1" applyBorder="1" applyAlignment="1">
      <alignment horizontal="center" vertical="center" wrapText="1"/>
    </xf>
    <xf numFmtId="0" fontId="2" fillId="0" borderId="22" xfId="0" applyFont="1" applyBorder="1" applyAlignment="1">
      <alignment horizontal="center" vertical="center" wrapText="1"/>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66"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7" fillId="3" borderId="36" xfId="0"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1" xfId="0" applyFont="1" applyBorder="1" applyAlignment="1" applyProtection="1">
      <alignment horizontal="left" vertical="center" wrapText="1"/>
      <protection locked="0"/>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16" xfId="0" applyFont="1" applyBorder="1" applyAlignment="1">
      <alignment horizontal="left" vertical="center" wrapText="1"/>
    </xf>
    <xf numFmtId="0" fontId="7" fillId="0" borderId="64" xfId="0" applyFont="1" applyBorder="1" applyAlignment="1">
      <alignment horizontal="left" vertical="center" wrapText="1"/>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NumberFormat="1" applyFont="1" applyBorder="1" applyAlignment="1">
      <alignment horizontal="left" vertical="top" wrapText="1"/>
    </xf>
    <xf numFmtId="0" fontId="7" fillId="0" borderId="15" xfId="0" applyNumberFormat="1" applyFont="1" applyBorder="1" applyAlignment="1">
      <alignment horizontal="left" vertical="top" wrapText="1"/>
    </xf>
    <xf numFmtId="0" fontId="7" fillId="0" borderId="68" xfId="0" applyNumberFormat="1" applyFont="1" applyBorder="1" applyAlignment="1">
      <alignment horizontal="left" vertical="top" wrapText="1"/>
    </xf>
    <xf numFmtId="0" fontId="7" fillId="0" borderId="62" xfId="0" applyNumberFormat="1" applyFont="1" applyBorder="1" applyAlignment="1">
      <alignment horizontal="left" vertical="top" wrapText="1"/>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0" borderId="1" xfId="0" applyFont="1" applyBorder="1" applyAlignment="1">
      <alignment horizontal="left" vertical="top" wrapText="1"/>
    </xf>
    <xf numFmtId="0" fontId="7" fillId="0" borderId="3" xfId="0" applyFont="1" applyBorder="1" applyAlignment="1">
      <alignment horizontal="left" vertical="top" wrapText="1"/>
    </xf>
    <xf numFmtId="0" fontId="7" fillId="0" borderId="5" xfId="0" applyFont="1" applyBorder="1" applyAlignment="1">
      <alignment horizontal="left" vertical="top" wrapText="1"/>
    </xf>
    <xf numFmtId="0" fontId="7" fillId="0" borderId="6" xfId="0" applyFont="1" applyBorder="1" applyAlignment="1">
      <alignment horizontal="left" vertical="top" wrapText="1"/>
    </xf>
    <xf numFmtId="0" fontId="7" fillId="3" borderId="18" xfId="0" applyFont="1" applyFill="1" applyBorder="1" applyAlignment="1">
      <alignment horizontal="center" vertical="center" wrapText="1"/>
    </xf>
    <xf numFmtId="0" fontId="6" fillId="5" borderId="7" xfId="0" applyFont="1" applyFill="1" applyBorder="1" applyAlignment="1">
      <alignment horizontal="center" vertical="center"/>
    </xf>
    <xf numFmtId="0" fontId="6" fillId="5" borderId="9" xfId="0" applyFont="1" applyFill="1" applyBorder="1" applyAlignment="1">
      <alignment horizontal="center" vertical="center"/>
    </xf>
    <xf numFmtId="0" fontId="6" fillId="5" borderId="8" xfId="0" applyFont="1" applyFill="1" applyBorder="1" applyAlignment="1">
      <alignment horizontal="center" vertical="center"/>
    </xf>
    <xf numFmtId="0" fontId="6" fillId="5" borderId="2" xfId="0" applyFont="1" applyFill="1" applyBorder="1" applyAlignment="1">
      <alignment horizontal="center" vertical="center"/>
    </xf>
    <xf numFmtId="0" fontId="6" fillId="5" borderId="1"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5" fillId="0" borderId="70" xfId="0" applyFont="1" applyBorder="1" applyAlignment="1">
      <alignment horizontal="center"/>
    </xf>
    <xf numFmtId="0" fontId="5" fillId="0" borderId="38" xfId="0" applyFont="1" applyBorder="1" applyAlignment="1">
      <alignment horizontal="center"/>
    </xf>
    <xf numFmtId="0" fontId="5" fillId="0" borderId="64" xfId="0" applyFont="1" applyBorder="1" applyAlignment="1">
      <alignment horizontal="center"/>
    </xf>
    <xf numFmtId="0" fontId="5" fillId="0" borderId="26" xfId="0" applyFont="1" applyBorder="1" applyAlignment="1">
      <alignment horizontal="center"/>
    </xf>
    <xf numFmtId="0" fontId="6" fillId="5" borderId="1" xfId="0" applyFont="1" applyFill="1" applyBorder="1" applyAlignment="1">
      <alignment horizontal="center" vertical="center"/>
    </xf>
    <xf numFmtId="0" fontId="7" fillId="17" borderId="2" xfId="0" applyFont="1" applyFill="1" applyBorder="1" applyAlignment="1">
      <alignment horizontal="left" vertical="center" wrapText="1"/>
    </xf>
    <xf numFmtId="0" fontId="7" fillId="17" borderId="1" xfId="0" applyFont="1" applyFill="1" applyBorder="1" applyAlignment="1">
      <alignment horizontal="left" vertical="center" wrapText="1"/>
    </xf>
    <xf numFmtId="0" fontId="7" fillId="17" borderId="3" xfId="0" applyFont="1" applyFill="1" applyBorder="1" applyAlignment="1">
      <alignment horizontal="left" vertical="center" wrapText="1"/>
    </xf>
    <xf numFmtId="0" fontId="7" fillId="17" borderId="4" xfId="0" applyFont="1" applyFill="1" applyBorder="1" applyAlignment="1">
      <alignment horizontal="left" vertical="center" wrapText="1"/>
    </xf>
    <xf numFmtId="0" fontId="7" fillId="17" borderId="5" xfId="0" applyFont="1" applyFill="1" applyBorder="1" applyAlignment="1">
      <alignment horizontal="left" vertical="center" wrapText="1"/>
    </xf>
    <xf numFmtId="0" fontId="7" fillId="17" borderId="6" xfId="0" applyFont="1" applyFill="1" applyBorder="1" applyAlignment="1">
      <alignment horizontal="left" vertical="center" wrapText="1"/>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8" fillId="14" borderId="48" xfId="0" applyFont="1" applyFill="1" applyBorder="1" applyAlignment="1">
      <alignment horizontal="center"/>
    </xf>
    <xf numFmtId="0" fontId="8" fillId="14" borderId="58" xfId="0" applyFont="1" applyFill="1" applyBorder="1" applyAlignment="1">
      <alignment horizont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0" borderId="18" xfId="0" applyFont="1" applyBorder="1" applyAlignment="1">
      <alignment horizontal="center"/>
    </xf>
    <xf numFmtId="0" fontId="5" fillId="0" borderId="36" xfId="0" applyFont="1" applyBorder="1" applyAlignment="1">
      <alignment horizontal="center"/>
    </xf>
    <xf numFmtId="0" fontId="6" fillId="14" borderId="7" xfId="0" applyFont="1" applyFill="1" applyBorder="1" applyAlignment="1">
      <alignment horizont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34" fillId="7" borderId="72" xfId="0" applyFont="1" applyFill="1" applyBorder="1" applyAlignment="1" applyProtection="1">
      <alignment horizontal="center" vertical="center"/>
      <protection locked="0"/>
    </xf>
    <xf numFmtId="0" fontId="34" fillId="8" borderId="72" xfId="0" applyFont="1" applyFill="1" applyBorder="1" applyAlignment="1" applyProtection="1">
      <alignment horizontal="center" vertical="center" wrapText="1"/>
      <protection locked="0"/>
    </xf>
    <xf numFmtId="0" fontId="34" fillId="8" borderId="72" xfId="0" applyFont="1" applyFill="1" applyBorder="1" applyAlignment="1" applyProtection="1">
      <alignment horizontal="center" vertical="center"/>
      <protection locked="0"/>
    </xf>
    <xf numFmtId="0" fontId="34" fillId="9" borderId="72" xfId="0" applyFont="1" applyFill="1" applyBorder="1" applyAlignment="1" applyProtection="1">
      <alignment horizontal="center" vertical="center" wrapText="1"/>
      <protection locked="0"/>
    </xf>
    <xf numFmtId="0" fontId="34" fillId="9" borderId="72" xfId="0" applyFont="1" applyFill="1" applyBorder="1" applyAlignment="1" applyProtection="1">
      <alignment horizontal="center" vertical="center"/>
      <protection locked="0"/>
    </xf>
    <xf numFmtId="0" fontId="34" fillId="10" borderId="72" xfId="0" applyFont="1" applyFill="1" applyBorder="1" applyAlignment="1" applyProtection="1">
      <alignment horizontal="center" vertical="center"/>
      <protection locked="0"/>
    </xf>
    <xf numFmtId="0" fontId="25" fillId="3" borderId="0" xfId="0" applyFont="1" applyFill="1" applyBorder="1" applyAlignment="1">
      <alignment horizontal="center" vertical="center"/>
    </xf>
    <xf numFmtId="0" fontId="34" fillId="7" borderId="75" xfId="0" applyFont="1" applyFill="1" applyBorder="1" applyAlignment="1" applyProtection="1">
      <alignment horizontal="center" vertical="center"/>
      <protection locked="0"/>
    </xf>
    <xf numFmtId="0" fontId="34" fillId="7" borderId="74" xfId="0" applyFont="1" applyFill="1" applyBorder="1" applyAlignment="1" applyProtection="1">
      <alignment horizontal="center" vertical="center"/>
      <protection locked="0"/>
    </xf>
    <xf numFmtId="0" fontId="34" fillId="7" borderId="76" xfId="0" applyFont="1" applyFill="1" applyBorder="1" applyAlignment="1" applyProtection="1">
      <alignment horizontal="center" vertical="center"/>
      <protection locked="0"/>
    </xf>
    <xf numFmtId="0" fontId="34" fillId="7" borderId="77" xfId="0" applyFont="1" applyFill="1" applyBorder="1" applyAlignment="1" applyProtection="1">
      <alignment horizontal="center" vertical="center"/>
      <protection locked="0"/>
    </xf>
    <xf numFmtId="0" fontId="35" fillId="8" borderId="76" xfId="0" applyFont="1" applyFill="1" applyBorder="1" applyAlignment="1" applyProtection="1">
      <alignment horizontal="center" vertical="center"/>
      <protection locked="0"/>
    </xf>
    <xf numFmtId="0" fontId="34" fillId="8"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4" fillId="9" borderId="76" xfId="0" applyFont="1" applyFill="1" applyBorder="1" applyAlignment="1" applyProtection="1">
      <alignment horizontal="center" vertical="center"/>
      <protection locked="0"/>
    </xf>
    <xf numFmtId="0" fontId="34" fillId="9" borderId="77" xfId="0" applyFont="1" applyFill="1" applyBorder="1" applyAlignment="1" applyProtection="1">
      <alignment horizontal="center" vertical="center"/>
      <protection locked="0"/>
    </xf>
    <xf numFmtId="0" fontId="34" fillId="10" borderId="72" xfId="0" applyFont="1" applyFill="1" applyBorder="1" applyAlignment="1" applyProtection="1">
      <alignment horizontal="center" vertical="center" wrapText="1"/>
      <protection locked="0"/>
    </xf>
    <xf numFmtId="0" fontId="34" fillId="7" borderId="73" xfId="0" applyFont="1" applyFill="1" applyBorder="1" applyAlignment="1" applyProtection="1">
      <alignment horizontal="center" vertical="center"/>
      <protection locked="0"/>
    </xf>
    <xf numFmtId="0" fontId="6" fillId="3" borderId="0" xfId="0" applyFont="1" applyFill="1" applyBorder="1" applyAlignment="1">
      <alignment horizontal="center" vertical="center"/>
    </xf>
    <xf numFmtId="0" fontId="6" fillId="3" borderId="22" xfId="0" applyFont="1" applyFill="1" applyBorder="1" applyAlignment="1">
      <alignment horizontal="center" vertical="center"/>
    </xf>
    <xf numFmtId="0" fontId="3" fillId="16" borderId="89"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25" fillId="0" borderId="39" xfId="0" applyFont="1" applyBorder="1" applyAlignment="1">
      <alignment horizontal="center" vertical="center" textRotation="90"/>
    </xf>
    <xf numFmtId="0" fontId="34" fillId="9" borderId="79" xfId="0" applyFont="1" applyFill="1" applyBorder="1" applyAlignment="1" applyProtection="1">
      <alignment horizontal="center" vertical="center"/>
      <protection locked="0"/>
    </xf>
    <xf numFmtId="0" fontId="34" fillId="9" borderId="73" xfId="0" applyFont="1" applyFill="1" applyBorder="1" applyAlignment="1" applyProtection="1">
      <alignment horizontal="center" vertical="center"/>
      <protection locked="0"/>
    </xf>
    <xf numFmtId="0" fontId="34" fillId="8" borderId="75" xfId="0" applyFont="1" applyFill="1" applyBorder="1" applyAlignment="1" applyProtection="1">
      <alignment horizontal="center" vertical="center"/>
      <protection locked="0"/>
    </xf>
    <xf numFmtId="0" fontId="34" fillId="8" borderId="73" xfId="0" applyFont="1" applyFill="1" applyBorder="1" applyAlignment="1" applyProtection="1">
      <alignment horizontal="center" vertical="center"/>
      <protection locked="0"/>
    </xf>
    <xf numFmtId="0" fontId="3" fillId="16" borderId="89"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40" fillId="7" borderId="72" xfId="0" applyFont="1" applyFill="1" applyBorder="1" applyAlignment="1" applyProtection="1">
      <alignment horizontal="center" vertical="center"/>
      <protection locked="0"/>
    </xf>
    <xf numFmtId="0" fontId="40" fillId="8" borderId="72" xfId="0" applyFont="1" applyFill="1" applyBorder="1" applyAlignment="1" applyProtection="1">
      <alignment horizontal="center" vertical="center" wrapText="1"/>
      <protection locked="0"/>
    </xf>
    <xf numFmtId="0" fontId="40" fillId="8" borderId="72" xfId="0" applyFont="1" applyFill="1" applyBorder="1" applyAlignment="1" applyProtection="1">
      <alignment horizontal="center" vertical="center"/>
      <protection locked="0"/>
    </xf>
    <xf numFmtId="0" fontId="40" fillId="9" borderId="72" xfId="0" applyFont="1" applyFill="1" applyBorder="1" applyAlignment="1" applyProtection="1">
      <alignment horizontal="center" vertical="center" wrapText="1"/>
      <protection locked="0"/>
    </xf>
    <xf numFmtId="0" fontId="40" fillId="9" borderId="72"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protection locked="0"/>
    </xf>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9"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9"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40" fillId="9" borderId="79" xfId="0" applyFont="1" applyFill="1" applyBorder="1" applyAlignment="1" applyProtection="1">
      <alignment horizontal="center" vertical="center"/>
      <protection locked="0"/>
    </xf>
    <xf numFmtId="0" fontId="40" fillId="9" borderId="73" xfId="0" applyFont="1" applyFill="1" applyBorder="1" applyAlignment="1" applyProtection="1">
      <alignment horizontal="center" vertical="center"/>
      <protection locked="0"/>
    </xf>
    <xf numFmtId="0" fontId="40" fillId="8" borderId="75" xfId="0" applyFont="1" applyFill="1" applyBorder="1" applyAlignment="1" applyProtection="1">
      <alignment horizontal="center" vertical="center"/>
      <protection locked="0"/>
    </xf>
    <xf numFmtId="0" fontId="40" fillId="8" borderId="73"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wrapText="1"/>
      <protection locked="0"/>
    </xf>
    <xf numFmtId="0" fontId="40" fillId="7" borderId="75" xfId="0" applyFont="1" applyFill="1" applyBorder="1" applyAlignment="1" applyProtection="1">
      <alignment horizontal="center" vertical="center"/>
      <protection locked="0"/>
    </xf>
    <xf numFmtId="0" fontId="40" fillId="7" borderId="73" xfId="0" applyFont="1" applyFill="1" applyBorder="1" applyAlignment="1" applyProtection="1">
      <alignment horizontal="center" vertical="center"/>
      <protection locked="0"/>
    </xf>
    <xf numFmtId="0" fontId="40" fillId="7" borderId="74" xfId="0" applyFont="1" applyFill="1" applyBorder="1" applyAlignment="1" applyProtection="1">
      <alignment horizontal="center" vertical="center"/>
      <protection locked="0"/>
    </xf>
    <xf numFmtId="0" fontId="40" fillId="7" borderId="76" xfId="0" applyFont="1" applyFill="1" applyBorder="1" applyAlignment="1" applyProtection="1">
      <alignment horizontal="center" vertical="center"/>
      <protection locked="0"/>
    </xf>
    <xf numFmtId="0" fontId="40" fillId="7" borderId="77" xfId="0" applyFont="1" applyFill="1" applyBorder="1" applyAlignment="1" applyProtection="1">
      <alignment horizontal="center" vertical="center"/>
      <protection locked="0"/>
    </xf>
    <xf numFmtId="0" fontId="41" fillId="8" borderId="76" xfId="0" applyFont="1" applyFill="1" applyBorder="1" applyAlignment="1" applyProtection="1">
      <alignment horizontal="center" vertical="center"/>
      <protection locked="0"/>
    </xf>
    <xf numFmtId="0" fontId="40" fillId="8"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40" fillId="9" borderId="76" xfId="0" applyFont="1" applyFill="1" applyBorder="1" applyAlignment="1" applyProtection="1">
      <alignment horizontal="center" vertical="center"/>
      <protection locked="0"/>
    </xf>
    <xf numFmtId="0" fontId="40" fillId="9" borderId="77" xfId="0" applyFont="1" applyFill="1" applyBorder="1" applyAlignment="1" applyProtection="1">
      <alignment horizontal="center" vertical="center"/>
      <protection locked="0"/>
    </xf>
    <xf numFmtId="0" fontId="36" fillId="8" borderId="31" xfId="0" applyFont="1" applyFill="1" applyBorder="1" applyAlignment="1" applyProtection="1">
      <alignment horizontal="center" vertical="center" wrapText="1"/>
      <protection locked="0"/>
    </xf>
    <xf numFmtId="0" fontId="36" fillId="8" borderId="31" xfId="0" applyFont="1" applyFill="1" applyBorder="1" applyAlignment="1" applyProtection="1">
      <alignment horizontal="center" vertical="center"/>
      <protection locked="0"/>
    </xf>
    <xf numFmtId="0" fontId="36" fillId="9" borderId="51" xfId="0" applyFont="1" applyFill="1" applyBorder="1" applyAlignment="1" applyProtection="1">
      <alignment horizontal="center" vertical="center" wrapText="1"/>
      <protection locked="0"/>
    </xf>
    <xf numFmtId="0" fontId="36" fillId="9" borderId="52" xfId="0" applyFont="1" applyFill="1" applyBorder="1" applyAlignment="1" applyProtection="1">
      <alignment horizontal="center" vertical="center"/>
      <protection locked="0"/>
    </xf>
    <xf numFmtId="0" fontId="36" fillId="10" borderId="31" xfId="0" applyFont="1" applyFill="1" applyBorder="1" applyAlignment="1" applyProtection="1">
      <alignment horizontal="center" vertical="center"/>
      <protection locked="0"/>
    </xf>
    <xf numFmtId="0" fontId="11" fillId="3" borderId="0" xfId="0" applyFont="1" applyFill="1" applyBorder="1" applyAlignment="1">
      <alignment horizontal="center" vertical="center"/>
    </xf>
    <xf numFmtId="0" fontId="10" fillId="3" borderId="0" xfId="0" applyFont="1" applyFill="1" applyBorder="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6" fillId="9" borderId="3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protection locked="0"/>
    </xf>
    <xf numFmtId="0" fontId="36" fillId="8" borderId="33" xfId="0" applyFont="1" applyFill="1" applyBorder="1" applyAlignment="1" applyProtection="1">
      <alignment horizontal="center" vertical="center"/>
      <protection locked="0"/>
    </xf>
    <xf numFmtId="0" fontId="36" fillId="10" borderId="51" xfId="0" applyFont="1" applyFill="1" applyBorder="1" applyAlignment="1" applyProtection="1">
      <alignment horizontal="center" vertical="center" wrapText="1"/>
      <protection locked="0"/>
    </xf>
    <xf numFmtId="0" fontId="36" fillId="10" borderId="52" xfId="0" applyFont="1" applyFill="1" applyBorder="1" applyAlignment="1" applyProtection="1">
      <alignment horizontal="center" vertical="center" wrapText="1"/>
      <protection locked="0"/>
    </xf>
    <xf numFmtId="0" fontId="36" fillId="7" borderId="3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wrapText="1"/>
      <protection locked="0"/>
    </xf>
    <xf numFmtId="0" fontId="36" fillId="7" borderId="34" xfId="0" applyFont="1" applyFill="1" applyBorder="1" applyAlignment="1" applyProtection="1">
      <alignment horizontal="center" vertical="center"/>
      <protection locked="0"/>
    </xf>
    <xf numFmtId="0" fontId="36" fillId="7" borderId="31" xfId="0" applyFont="1" applyFill="1" applyBorder="1" applyAlignment="1" applyProtection="1">
      <alignment horizontal="center" vertical="center"/>
      <protection locked="0"/>
    </xf>
    <xf numFmtId="0" fontId="36" fillId="7" borderId="32" xfId="0" applyFont="1" applyFill="1" applyBorder="1" applyAlignment="1" applyProtection="1">
      <alignment horizontal="center" vertical="center"/>
      <protection locked="0"/>
    </xf>
    <xf numFmtId="0" fontId="36" fillId="8" borderId="32" xfId="0" applyFont="1" applyFill="1" applyBorder="1" applyAlignment="1" applyProtection="1">
      <alignment horizontal="center" vertical="center"/>
      <protection locked="0"/>
    </xf>
    <xf numFmtId="0" fontId="36" fillId="9" borderId="32"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protection locked="0"/>
    </xf>
    <xf numFmtId="0" fontId="38" fillId="9" borderId="31" xfId="0" applyFont="1" applyFill="1" applyBorder="1" applyAlignment="1" applyProtection="1">
      <alignment horizontal="center" vertical="center"/>
      <protection locked="0"/>
    </xf>
    <xf numFmtId="0" fontId="38" fillId="9" borderId="32"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Border="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 fillId="16" borderId="82" xfId="0" applyFont="1" applyFill="1" applyBorder="1" applyAlignment="1">
      <alignment horizontal="left" vertical="center" wrapText="1"/>
    </xf>
    <xf numFmtId="0" fontId="5" fillId="3" borderId="0" xfId="0" applyFont="1" applyFill="1" applyBorder="1" applyAlignment="1">
      <alignment horizontal="center" vertical="center"/>
    </xf>
    <xf numFmtId="0" fontId="5" fillId="3" borderId="22" xfId="0" applyFont="1" applyFill="1" applyBorder="1" applyAlignment="1">
      <alignment horizontal="center" vertical="center"/>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5" fillId="0" borderId="1" xfId="0" applyFont="1" applyBorder="1" applyAlignment="1">
      <alignment horizontal="center" vertical="center" wrapText="1"/>
    </xf>
    <xf numFmtId="0" fontId="18" fillId="0" borderId="3" xfId="0" applyFont="1" applyBorder="1" applyAlignment="1">
      <alignment horizontal="center" vertical="center"/>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1" fillId="0" borderId="36" xfId="0" applyFont="1" applyBorder="1" applyAlignment="1">
      <alignment horizontal="left"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6" fillId="0" borderId="43" xfId="0" applyFont="1" applyBorder="1" applyAlignment="1">
      <alignment horizontal="center" vertical="center" wrapText="1"/>
    </xf>
    <xf numFmtId="0" fontId="46" fillId="0" borderId="19" xfId="0" applyFont="1" applyBorder="1" applyAlignment="1">
      <alignment horizontal="center" vertical="center" wrapText="1"/>
    </xf>
    <xf numFmtId="0" fontId="46" fillId="0" borderId="44" xfId="0" applyFont="1" applyBorder="1" applyAlignment="1">
      <alignment horizontal="center" vertical="center" wrapText="1"/>
    </xf>
    <xf numFmtId="0" fontId="46" fillId="0" borderId="18" xfId="0" applyFont="1" applyBorder="1" applyAlignment="1">
      <alignment horizontal="center" vertical="center" wrapText="1"/>
    </xf>
    <xf numFmtId="0" fontId="46" fillId="0" borderId="0" xfId="0" applyFont="1" applyBorder="1" applyAlignment="1">
      <alignment horizontal="center" vertical="center" wrapText="1"/>
    </xf>
    <xf numFmtId="0" fontId="46" fillId="0" borderId="36"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5" xfId="0" applyFont="1" applyBorder="1" applyAlignment="1">
      <alignment horizontal="center" vertical="center" wrapText="1"/>
    </xf>
    <xf numFmtId="0" fontId="1" fillId="0" borderId="30" xfId="0" applyFont="1" applyBorder="1" applyAlignment="1">
      <alignment horizontal="left" vertical="center" wrapText="1"/>
    </xf>
    <xf numFmtId="0" fontId="6" fillId="13" borderId="11" xfId="0" applyFont="1" applyFill="1" applyBorder="1" applyAlignment="1">
      <alignment horizontal="center" vertical="center"/>
    </xf>
    <xf numFmtId="0" fontId="5"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86" xfId="0" applyFont="1" applyBorder="1" applyAlignment="1">
      <alignment horizontal="center" vertical="center" wrapText="1"/>
    </xf>
    <xf numFmtId="0" fontId="1" fillId="0" borderId="20" xfId="0" applyFont="1" applyBorder="1" applyAlignment="1">
      <alignment horizontal="left" vertical="center" wrapText="1"/>
    </xf>
    <xf numFmtId="0" fontId="5" fillId="0" borderId="30" xfId="0" applyFont="1" applyBorder="1" applyAlignment="1">
      <alignment horizontal="left" vertical="center" wrapText="1"/>
    </xf>
    <xf numFmtId="0" fontId="5" fillId="0" borderId="10" xfId="0" applyFont="1" applyBorder="1" applyAlignment="1">
      <alignment horizontal="center" vertical="center" wrapText="1"/>
    </xf>
    <xf numFmtId="0" fontId="18" fillId="0" borderId="13" xfId="0" applyFont="1" applyBorder="1" applyAlignment="1">
      <alignment horizontal="center" vertical="center"/>
    </xf>
    <xf numFmtId="0" fontId="5" fillId="0" borderId="10" xfId="0" applyFont="1" applyBorder="1" applyAlignment="1" applyProtection="1">
      <alignment horizontal="center" vertical="center" wrapText="1"/>
      <protection locked="0"/>
    </xf>
    <xf numFmtId="0" fontId="0" fillId="0" borderId="30" xfId="0" applyBorder="1" applyAlignment="1">
      <alignment horizontal="center"/>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7"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5" fillId="0" borderId="25"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0" borderId="47" xfId="0" applyFont="1" applyBorder="1" applyAlignment="1">
      <alignment horizontal="center" vertical="center" wrapText="1"/>
    </xf>
    <xf numFmtId="0" fontId="0" fillId="0" borderId="30" xfId="0" applyFont="1" applyBorder="1" applyAlignment="1">
      <alignment horizontal="center"/>
    </xf>
    <xf numFmtId="0" fontId="0" fillId="0" borderId="20" xfId="0" applyFont="1" applyBorder="1" applyAlignment="1">
      <alignment horizontal="center"/>
    </xf>
    <xf numFmtId="0" fontId="0" fillId="0" borderId="45" xfId="0" applyFont="1" applyBorder="1" applyAlignment="1">
      <alignment horizontal="center"/>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8" fillId="16" borderId="89" xfId="0" applyFont="1" applyFill="1" applyBorder="1" applyAlignment="1">
      <alignment horizontal="left"/>
    </xf>
    <xf numFmtId="0" fontId="8" fillId="16" borderId="84" xfId="0" applyFont="1" applyFill="1" applyBorder="1" applyAlignment="1">
      <alignment horizontal="left"/>
    </xf>
    <xf numFmtId="0" fontId="9" fillId="16" borderId="89"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36" fillId="9" borderId="99" xfId="0" applyFont="1" applyFill="1" applyBorder="1" applyAlignment="1" applyProtection="1">
      <alignment horizontal="center" vertical="center"/>
      <protection locked="0"/>
    </xf>
    <xf numFmtId="0" fontId="6" fillId="0" borderId="0" xfId="0" applyFont="1" applyFill="1" applyBorder="1" applyAlignment="1">
      <alignment horizontal="center"/>
    </xf>
    <xf numFmtId="0" fontId="5" fillId="0" borderId="0" xfId="0" applyFont="1" applyFill="1" applyBorder="1" applyAlignment="1">
      <alignment horizontal="center"/>
    </xf>
    <xf numFmtId="0" fontId="5" fillId="0" borderId="0" xfId="0" applyFont="1" applyFill="1" applyBorder="1" applyAlignment="1">
      <alignment horizontal="center" vertical="center" wrapText="1"/>
    </xf>
    <xf numFmtId="0" fontId="3" fillId="0" borderId="0" xfId="0" applyFont="1" applyFill="1" applyBorder="1" applyAlignment="1">
      <alignment horizontal="left" vertical="center" wrapText="1"/>
    </xf>
    <xf numFmtId="0" fontId="25" fillId="0" borderId="0" xfId="0" applyFont="1" applyFill="1" applyBorder="1" applyAlignment="1">
      <alignment vertical="center" textRotation="90"/>
    </xf>
    <xf numFmtId="0" fontId="5" fillId="0" borderId="0" xfId="0" applyFont="1" applyFill="1" applyBorder="1" applyAlignment="1">
      <alignment horizontal="center" vertical="center"/>
    </xf>
    <xf numFmtId="0" fontId="20" fillId="0" borderId="0" xfId="0" applyFont="1" applyFill="1" applyBorder="1" applyAlignment="1">
      <alignment horizontal="center"/>
    </xf>
    <xf numFmtId="0" fontId="20" fillId="0" borderId="0" xfId="0" applyFont="1" applyFill="1" applyBorder="1" applyAlignment="1">
      <alignment horizontal="center" vertical="center"/>
    </xf>
    <xf numFmtId="0" fontId="25" fillId="0" borderId="0" xfId="0" applyFont="1" applyFill="1" applyBorder="1" applyAlignment="1">
      <alignment horizontal="center" vertical="top"/>
    </xf>
    <xf numFmtId="0" fontId="8" fillId="16" borderId="83" xfId="0" applyFont="1" applyFill="1" applyBorder="1" applyAlignment="1">
      <alignment horizontal="left"/>
    </xf>
    <xf numFmtId="0" fontId="14" fillId="0" borderId="9" xfId="0" applyFont="1" applyBorder="1" applyAlignment="1">
      <alignment horizontal="center"/>
    </xf>
    <xf numFmtId="0" fontId="14" fillId="0" borderId="3" xfId="0" applyFont="1" applyBorder="1" applyAlignment="1">
      <alignment horizontal="center"/>
    </xf>
    <xf numFmtId="0" fontId="9" fillId="3" borderId="20" xfId="0" applyFont="1" applyFill="1" applyBorder="1" applyAlignment="1">
      <alignment horizontal="center" vertical="center" wrapText="1"/>
    </xf>
    <xf numFmtId="0" fontId="9" fillId="3" borderId="27" xfId="0" applyFont="1" applyFill="1" applyBorder="1" applyAlignment="1">
      <alignment horizontal="center" vertical="center" wrapText="1"/>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7" fillId="0" borderId="7" xfId="0" applyFont="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7" fillId="0" borderId="1" xfId="0" applyFont="1" applyBorder="1" applyAlignment="1">
      <alignment horizontal="left"/>
    </xf>
    <xf numFmtId="0" fontId="7" fillId="0" borderId="3" xfId="0" applyFont="1" applyBorder="1" applyAlignment="1">
      <alignment horizontal="left"/>
    </xf>
    <xf numFmtId="0" fontId="7" fillId="3" borderId="7" xfId="0" applyFont="1" applyFill="1" applyBorder="1" applyAlignment="1" applyProtection="1">
      <alignment horizontal="center" vertical="center"/>
      <protection locked="0"/>
    </xf>
    <xf numFmtId="0" fontId="7" fillId="3" borderId="1" xfId="0" applyFont="1" applyFill="1" applyBorder="1" applyAlignment="1" applyProtection="1">
      <alignment horizontal="center" vertical="center"/>
      <protection locked="0"/>
    </xf>
    <xf numFmtId="0" fontId="7" fillId="3" borderId="10" xfId="0" applyFont="1" applyFill="1" applyBorder="1" applyAlignment="1" applyProtection="1">
      <alignment horizontal="center" vertical="center"/>
      <protection locked="0"/>
    </xf>
    <xf numFmtId="0" fontId="7" fillId="0" borderId="1" xfId="0" applyFont="1" applyBorder="1" applyAlignment="1">
      <alignment horizontal="center" vertical="center" wrapText="1"/>
    </xf>
    <xf numFmtId="0" fontId="7" fillId="0" borderId="7"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68" xfId="0" applyFont="1" applyBorder="1" applyAlignment="1">
      <alignment horizontal="center"/>
    </xf>
    <xf numFmtId="0" fontId="7" fillId="0" borderId="56" xfId="0" applyFont="1" applyBorder="1" applyAlignment="1">
      <alignment horizontal="center"/>
    </xf>
    <xf numFmtId="0" fontId="7" fillId="3" borderId="11" xfId="0" applyFont="1" applyFill="1" applyBorder="1" applyAlignment="1" applyProtection="1">
      <alignment horizontal="center" vertical="center"/>
      <protection locked="0"/>
    </xf>
    <xf numFmtId="0" fontId="7" fillId="3" borderId="28" xfId="0" applyFont="1" applyFill="1" applyBorder="1" applyAlignment="1" applyProtection="1">
      <alignment horizontal="center" vertical="center"/>
      <protection locked="0"/>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7" xfId="0" applyFont="1" applyBorder="1" applyAlignment="1">
      <alignment horizontal="center" vertical="center" wrapText="1"/>
    </xf>
    <xf numFmtId="0" fontId="9" fillId="3" borderId="0" xfId="0" applyFont="1" applyFill="1" applyAlignment="1">
      <alignment horizontal="center"/>
    </xf>
    <xf numFmtId="0" fontId="7" fillId="0" borderId="10"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7" fillId="3" borderId="10" xfId="0" applyFont="1" applyFill="1" applyBorder="1" applyAlignment="1" applyProtection="1">
      <alignment horizontal="left" vertical="center" wrapText="1"/>
      <protection locked="0"/>
    </xf>
    <xf numFmtId="0" fontId="7" fillId="3" borderId="28" xfId="0" applyFont="1" applyFill="1" applyBorder="1" applyAlignment="1" applyProtection="1">
      <alignment horizontal="left" vertical="center" wrapText="1"/>
      <protection locked="0"/>
    </xf>
    <xf numFmtId="0" fontId="7" fillId="0" borderId="7" xfId="0" applyFont="1" applyBorder="1" applyAlignment="1">
      <alignment horizontal="center" vertical="center"/>
    </xf>
  </cellXfs>
  <cellStyles count="1">
    <cellStyle name="Normal" xfId="0" builtinId="0"/>
  </cellStyles>
  <dxfs count="0"/>
  <tableStyles count="0" defaultTableStyle="TableStyleMedium2" defaultPivotStyle="PivotStyleLight16"/>
  <colors>
    <mruColors>
      <color rgb="FFFFD2B3"/>
      <color rgb="FF00BBFE"/>
      <color rgb="FF2FC9FF"/>
      <color rgb="FFFFA365"/>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microsoft.com/office/2007/relationships/hdphoto" Target="../media/hdphoto1.wdp"/></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8" Type="http://schemas.openxmlformats.org/officeDocument/2006/relationships/image" Target="../media/image20.emf"/><Relationship Id="rId3" Type="http://schemas.openxmlformats.org/officeDocument/2006/relationships/image" Target="../media/image15.emf"/><Relationship Id="rId7" Type="http://schemas.openxmlformats.org/officeDocument/2006/relationships/image" Target="../media/image19.emf"/><Relationship Id="rId2" Type="http://schemas.openxmlformats.org/officeDocument/2006/relationships/image" Target="../media/image14.png"/><Relationship Id="rId1" Type="http://schemas.openxmlformats.org/officeDocument/2006/relationships/image" Target="../media/image2.png"/><Relationship Id="rId6" Type="http://schemas.openxmlformats.org/officeDocument/2006/relationships/image" Target="../media/image18.emf"/><Relationship Id="rId5" Type="http://schemas.openxmlformats.org/officeDocument/2006/relationships/image" Target="../media/image17.emf"/><Relationship Id="rId4" Type="http://schemas.openxmlformats.org/officeDocument/2006/relationships/image" Target="../media/image16.emf"/></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xmlns=""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211933</xdr:colOff>
      <xdr:row>0</xdr:row>
      <xdr:rowOff>71438</xdr:rowOff>
    </xdr:from>
    <xdr:to>
      <xdr:col>0</xdr:col>
      <xdr:colOff>1371600</xdr:colOff>
      <xdr:row>2</xdr:row>
      <xdr:rowOff>123825</xdr:rowOff>
    </xdr:to>
    <xdr:pic>
      <xdr:nvPicPr>
        <xdr:cNvPr id="3" name="2 Imagen" descr="logotipo alcaldia version para documentos word">
          <a:extLst>
            <a:ext uri="{FF2B5EF4-FFF2-40B4-BE49-F238E27FC236}">
              <a16:creationId xmlns:a16="http://schemas.microsoft.com/office/drawing/2014/main" xmlns="" id="{00000000-0008-0000-0000-000003000000}"/>
            </a:ext>
          </a:extLst>
        </xdr:cNvPr>
        <xdr:cNvPicPr/>
      </xdr:nvPicPr>
      <xdr:blipFill>
        <a:blip xmlns:r="http://schemas.openxmlformats.org/officeDocument/2006/relationships" r:embed="rId2"/>
        <a:srcRect/>
        <a:stretch>
          <a:fillRect/>
        </a:stretch>
      </xdr:blipFill>
      <xdr:spPr bwMode="auto">
        <a:xfrm>
          <a:off x="211933" y="71438"/>
          <a:ext cx="1159667" cy="614362"/>
        </a:xfrm>
        <a:prstGeom prst="rect">
          <a:avLst/>
        </a:prstGeom>
        <a:noFill/>
        <a:ln w="9525">
          <a:noFill/>
          <a:miter lim="800000"/>
          <a:headEnd/>
          <a:tailEnd/>
        </a:ln>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xmlns=""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xmlns=""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xmlns=""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xmlns=""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xmlns=""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xmlns=""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xmlns=""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xmlns="" id="{00000000-0008-0000-0000-00000C000000}"/>
            </a:ext>
          </a:extLst>
        </xdr:cNvPr>
        <xdr:cNvPicPr>
          <a:picLocks noChangeAspect="1"/>
        </xdr:cNvPicPr>
      </xdr:nvPicPr>
      <xdr:blipFill rotWithShape="1">
        <a:blip xmlns:r="http://schemas.openxmlformats.org/officeDocument/2006/relationships" r:embed="rId3"/>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xmlns=""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xmlns="" id="{00000000-0008-0000-0000-000011000000}"/>
            </a:ext>
          </a:extLst>
        </xdr:cNvPr>
        <xdr:cNvPicPr>
          <a:picLocks noChangeAspect="1"/>
        </xdr:cNvPicPr>
      </xdr:nvPicPr>
      <xdr:blipFill rotWithShape="1">
        <a:blip xmlns:r="http://schemas.openxmlformats.org/officeDocument/2006/relationships" r:embed="rId4"/>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xmlns="" id="{00000000-0008-0000-0000-000012000000}"/>
            </a:ext>
          </a:extLst>
        </xdr:cNvPr>
        <xdr:cNvPicPr>
          <a:picLocks noChangeAspect="1"/>
        </xdr:cNvPicPr>
      </xdr:nvPicPr>
      <xdr:blipFill rotWithShape="1">
        <a:blip xmlns:r="http://schemas.openxmlformats.org/officeDocument/2006/relationships" r:embed="rId5"/>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xmlns="" id="{00000000-0008-0000-0000-00001B000000}"/>
            </a:ext>
          </a:extLst>
        </xdr:cNvPr>
        <xdr:cNvPicPr>
          <a:picLocks noChangeAspect="1"/>
        </xdr:cNvPicPr>
      </xdr:nvPicPr>
      <xdr:blipFill rotWithShape="1">
        <a:blip xmlns:r="http://schemas.openxmlformats.org/officeDocument/2006/relationships" r:embed="rId6"/>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xmlns=""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xmlns="" id="{00000000-0008-0000-0000-000025000000}"/>
            </a:ext>
          </a:extLst>
        </xdr:cNvPr>
        <xdr:cNvPicPr>
          <a:picLocks noChangeAspect="1"/>
        </xdr:cNvPicPr>
      </xdr:nvPicPr>
      <xdr:blipFill rotWithShape="1">
        <a:blip xmlns:r="http://schemas.openxmlformats.org/officeDocument/2006/relationships" r:embed="rId7"/>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xmlns=""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xmlns=""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xmlns="" id="{00000000-0008-0000-0000-00000E000000}"/>
            </a:ext>
          </a:extLst>
        </xdr:cNvPr>
        <xdr:cNvPicPr>
          <a:picLocks noChangeAspect="1"/>
        </xdr:cNvPicPr>
      </xdr:nvPicPr>
      <xdr:blipFill rotWithShape="1">
        <a:blip xmlns:r="http://schemas.openxmlformats.org/officeDocument/2006/relationships" r:embed="rId8"/>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xmlns="" id="{00000000-0008-0000-0000-000016000000}"/>
            </a:ext>
          </a:extLst>
        </xdr:cNvPr>
        <xdr:cNvPicPr>
          <a:picLocks noChangeAspect="1"/>
        </xdr:cNvPicPr>
      </xdr:nvPicPr>
      <xdr:blipFill rotWithShape="1">
        <a:blip xmlns:r="http://schemas.openxmlformats.org/officeDocument/2006/relationships" r:embed="rId9"/>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xmlns="" id="{00000000-0008-0000-0000-00001A000000}"/>
            </a:ext>
          </a:extLst>
        </xdr:cNvPr>
        <xdr:cNvPicPr>
          <a:picLocks noChangeAspect="1"/>
        </xdr:cNvPicPr>
      </xdr:nvPicPr>
      <xdr:blipFill rotWithShape="1">
        <a:blip xmlns:r="http://schemas.openxmlformats.org/officeDocument/2006/relationships" r:embed="rId10"/>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xmlns="" id="{00000000-0008-0000-0000-00000F000000}"/>
            </a:ext>
          </a:extLst>
        </xdr:cNvPr>
        <xdr:cNvPicPr>
          <a:picLocks noChangeAspect="1"/>
        </xdr:cNvPicPr>
      </xdr:nvPicPr>
      <xdr:blipFill rotWithShape="1">
        <a:blip xmlns:r="http://schemas.openxmlformats.org/officeDocument/2006/relationships" r:embed="rId11"/>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xmlns=""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xmlns=""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xmlns=""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xmlns=""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xmlns=""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xmlns=""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xmlns="" id="{00000000-0008-0000-0000-00001D000000}"/>
            </a:ext>
          </a:extLst>
        </xdr:cNvPr>
        <xdr:cNvPicPr>
          <a:picLocks noChangeAspect="1"/>
        </xdr:cNvPicPr>
      </xdr:nvPicPr>
      <xdr:blipFill rotWithShape="1">
        <a:blip xmlns:r="http://schemas.openxmlformats.org/officeDocument/2006/relationships" r:embed="rId12"/>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xmlns=""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xmlns="" id="{00000000-0008-0000-0000-000010000000}"/>
            </a:ext>
          </a:extLst>
        </xdr:cNvPr>
        <xdr:cNvPicPr>
          <a:picLocks noChangeAspect="1"/>
        </xdr:cNvPicPr>
      </xdr:nvPicPr>
      <xdr:blipFill rotWithShape="1">
        <a:blip xmlns:r="http://schemas.openxmlformats.org/officeDocument/2006/relationships" r:embed="rId13">
          <a:extLst>
            <a:ext uri="{BEBA8EAE-BF5A-486C-A8C5-ECC9F3942E4B}">
              <a14:imgProps xmlns:a14="http://schemas.microsoft.com/office/drawing/2010/main">
                <a14:imgLayer r:embed="rId14">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xmlns=""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xmlns=""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xmlns=""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311728</xdr:colOff>
      <xdr:row>0</xdr:row>
      <xdr:rowOff>251114</xdr:rowOff>
    </xdr:from>
    <xdr:to>
      <xdr:col>0</xdr:col>
      <xdr:colOff>1871447</xdr:colOff>
      <xdr:row>3</xdr:row>
      <xdr:rowOff>1083</xdr:rowOff>
    </xdr:to>
    <xdr:pic>
      <xdr:nvPicPr>
        <xdr:cNvPr id="3" name="2 Imagen" descr="logotipo alcaldia version para documentos word">
          <a:extLst>
            <a:ext uri="{FF2B5EF4-FFF2-40B4-BE49-F238E27FC236}">
              <a16:creationId xmlns:a16="http://schemas.microsoft.com/office/drawing/2014/main" xmlns="" id="{00000000-0008-0000-0B00-000003000000}"/>
            </a:ext>
          </a:extLst>
        </xdr:cNvPr>
        <xdr:cNvPicPr/>
      </xdr:nvPicPr>
      <xdr:blipFill>
        <a:blip xmlns:r="http://schemas.openxmlformats.org/officeDocument/2006/relationships" r:embed="rId2"/>
        <a:srcRect/>
        <a:stretch>
          <a:fillRect/>
        </a:stretch>
      </xdr:blipFill>
      <xdr:spPr bwMode="auto">
        <a:xfrm>
          <a:off x="311728" y="251114"/>
          <a:ext cx="1559719" cy="607219"/>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273843</xdr:colOff>
      <xdr:row>0</xdr:row>
      <xdr:rowOff>54770</xdr:rowOff>
    </xdr:from>
    <xdr:to>
      <xdr:col>5</xdr:col>
      <xdr:colOff>959643</xdr:colOff>
      <xdr:row>3</xdr:row>
      <xdr:rowOff>121444</xdr:rowOff>
    </xdr:to>
    <xdr:pic>
      <xdr:nvPicPr>
        <xdr:cNvPr id="4" name="1 Imagen" descr="logocapitalmusical">
          <a:extLst>
            <a:ext uri="{FF2B5EF4-FFF2-40B4-BE49-F238E27FC236}">
              <a16:creationId xmlns:a16="http://schemas.microsoft.com/office/drawing/2014/main" xmlns=""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53687" y="54770"/>
          <a:ext cx="685800" cy="745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428625</xdr:colOff>
      <xdr:row>0</xdr:row>
      <xdr:rowOff>83344</xdr:rowOff>
    </xdr:from>
    <xdr:to>
      <xdr:col>0</xdr:col>
      <xdr:colOff>1988344</xdr:colOff>
      <xdr:row>3</xdr:row>
      <xdr:rowOff>11907</xdr:rowOff>
    </xdr:to>
    <xdr:pic>
      <xdr:nvPicPr>
        <xdr:cNvPr id="3" name="2 Imagen" descr="logotipo alcaldia version para documentos word">
          <a:extLst>
            <a:ext uri="{FF2B5EF4-FFF2-40B4-BE49-F238E27FC236}">
              <a16:creationId xmlns:a16="http://schemas.microsoft.com/office/drawing/2014/main" xmlns="" id="{00000000-0008-0000-0C00-000003000000}"/>
            </a:ext>
          </a:extLst>
        </xdr:cNvPr>
        <xdr:cNvPicPr/>
      </xdr:nvPicPr>
      <xdr:blipFill>
        <a:blip xmlns:r="http://schemas.openxmlformats.org/officeDocument/2006/relationships" r:embed="rId2"/>
        <a:srcRect/>
        <a:stretch>
          <a:fillRect/>
        </a:stretch>
      </xdr:blipFill>
      <xdr:spPr bwMode="auto">
        <a:xfrm>
          <a:off x="428625" y="83344"/>
          <a:ext cx="1559719" cy="608920"/>
        </a:xfrm>
        <a:prstGeom prst="rect">
          <a:avLst/>
        </a:prstGeom>
        <a:noFill/>
        <a:ln w="9525">
          <a:noFill/>
          <a:miter lim="800000"/>
          <a:headEnd/>
          <a:tailEnd/>
        </a:ln>
      </xdr:spPr>
    </xdr:pic>
    <xdr:clientData/>
  </xdr:twoCellAnchor>
  <xdr:twoCellAnchor>
    <xdr:from>
      <xdr:col>7</xdr:col>
      <xdr:colOff>163286</xdr:colOff>
      <xdr:row>12</xdr:row>
      <xdr:rowOff>136071</xdr:rowOff>
    </xdr:from>
    <xdr:to>
      <xdr:col>11</xdr:col>
      <xdr:colOff>721179</xdr:colOff>
      <xdr:row>12</xdr:row>
      <xdr:rowOff>2204356</xdr:rowOff>
    </xdr:to>
    <xdr:sp macro="" textlink="">
      <xdr:nvSpPr>
        <xdr:cNvPr id="2" name="CuadroTexto 1">
          <a:extLst>
            <a:ext uri="{FF2B5EF4-FFF2-40B4-BE49-F238E27FC236}">
              <a16:creationId xmlns:a16="http://schemas.microsoft.com/office/drawing/2014/main" xmlns="" id="{00000000-0008-0000-0C00-000002000000}"/>
            </a:ext>
          </a:extLst>
        </xdr:cNvPr>
        <xdr:cNvSpPr txBox="1"/>
      </xdr:nvSpPr>
      <xdr:spPr>
        <a:xfrm>
          <a:off x="12300857" y="3551464"/>
          <a:ext cx="3605893" cy="2068285"/>
        </a:xfrm>
        <a:prstGeom prst="rect">
          <a:avLst/>
        </a:prstGeom>
        <a:solidFill>
          <a:schemeClr val="lt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200">
              <a:latin typeface="Arial" panose="020B0604020202020204" pitchFamily="34" charset="0"/>
              <a:cs typeface="Arial" panose="020B0604020202020204" pitchFamily="34" charset="0"/>
            </a:rPr>
            <a:t>Nota: para calificar el impacto, se debe partir de las</a:t>
          </a:r>
          <a:r>
            <a:rPr lang="es-CO" sz="1200" baseline="0">
              <a:latin typeface="Arial" panose="020B0604020202020204" pitchFamily="34" charset="0"/>
              <a:cs typeface="Arial" panose="020B0604020202020204" pitchFamily="34" charset="0"/>
            </a:rPr>
            <a:t> </a:t>
          </a:r>
          <a:r>
            <a:rPr lang="es-CO" sz="1200">
              <a:latin typeface="Arial" panose="020B0604020202020204" pitchFamily="34" charset="0"/>
              <a:cs typeface="Arial" panose="020B0604020202020204" pitchFamily="34" charset="0"/>
            </a:rPr>
            <a:t>consecuencias  establecidas en la pestaña de descrpción del riesgo y se asocian a las descritas en la tabla de impacto ( cualitativo o cuantitativo). Para el caso nuestro se asocio al incumplimiento de metas y objetivos institucionales</a:t>
          </a:r>
        </a:p>
        <a:p>
          <a:pPr algn="l"/>
          <a:r>
            <a:rPr lang="es-CO" sz="1200">
              <a:latin typeface="Arial" panose="020B0604020202020204" pitchFamily="34" charset="0"/>
              <a:cs typeface="Arial" panose="020B0604020202020204" pitchFamily="34" charset="0"/>
            </a:rPr>
            <a:t>Al asociar las consecuencias descritas en la pestaña de descripción del riesgo con las establecidas en la de matriz de impacto  de tipo cualitativo.  </a:t>
          </a:r>
        </a:p>
      </xdr:txBody>
    </xdr:sp>
    <xdr:clientData/>
  </xdr:twoCellAnchor>
  <xdr:twoCellAnchor>
    <xdr:from>
      <xdr:col>6</xdr:col>
      <xdr:colOff>0</xdr:colOff>
      <xdr:row>12</xdr:row>
      <xdr:rowOff>1183821</xdr:rowOff>
    </xdr:from>
    <xdr:to>
      <xdr:col>7</xdr:col>
      <xdr:colOff>152400</xdr:colOff>
      <xdr:row>12</xdr:row>
      <xdr:rowOff>2098221</xdr:rowOff>
    </xdr:to>
    <xdr:cxnSp macro="">
      <xdr:nvCxnSpPr>
        <xdr:cNvPr id="6" name="Conector angular 5">
          <a:extLst>
            <a:ext uri="{FF2B5EF4-FFF2-40B4-BE49-F238E27FC236}">
              <a16:creationId xmlns:a16="http://schemas.microsoft.com/office/drawing/2014/main" xmlns="" id="{00000000-0008-0000-0C00-000006000000}"/>
            </a:ext>
          </a:extLst>
        </xdr:cNvPr>
        <xdr:cNvCxnSpPr/>
      </xdr:nvCxnSpPr>
      <xdr:spPr>
        <a:xfrm>
          <a:off x="11375571" y="4599214"/>
          <a:ext cx="914400" cy="914400"/>
        </a:xfrm>
        <a:prstGeom prst="bentConnector3">
          <a:avLst/>
        </a:prstGeom>
        <a:ln w="12700">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149679</xdr:colOff>
      <xdr:row>13</xdr:row>
      <xdr:rowOff>421821</xdr:rowOff>
    </xdr:from>
    <xdr:to>
      <xdr:col>12</xdr:col>
      <xdr:colOff>176893</xdr:colOff>
      <xdr:row>13</xdr:row>
      <xdr:rowOff>2095500</xdr:rowOff>
    </xdr:to>
    <xdr:sp macro="" textlink="">
      <xdr:nvSpPr>
        <xdr:cNvPr id="7" name="CuadroTexto 6">
          <a:extLst>
            <a:ext uri="{FF2B5EF4-FFF2-40B4-BE49-F238E27FC236}">
              <a16:creationId xmlns:a16="http://schemas.microsoft.com/office/drawing/2014/main" xmlns="" id="{00000000-0008-0000-0C00-000007000000}"/>
            </a:ext>
          </a:extLst>
        </xdr:cNvPr>
        <xdr:cNvSpPr txBox="1"/>
      </xdr:nvSpPr>
      <xdr:spPr>
        <a:xfrm>
          <a:off x="12287250" y="6041571"/>
          <a:ext cx="3837214" cy="1673679"/>
        </a:xfrm>
        <a:prstGeom prst="rect">
          <a:avLst/>
        </a:prstGeom>
        <a:no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a:latin typeface="Arial" panose="020B0604020202020204" pitchFamily="34" charset="0"/>
              <a:cs typeface="Arial" panose="020B0604020202020204" pitchFamily="34" charset="0"/>
            </a:rPr>
            <a:t>Imagen institucional afectada ante entes de control del orden local y nacional  ( la valoramos con la tabla de impacto cualitativa solamente, más no por la de impacto porque la sanción del ente control por no presentar oporunamente el informe es más baja que la tiene establecida la tabla de valoración del impacto cuantitativa. </a:t>
          </a:r>
        </a:p>
      </xdr:txBody>
    </xdr:sp>
    <xdr:clientData/>
  </xdr:twoCellAnchor>
  <xdr:twoCellAnchor>
    <xdr:from>
      <xdr:col>6</xdr:col>
      <xdr:colOff>0</xdr:colOff>
      <xdr:row>13</xdr:row>
      <xdr:rowOff>898071</xdr:rowOff>
    </xdr:from>
    <xdr:to>
      <xdr:col>7</xdr:col>
      <xdr:colOff>152400</xdr:colOff>
      <xdr:row>13</xdr:row>
      <xdr:rowOff>1812471</xdr:rowOff>
    </xdr:to>
    <xdr:cxnSp macro="">
      <xdr:nvCxnSpPr>
        <xdr:cNvPr id="9" name="Conector angular 8">
          <a:extLst>
            <a:ext uri="{FF2B5EF4-FFF2-40B4-BE49-F238E27FC236}">
              <a16:creationId xmlns:a16="http://schemas.microsoft.com/office/drawing/2014/main" xmlns="" id="{00000000-0008-0000-0C00-000009000000}"/>
            </a:ext>
          </a:extLst>
        </xdr:cNvPr>
        <xdr:cNvCxnSpPr/>
      </xdr:nvCxnSpPr>
      <xdr:spPr>
        <a:xfrm>
          <a:off x="11375571" y="6517821"/>
          <a:ext cx="914400" cy="914400"/>
        </a:xfrm>
        <a:prstGeom prst="bentConnector3">
          <a:avLst/>
        </a:prstGeom>
        <a:ln w="12700">
          <a:solidFill>
            <a:schemeClr val="tx1">
              <a:lumMod val="75000"/>
              <a:lumOff val="25000"/>
            </a:schemeClr>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xmlns=""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329045</xdr:colOff>
      <xdr:row>0</xdr:row>
      <xdr:rowOff>86591</xdr:rowOff>
    </xdr:from>
    <xdr:to>
      <xdr:col>0</xdr:col>
      <xdr:colOff>1888764</xdr:colOff>
      <xdr:row>3</xdr:row>
      <xdr:rowOff>18401</xdr:rowOff>
    </xdr:to>
    <xdr:pic>
      <xdr:nvPicPr>
        <xdr:cNvPr id="3" name="2 Imagen" descr="logotipo alcaldia version para documentos word">
          <a:extLst>
            <a:ext uri="{FF2B5EF4-FFF2-40B4-BE49-F238E27FC236}">
              <a16:creationId xmlns:a16="http://schemas.microsoft.com/office/drawing/2014/main" xmlns="" id="{00000000-0008-0000-0D00-000003000000}"/>
            </a:ext>
          </a:extLst>
        </xdr:cNvPr>
        <xdr:cNvPicPr/>
      </xdr:nvPicPr>
      <xdr:blipFill>
        <a:blip xmlns:r="http://schemas.openxmlformats.org/officeDocument/2006/relationships" r:embed="rId2"/>
        <a:srcRect/>
        <a:stretch>
          <a:fillRect/>
        </a:stretch>
      </xdr:blipFill>
      <xdr:spPr bwMode="auto">
        <a:xfrm>
          <a:off x="329045" y="86591"/>
          <a:ext cx="1559719" cy="607219"/>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xmlns="" id="{00000000-0008-0000-0E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xmlns="" id="{00000000-0008-0000-0E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xmlns="" id="{00000000-0008-0000-0E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0</xdr:row>
      <xdr:rowOff>166688</xdr:rowOff>
    </xdr:from>
    <xdr:to>
      <xdr:col>1</xdr:col>
      <xdr:colOff>813594</xdr:colOff>
      <xdr:row>2</xdr:row>
      <xdr:rowOff>392907</xdr:rowOff>
    </xdr:to>
    <xdr:pic>
      <xdr:nvPicPr>
        <xdr:cNvPr id="5" name="4 Imagen" descr="logotipo alcaldia version para documentos word">
          <a:extLst>
            <a:ext uri="{FF2B5EF4-FFF2-40B4-BE49-F238E27FC236}">
              <a16:creationId xmlns:a16="http://schemas.microsoft.com/office/drawing/2014/main" xmlns="" id="{00000000-0008-0000-0E00-000005000000}"/>
            </a:ext>
          </a:extLst>
        </xdr:cNvPr>
        <xdr:cNvPicPr/>
      </xdr:nvPicPr>
      <xdr:blipFill>
        <a:blip xmlns:r="http://schemas.openxmlformats.org/officeDocument/2006/relationships" r:embed="rId2"/>
        <a:srcRect/>
        <a:stretch>
          <a:fillRect/>
        </a:stretch>
      </xdr:blipFill>
      <xdr:spPr bwMode="auto">
        <a:xfrm>
          <a:off x="222250" y="166688"/>
          <a:ext cx="1559719" cy="607219"/>
        </a:xfrm>
        <a:prstGeom prst="rect">
          <a:avLst/>
        </a:prstGeom>
        <a:noFill/>
        <a:ln w="9525">
          <a:noFill/>
          <a:miter lim="800000"/>
          <a:headEnd/>
          <a:tailEnd/>
        </a:ln>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xmlns="" id="{00000000-0008-0000-0E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xmlns="" id="{00000000-0008-0000-0E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xmlns="" id="{00000000-0008-0000-0E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xmlns="" id="{00000000-0008-0000-0E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xmlns="" id="{00000000-0008-0000-0E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xmlns="" id="{00000000-0008-0000-0E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xmlns="" id="{00000000-0008-0000-0E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xmlns="" id="{00000000-0008-0000-0E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xmlns="" id="{00000000-0008-0000-0E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xmlns="" id="{00000000-0008-0000-0E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xmlns="" id="{00000000-0008-0000-0E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xmlns="" id="{00000000-0008-0000-0E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xmlns="" id="{00000000-0008-0000-0E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xmlns="" id="{00000000-0008-0000-0E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xmlns="" id="{00000000-0008-0000-0E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xmlns="" id="{00000000-0008-0000-0E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xmlns="" id="{00000000-0008-0000-0E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xmlns="" id="{00000000-0008-0000-0E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xmlns="" id="{00000000-0008-0000-0E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xmlns="" id="{00000000-0008-0000-0E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xmlns="" id="{00000000-0008-0000-0E00-00001C000000}"/>
            </a:ext>
          </a:extLst>
        </xdr:cNvPr>
        <xdr:cNvPicPr>
          <a:picLocks noChangeAspect="1"/>
        </xdr:cNvPicPr>
      </xdr:nvPicPr>
      <xdr:blipFill rotWithShape="1">
        <a:blip xmlns:r="http://schemas.openxmlformats.org/officeDocument/2006/relationships" r:embed="rId3"/>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xmlns="" id="{00000000-0008-0000-0E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xmlns="" id="{00000000-0008-0000-0E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xmlns="" id="{00000000-0008-0000-0E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xmlns="" id="{00000000-0008-0000-12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xmlns="" id="{00000000-0008-0000-1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110369</xdr:colOff>
      <xdr:row>0</xdr:row>
      <xdr:rowOff>108858</xdr:rowOff>
    </xdr:from>
    <xdr:to>
      <xdr:col>0</xdr:col>
      <xdr:colOff>1891393</xdr:colOff>
      <xdr:row>3</xdr:row>
      <xdr:rowOff>136071</xdr:rowOff>
    </xdr:to>
    <xdr:pic>
      <xdr:nvPicPr>
        <xdr:cNvPr id="5" name="4 Imagen" descr="logotipo alcaldia version para documentos word">
          <a:extLst>
            <a:ext uri="{FF2B5EF4-FFF2-40B4-BE49-F238E27FC236}">
              <a16:creationId xmlns:a16="http://schemas.microsoft.com/office/drawing/2014/main" xmlns="" id="{00000000-0008-0000-1200-000005000000}"/>
            </a:ext>
          </a:extLst>
        </xdr:cNvPr>
        <xdr:cNvPicPr/>
      </xdr:nvPicPr>
      <xdr:blipFill>
        <a:blip xmlns:r="http://schemas.openxmlformats.org/officeDocument/2006/relationships" r:embed="rId2"/>
        <a:srcRect/>
        <a:stretch>
          <a:fillRect/>
        </a:stretch>
      </xdr:blipFill>
      <xdr:spPr bwMode="auto">
        <a:xfrm>
          <a:off x="110369" y="108858"/>
          <a:ext cx="1781024" cy="89807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xmlns=""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464343</xdr:colOff>
      <xdr:row>0</xdr:row>
      <xdr:rowOff>154782</xdr:rowOff>
    </xdr:from>
    <xdr:to>
      <xdr:col>0</xdr:col>
      <xdr:colOff>2321718</xdr:colOff>
      <xdr:row>3</xdr:row>
      <xdr:rowOff>59532</xdr:rowOff>
    </xdr:to>
    <xdr:pic>
      <xdr:nvPicPr>
        <xdr:cNvPr id="3" name="2 Imagen" descr="logotipo alcaldia version para documentos word">
          <a:extLst>
            <a:ext uri="{FF2B5EF4-FFF2-40B4-BE49-F238E27FC236}">
              <a16:creationId xmlns:a16="http://schemas.microsoft.com/office/drawing/2014/main" xmlns="" id="{00000000-0008-0000-1300-000003000000}"/>
            </a:ext>
          </a:extLst>
        </xdr:cNvPr>
        <xdr:cNvPicPr/>
      </xdr:nvPicPr>
      <xdr:blipFill>
        <a:blip xmlns:r="http://schemas.openxmlformats.org/officeDocument/2006/relationships" r:embed="rId2"/>
        <a:srcRect/>
        <a:stretch>
          <a:fillRect/>
        </a:stretch>
      </xdr:blipFill>
      <xdr:spPr bwMode="auto">
        <a:xfrm>
          <a:off x="464343" y="154782"/>
          <a:ext cx="1857375" cy="76200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xmlns="" id="{00000000-0008-0000-14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xmlns=""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52388</xdr:rowOff>
    </xdr:from>
    <xdr:to>
      <xdr:col>1</xdr:col>
      <xdr:colOff>666750</xdr:colOff>
      <xdr:row>3</xdr:row>
      <xdr:rowOff>88107</xdr:rowOff>
    </xdr:to>
    <xdr:pic>
      <xdr:nvPicPr>
        <xdr:cNvPr id="5" name="4 Imagen" descr="logotipo alcaldia version para documentos word">
          <a:extLst>
            <a:ext uri="{FF2B5EF4-FFF2-40B4-BE49-F238E27FC236}">
              <a16:creationId xmlns:a16="http://schemas.microsoft.com/office/drawing/2014/main" xmlns="" id="{00000000-0008-0000-1400-000005000000}"/>
            </a:ext>
          </a:extLst>
        </xdr:cNvPr>
        <xdr:cNvPicPr/>
      </xdr:nvPicPr>
      <xdr:blipFill>
        <a:blip xmlns:r="http://schemas.openxmlformats.org/officeDocument/2006/relationships" r:embed="rId2"/>
        <a:srcRect/>
        <a:stretch>
          <a:fillRect/>
        </a:stretch>
      </xdr:blipFill>
      <xdr:spPr bwMode="auto">
        <a:xfrm>
          <a:off x="0" y="52388"/>
          <a:ext cx="1428750" cy="607219"/>
        </a:xfrm>
        <a:prstGeom prst="rect">
          <a:avLst/>
        </a:prstGeom>
        <a:noFill/>
        <a:ln w="9525">
          <a:noFill/>
          <a:miter lim="800000"/>
          <a:headEnd/>
          <a:tailEnd/>
        </a:ln>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xmlns="" id="{00000000-0008-0000-14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xmlns="" id="{00000000-0008-0000-14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xmlns="" id="{00000000-0008-0000-14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xmlns="" id="{00000000-0008-0000-14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xmlns="" id="{00000000-0008-0000-14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xmlns="" id="{00000000-0008-0000-14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xmlns="" id="{00000000-0008-0000-14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xmlns="" id="{00000000-0008-0000-14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xmlns="" id="{00000000-0008-0000-14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xmlns="" id="{00000000-0008-0000-14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xmlns="" id="{00000000-0008-0000-14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xmlns="" id="{00000000-0008-0000-14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xmlns="" id="{00000000-0008-0000-14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xmlns="" id="{00000000-0008-0000-14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xmlns="" id="{00000000-0008-0000-14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xmlns="" id="{00000000-0008-0000-14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xmlns="" id="{00000000-0008-0000-14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xmlns="" id="{00000000-0008-0000-14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xmlns="" id="{00000000-0008-0000-14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xmlns="" id="{00000000-0008-0000-14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xmlns="" id="{00000000-0008-0000-14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xmlns="" id="{00000000-0008-0000-14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xmlns="" id="{00000000-0008-0000-14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xmlns="" id="{00000000-0008-0000-14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xmlns="" id="{00000000-0008-0000-14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xmlns="" id="{00000000-0008-0000-14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xmlns="" id="{00000000-0008-0000-14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xmlns="" id="{00000000-0008-0000-14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xmlns="" id="{00000000-0008-0000-14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17</xdr:row>
      <xdr:rowOff>136071</xdr:rowOff>
    </xdr:to>
    <xdr:pic>
      <xdr:nvPicPr>
        <xdr:cNvPr id="48" name="Imagen 47">
          <a:extLst>
            <a:ext uri="{FF2B5EF4-FFF2-40B4-BE49-F238E27FC236}">
              <a16:creationId xmlns:a16="http://schemas.microsoft.com/office/drawing/2014/main" xmlns="" id="{00000000-0008-0000-1400-000030000000}"/>
            </a:ext>
          </a:extLst>
        </xdr:cNvPr>
        <xdr:cNvPicPr>
          <a:picLocks noChangeAspect="1"/>
        </xdr:cNvPicPr>
      </xdr:nvPicPr>
      <xdr:blipFill rotWithShape="1">
        <a:blip xmlns:r="http://schemas.openxmlformats.org/officeDocument/2006/relationships" r:embed="rId3"/>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xmlns="" id="{00000000-0008-0000-14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xmlns="" id="{00000000-0008-0000-14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xmlns="" id="{00000000-0008-0000-14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xmlns="" id="{00000000-0008-0000-14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xmlns="" id="{00000000-0008-0000-14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xmlns="" id="{00000000-0008-0000-15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174626</xdr:colOff>
      <xdr:row>0</xdr:row>
      <xdr:rowOff>87313</xdr:rowOff>
    </xdr:from>
    <xdr:to>
      <xdr:col>0</xdr:col>
      <xdr:colOff>1734345</xdr:colOff>
      <xdr:row>3</xdr:row>
      <xdr:rowOff>99219</xdr:rowOff>
    </xdr:to>
    <xdr:pic>
      <xdr:nvPicPr>
        <xdr:cNvPr id="3" name="2 Imagen" descr="logotipo alcaldia version para documentos word">
          <a:extLst>
            <a:ext uri="{FF2B5EF4-FFF2-40B4-BE49-F238E27FC236}">
              <a16:creationId xmlns:a16="http://schemas.microsoft.com/office/drawing/2014/main" xmlns="" id="{00000000-0008-0000-1500-000003000000}"/>
            </a:ext>
          </a:extLst>
        </xdr:cNvPr>
        <xdr:cNvPicPr/>
      </xdr:nvPicPr>
      <xdr:blipFill>
        <a:blip xmlns:r="http://schemas.openxmlformats.org/officeDocument/2006/relationships" r:embed="rId2"/>
        <a:srcRect/>
        <a:stretch>
          <a:fillRect/>
        </a:stretch>
      </xdr:blipFill>
      <xdr:spPr bwMode="auto">
        <a:xfrm>
          <a:off x="174626" y="87313"/>
          <a:ext cx="1559719" cy="607219"/>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xmlns=""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119065</xdr:colOff>
      <xdr:row>0</xdr:row>
      <xdr:rowOff>71437</xdr:rowOff>
    </xdr:from>
    <xdr:to>
      <xdr:col>0</xdr:col>
      <xdr:colOff>1845469</xdr:colOff>
      <xdr:row>3</xdr:row>
      <xdr:rowOff>166688</xdr:rowOff>
    </xdr:to>
    <xdr:pic>
      <xdr:nvPicPr>
        <xdr:cNvPr id="3" name="2 Imagen" descr="logotipo alcaldia version para documentos word">
          <a:extLst>
            <a:ext uri="{FF2B5EF4-FFF2-40B4-BE49-F238E27FC236}">
              <a16:creationId xmlns:a16="http://schemas.microsoft.com/office/drawing/2014/main" xmlns="" id="{00000000-0008-0000-0100-000003000000}"/>
            </a:ext>
          </a:extLst>
        </xdr:cNvPr>
        <xdr:cNvPicPr/>
      </xdr:nvPicPr>
      <xdr:blipFill>
        <a:blip xmlns:r="http://schemas.openxmlformats.org/officeDocument/2006/relationships" r:embed="rId2"/>
        <a:srcRect/>
        <a:stretch>
          <a:fillRect/>
        </a:stretch>
      </xdr:blipFill>
      <xdr:spPr bwMode="auto">
        <a:xfrm>
          <a:off x="119065" y="71437"/>
          <a:ext cx="1726404" cy="66675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69056</xdr:rowOff>
    </xdr:from>
    <xdr:to>
      <xdr:col>1</xdr:col>
      <xdr:colOff>1295400</xdr:colOff>
      <xdr:row>3</xdr:row>
      <xdr:rowOff>104775</xdr:rowOff>
    </xdr:to>
    <xdr:pic>
      <xdr:nvPicPr>
        <xdr:cNvPr id="4" name="3 Imagen" descr="logotipo alcaldia version para documentos word">
          <a:extLst>
            <a:ext uri="{FF2B5EF4-FFF2-40B4-BE49-F238E27FC236}">
              <a16:creationId xmlns:a16="http://schemas.microsoft.com/office/drawing/2014/main" xmlns="" id="{00000000-0008-0000-0400-000004000000}"/>
            </a:ext>
          </a:extLst>
        </xdr:cNvPr>
        <xdr:cNvPicPr/>
      </xdr:nvPicPr>
      <xdr:blipFill>
        <a:blip xmlns:r="http://schemas.openxmlformats.org/officeDocument/2006/relationships" r:embed="rId1"/>
        <a:srcRect/>
        <a:stretch>
          <a:fillRect/>
        </a:stretch>
      </xdr:blipFill>
      <xdr:spPr bwMode="auto">
        <a:xfrm>
          <a:off x="133350" y="69056"/>
          <a:ext cx="1635919" cy="607219"/>
        </a:xfrm>
        <a:prstGeom prst="rect">
          <a:avLst/>
        </a:prstGeom>
        <a:noFill/>
        <a:ln w="9525">
          <a:noFill/>
          <a:miter lim="800000"/>
          <a:headEnd/>
          <a:tailEnd/>
        </a:ln>
      </xdr:spPr>
    </xdr:pic>
    <xdr:clientData/>
  </xdr:twoCellAnchor>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xmlns=""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xmlns=""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xmlns=""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3</xdr:row>
      <xdr:rowOff>130509</xdr:rowOff>
    </xdr:to>
    <xdr:pic>
      <xdr:nvPicPr>
        <xdr:cNvPr id="3" name="Imagen 2">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2"/>
        <a:stretch>
          <a:fillRect/>
        </a:stretch>
      </xdr:blipFill>
      <xdr:spPr>
        <a:xfrm>
          <a:off x="11064991" y="43584"/>
          <a:ext cx="610754" cy="658425"/>
        </a:xfrm>
        <a:prstGeom prst="rect">
          <a:avLst/>
        </a:prstGeom>
      </xdr:spPr>
    </xdr:pic>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xmlns=""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xdr:twoCellAnchor editAs="oneCell">
    <xdr:from>
      <xdr:col>19</xdr:col>
      <xdr:colOff>635000</xdr:colOff>
      <xdr:row>10</xdr:row>
      <xdr:rowOff>63500</xdr:rowOff>
    </xdr:from>
    <xdr:to>
      <xdr:col>19</xdr:col>
      <xdr:colOff>876300</xdr:colOff>
      <xdr:row>10</xdr:row>
      <xdr:rowOff>457200</xdr:rowOff>
    </xdr:to>
    <xdr:sp macro="" textlink="">
      <xdr:nvSpPr>
        <xdr:cNvPr id="3073" name="CheckBox1" hidden="1">
          <a:extLst>
            <a:ext uri="{63B3BB69-23CF-44E3-9099-C40C66FF867C}">
              <a14:compatExt xmlns:a14="http://schemas.microsoft.com/office/drawing/2010/main" spid="_x0000_s3073"/>
            </a:ext>
            <a:ext uri="{FF2B5EF4-FFF2-40B4-BE49-F238E27FC236}">
              <a16:creationId xmlns:a16="http://schemas.microsoft.com/office/drawing/2014/main" xmlns="" id="{00000000-0008-0000-0400-000001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11</xdr:row>
      <xdr:rowOff>165100</xdr:rowOff>
    </xdr:from>
    <xdr:to>
      <xdr:col>19</xdr:col>
      <xdr:colOff>901700</xdr:colOff>
      <xdr:row>11</xdr:row>
      <xdr:rowOff>419100</xdr:rowOff>
    </xdr:to>
    <xdr:sp macro="" textlink="">
      <xdr:nvSpPr>
        <xdr:cNvPr id="3074" name="CheckBox2" hidden="1">
          <a:extLst>
            <a:ext uri="{63B3BB69-23CF-44E3-9099-C40C66FF867C}">
              <a14:compatExt xmlns:a14="http://schemas.microsoft.com/office/drawing/2010/main" spid="_x0000_s3074"/>
            </a:ext>
            <a:ext uri="{FF2B5EF4-FFF2-40B4-BE49-F238E27FC236}">
              <a16:creationId xmlns:a16="http://schemas.microsoft.com/office/drawing/2014/main" xmlns="" id="{00000000-0008-0000-0400-000002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12</xdr:row>
      <xdr:rowOff>165100</xdr:rowOff>
    </xdr:from>
    <xdr:to>
      <xdr:col>19</xdr:col>
      <xdr:colOff>901700</xdr:colOff>
      <xdr:row>12</xdr:row>
      <xdr:rowOff>419100</xdr:rowOff>
    </xdr:to>
    <xdr:sp macro="" textlink="">
      <xdr:nvSpPr>
        <xdr:cNvPr id="3075" name="CheckBox3" hidden="1">
          <a:extLst>
            <a:ext uri="{63B3BB69-23CF-44E3-9099-C40C66FF867C}">
              <a14:compatExt xmlns:a14="http://schemas.microsoft.com/office/drawing/2010/main" spid="_x0000_s3075"/>
            </a:ext>
            <a:ext uri="{FF2B5EF4-FFF2-40B4-BE49-F238E27FC236}">
              <a16:creationId xmlns:a16="http://schemas.microsoft.com/office/drawing/2014/main" xmlns="" id="{00000000-0008-0000-0400-000003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13</xdr:row>
      <xdr:rowOff>165100</xdr:rowOff>
    </xdr:from>
    <xdr:to>
      <xdr:col>19</xdr:col>
      <xdr:colOff>901700</xdr:colOff>
      <xdr:row>13</xdr:row>
      <xdr:rowOff>419100</xdr:rowOff>
    </xdr:to>
    <xdr:sp macro="" textlink="">
      <xdr:nvSpPr>
        <xdr:cNvPr id="3076" name="CheckBox4" hidden="1">
          <a:extLst>
            <a:ext uri="{63B3BB69-23CF-44E3-9099-C40C66FF867C}">
              <a14:compatExt xmlns:a14="http://schemas.microsoft.com/office/drawing/2010/main" spid="_x0000_s3076"/>
            </a:ext>
            <a:ext uri="{FF2B5EF4-FFF2-40B4-BE49-F238E27FC236}">
              <a16:creationId xmlns:a16="http://schemas.microsoft.com/office/drawing/2014/main" xmlns="" id="{00000000-0008-0000-0400-000004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14</xdr:row>
      <xdr:rowOff>177800</xdr:rowOff>
    </xdr:from>
    <xdr:to>
      <xdr:col>19</xdr:col>
      <xdr:colOff>901700</xdr:colOff>
      <xdr:row>14</xdr:row>
      <xdr:rowOff>431800</xdr:rowOff>
    </xdr:to>
    <xdr:sp macro="" textlink="">
      <xdr:nvSpPr>
        <xdr:cNvPr id="3077" name="CheckBox5" hidden="1">
          <a:extLst>
            <a:ext uri="{63B3BB69-23CF-44E3-9099-C40C66FF867C}">
              <a14:compatExt xmlns:a14="http://schemas.microsoft.com/office/drawing/2010/main" spid="_x0000_s3077"/>
            </a:ext>
            <a:ext uri="{FF2B5EF4-FFF2-40B4-BE49-F238E27FC236}">
              <a16:creationId xmlns:a16="http://schemas.microsoft.com/office/drawing/2014/main" xmlns="" id="{00000000-0008-0000-0400-000005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15</xdr:row>
      <xdr:rowOff>165100</xdr:rowOff>
    </xdr:from>
    <xdr:to>
      <xdr:col>19</xdr:col>
      <xdr:colOff>901700</xdr:colOff>
      <xdr:row>15</xdr:row>
      <xdr:rowOff>419100</xdr:rowOff>
    </xdr:to>
    <xdr:sp macro="" textlink="">
      <xdr:nvSpPr>
        <xdr:cNvPr id="3078" name="CheckBox6" hidden="1">
          <a:extLst>
            <a:ext uri="{63B3BB69-23CF-44E3-9099-C40C66FF867C}">
              <a14:compatExt xmlns:a14="http://schemas.microsoft.com/office/drawing/2010/main" spid="_x0000_s3078"/>
            </a:ext>
            <a:ext uri="{FF2B5EF4-FFF2-40B4-BE49-F238E27FC236}">
              <a16:creationId xmlns:a16="http://schemas.microsoft.com/office/drawing/2014/main" xmlns="" id="{00000000-0008-0000-0400-000006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16</xdr:row>
      <xdr:rowOff>165100</xdr:rowOff>
    </xdr:from>
    <xdr:to>
      <xdr:col>19</xdr:col>
      <xdr:colOff>901700</xdr:colOff>
      <xdr:row>16</xdr:row>
      <xdr:rowOff>419100</xdr:rowOff>
    </xdr:to>
    <xdr:sp macro="" textlink="">
      <xdr:nvSpPr>
        <xdr:cNvPr id="3079" name="CheckBox7" hidden="1">
          <a:extLst>
            <a:ext uri="{63B3BB69-23CF-44E3-9099-C40C66FF867C}">
              <a14:compatExt xmlns:a14="http://schemas.microsoft.com/office/drawing/2010/main" spid="_x0000_s3079"/>
            </a:ext>
            <a:ext uri="{FF2B5EF4-FFF2-40B4-BE49-F238E27FC236}">
              <a16:creationId xmlns:a16="http://schemas.microsoft.com/office/drawing/2014/main" xmlns="" id="{00000000-0008-0000-0400-000007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17</xdr:row>
      <xdr:rowOff>165100</xdr:rowOff>
    </xdr:from>
    <xdr:to>
      <xdr:col>19</xdr:col>
      <xdr:colOff>901700</xdr:colOff>
      <xdr:row>17</xdr:row>
      <xdr:rowOff>419100</xdr:rowOff>
    </xdr:to>
    <xdr:sp macro="" textlink="">
      <xdr:nvSpPr>
        <xdr:cNvPr id="3080" name="CheckBox8" hidden="1">
          <a:extLst>
            <a:ext uri="{63B3BB69-23CF-44E3-9099-C40C66FF867C}">
              <a14:compatExt xmlns:a14="http://schemas.microsoft.com/office/drawing/2010/main" spid="_x0000_s3080"/>
            </a:ext>
            <a:ext uri="{FF2B5EF4-FFF2-40B4-BE49-F238E27FC236}">
              <a16:creationId xmlns:a16="http://schemas.microsoft.com/office/drawing/2014/main" xmlns="" id="{00000000-0008-0000-0400-000008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18</xdr:row>
      <xdr:rowOff>165100</xdr:rowOff>
    </xdr:from>
    <xdr:to>
      <xdr:col>19</xdr:col>
      <xdr:colOff>901700</xdr:colOff>
      <xdr:row>18</xdr:row>
      <xdr:rowOff>419100</xdr:rowOff>
    </xdr:to>
    <xdr:sp macro="" textlink="">
      <xdr:nvSpPr>
        <xdr:cNvPr id="3081" name="CheckBox9" hidden="1">
          <a:extLst>
            <a:ext uri="{63B3BB69-23CF-44E3-9099-C40C66FF867C}">
              <a14:compatExt xmlns:a14="http://schemas.microsoft.com/office/drawing/2010/main" spid="_x0000_s3081"/>
            </a:ext>
            <a:ext uri="{FF2B5EF4-FFF2-40B4-BE49-F238E27FC236}">
              <a16:creationId xmlns:a16="http://schemas.microsoft.com/office/drawing/2014/main" xmlns="" id="{00000000-0008-0000-0400-000009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19</xdr:row>
      <xdr:rowOff>165100</xdr:rowOff>
    </xdr:from>
    <xdr:to>
      <xdr:col>19</xdr:col>
      <xdr:colOff>901700</xdr:colOff>
      <xdr:row>19</xdr:row>
      <xdr:rowOff>419100</xdr:rowOff>
    </xdr:to>
    <xdr:sp macro="" textlink="">
      <xdr:nvSpPr>
        <xdr:cNvPr id="3082" name="CheckBox10" hidden="1">
          <a:extLst>
            <a:ext uri="{63B3BB69-23CF-44E3-9099-C40C66FF867C}">
              <a14:compatExt xmlns:a14="http://schemas.microsoft.com/office/drawing/2010/main" spid="_x0000_s3082"/>
            </a:ext>
            <a:ext uri="{FF2B5EF4-FFF2-40B4-BE49-F238E27FC236}">
              <a16:creationId xmlns:a16="http://schemas.microsoft.com/office/drawing/2014/main" xmlns="" id="{00000000-0008-0000-0400-00000A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20</xdr:row>
      <xdr:rowOff>165100</xdr:rowOff>
    </xdr:from>
    <xdr:to>
      <xdr:col>19</xdr:col>
      <xdr:colOff>901700</xdr:colOff>
      <xdr:row>20</xdr:row>
      <xdr:rowOff>419100</xdr:rowOff>
    </xdr:to>
    <xdr:sp macro="" textlink="">
      <xdr:nvSpPr>
        <xdr:cNvPr id="3083" name="CheckBox11" hidden="1">
          <a:extLst>
            <a:ext uri="{63B3BB69-23CF-44E3-9099-C40C66FF867C}">
              <a14:compatExt xmlns:a14="http://schemas.microsoft.com/office/drawing/2010/main" spid="_x0000_s3083"/>
            </a:ext>
            <a:ext uri="{FF2B5EF4-FFF2-40B4-BE49-F238E27FC236}">
              <a16:creationId xmlns:a16="http://schemas.microsoft.com/office/drawing/2014/main" xmlns="" id="{00000000-0008-0000-0400-00000B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21</xdr:row>
      <xdr:rowOff>165100</xdr:rowOff>
    </xdr:from>
    <xdr:to>
      <xdr:col>19</xdr:col>
      <xdr:colOff>901700</xdr:colOff>
      <xdr:row>21</xdr:row>
      <xdr:rowOff>419100</xdr:rowOff>
    </xdr:to>
    <xdr:sp macro="" textlink="">
      <xdr:nvSpPr>
        <xdr:cNvPr id="3084" name="CheckBox12" hidden="1">
          <a:extLst>
            <a:ext uri="{63B3BB69-23CF-44E3-9099-C40C66FF867C}">
              <a14:compatExt xmlns:a14="http://schemas.microsoft.com/office/drawing/2010/main" spid="_x0000_s3084"/>
            </a:ext>
            <a:ext uri="{FF2B5EF4-FFF2-40B4-BE49-F238E27FC236}">
              <a16:creationId xmlns:a16="http://schemas.microsoft.com/office/drawing/2014/main" xmlns="" id="{00000000-0008-0000-0400-00000C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22</xdr:row>
      <xdr:rowOff>165100</xdr:rowOff>
    </xdr:from>
    <xdr:to>
      <xdr:col>19</xdr:col>
      <xdr:colOff>901700</xdr:colOff>
      <xdr:row>22</xdr:row>
      <xdr:rowOff>419100</xdr:rowOff>
    </xdr:to>
    <xdr:sp macro="" textlink="">
      <xdr:nvSpPr>
        <xdr:cNvPr id="3085" name="CheckBox13" hidden="1">
          <a:extLst>
            <a:ext uri="{63B3BB69-23CF-44E3-9099-C40C66FF867C}">
              <a14:compatExt xmlns:a14="http://schemas.microsoft.com/office/drawing/2010/main" spid="_x0000_s3085"/>
            </a:ext>
            <a:ext uri="{FF2B5EF4-FFF2-40B4-BE49-F238E27FC236}">
              <a16:creationId xmlns:a16="http://schemas.microsoft.com/office/drawing/2014/main" xmlns="" id="{00000000-0008-0000-0400-00000D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23</xdr:row>
      <xdr:rowOff>165100</xdr:rowOff>
    </xdr:from>
    <xdr:to>
      <xdr:col>19</xdr:col>
      <xdr:colOff>901700</xdr:colOff>
      <xdr:row>23</xdr:row>
      <xdr:rowOff>419100</xdr:rowOff>
    </xdr:to>
    <xdr:sp macro="" textlink="">
      <xdr:nvSpPr>
        <xdr:cNvPr id="3086" name="CheckBox14" hidden="1">
          <a:extLst>
            <a:ext uri="{63B3BB69-23CF-44E3-9099-C40C66FF867C}">
              <a14:compatExt xmlns:a14="http://schemas.microsoft.com/office/drawing/2010/main" spid="_x0000_s3086"/>
            </a:ext>
            <a:ext uri="{FF2B5EF4-FFF2-40B4-BE49-F238E27FC236}">
              <a16:creationId xmlns:a16="http://schemas.microsoft.com/office/drawing/2014/main" xmlns="" id="{00000000-0008-0000-0400-00000E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24</xdr:row>
      <xdr:rowOff>165100</xdr:rowOff>
    </xdr:from>
    <xdr:to>
      <xdr:col>19</xdr:col>
      <xdr:colOff>901700</xdr:colOff>
      <xdr:row>24</xdr:row>
      <xdr:rowOff>419100</xdr:rowOff>
    </xdr:to>
    <xdr:sp macro="" textlink="">
      <xdr:nvSpPr>
        <xdr:cNvPr id="3087" name="CheckBox15" hidden="1">
          <a:extLst>
            <a:ext uri="{63B3BB69-23CF-44E3-9099-C40C66FF867C}">
              <a14:compatExt xmlns:a14="http://schemas.microsoft.com/office/drawing/2010/main" spid="_x0000_s3087"/>
            </a:ext>
            <a:ext uri="{FF2B5EF4-FFF2-40B4-BE49-F238E27FC236}">
              <a16:creationId xmlns:a16="http://schemas.microsoft.com/office/drawing/2014/main" xmlns="" id="{00000000-0008-0000-0400-00000F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25</xdr:row>
      <xdr:rowOff>165100</xdr:rowOff>
    </xdr:from>
    <xdr:to>
      <xdr:col>19</xdr:col>
      <xdr:colOff>901700</xdr:colOff>
      <xdr:row>25</xdr:row>
      <xdr:rowOff>419100</xdr:rowOff>
    </xdr:to>
    <xdr:sp macro="" textlink="">
      <xdr:nvSpPr>
        <xdr:cNvPr id="3088" name="CheckBox16" hidden="1">
          <a:extLst>
            <a:ext uri="{63B3BB69-23CF-44E3-9099-C40C66FF867C}">
              <a14:compatExt xmlns:a14="http://schemas.microsoft.com/office/drawing/2010/main" spid="_x0000_s3088"/>
            </a:ext>
            <a:ext uri="{FF2B5EF4-FFF2-40B4-BE49-F238E27FC236}">
              <a16:creationId xmlns:a16="http://schemas.microsoft.com/office/drawing/2014/main" xmlns="" id="{00000000-0008-0000-0400-000010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26</xdr:row>
      <xdr:rowOff>165100</xdr:rowOff>
    </xdr:from>
    <xdr:to>
      <xdr:col>19</xdr:col>
      <xdr:colOff>901700</xdr:colOff>
      <xdr:row>26</xdr:row>
      <xdr:rowOff>419100</xdr:rowOff>
    </xdr:to>
    <xdr:sp macro="" textlink="">
      <xdr:nvSpPr>
        <xdr:cNvPr id="3089" name="CheckBox17" hidden="1">
          <a:extLst>
            <a:ext uri="{63B3BB69-23CF-44E3-9099-C40C66FF867C}">
              <a14:compatExt xmlns:a14="http://schemas.microsoft.com/office/drawing/2010/main" spid="_x0000_s3089"/>
            </a:ext>
            <a:ext uri="{FF2B5EF4-FFF2-40B4-BE49-F238E27FC236}">
              <a16:creationId xmlns:a16="http://schemas.microsoft.com/office/drawing/2014/main" xmlns="" id="{00000000-0008-0000-0400-000011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27</xdr:row>
      <xdr:rowOff>165100</xdr:rowOff>
    </xdr:from>
    <xdr:to>
      <xdr:col>19</xdr:col>
      <xdr:colOff>901700</xdr:colOff>
      <xdr:row>27</xdr:row>
      <xdr:rowOff>419100</xdr:rowOff>
    </xdr:to>
    <xdr:sp macro="" textlink="">
      <xdr:nvSpPr>
        <xdr:cNvPr id="3090" name="CheckBox18" hidden="1">
          <a:extLst>
            <a:ext uri="{63B3BB69-23CF-44E3-9099-C40C66FF867C}">
              <a14:compatExt xmlns:a14="http://schemas.microsoft.com/office/drawing/2010/main" spid="_x0000_s3090"/>
            </a:ext>
            <a:ext uri="{FF2B5EF4-FFF2-40B4-BE49-F238E27FC236}">
              <a16:creationId xmlns:a16="http://schemas.microsoft.com/office/drawing/2014/main" xmlns="" id="{00000000-0008-0000-0400-000012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28</xdr:row>
      <xdr:rowOff>165100</xdr:rowOff>
    </xdr:from>
    <xdr:to>
      <xdr:col>19</xdr:col>
      <xdr:colOff>901700</xdr:colOff>
      <xdr:row>28</xdr:row>
      <xdr:rowOff>419100</xdr:rowOff>
    </xdr:to>
    <xdr:sp macro="" textlink="">
      <xdr:nvSpPr>
        <xdr:cNvPr id="3091" name="CheckBox19" hidden="1">
          <a:extLst>
            <a:ext uri="{63B3BB69-23CF-44E3-9099-C40C66FF867C}">
              <a14:compatExt xmlns:a14="http://schemas.microsoft.com/office/drawing/2010/main" spid="_x0000_s3091"/>
            </a:ext>
            <a:ext uri="{FF2B5EF4-FFF2-40B4-BE49-F238E27FC236}">
              <a16:creationId xmlns:a16="http://schemas.microsoft.com/office/drawing/2014/main" xmlns="" id="{00000000-0008-0000-0400-000013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29</xdr:row>
      <xdr:rowOff>165100</xdr:rowOff>
    </xdr:from>
    <xdr:to>
      <xdr:col>19</xdr:col>
      <xdr:colOff>901700</xdr:colOff>
      <xdr:row>29</xdr:row>
      <xdr:rowOff>419100</xdr:rowOff>
    </xdr:to>
    <xdr:sp macro="" textlink="">
      <xdr:nvSpPr>
        <xdr:cNvPr id="3092" name="CheckBox20" hidden="1">
          <a:extLst>
            <a:ext uri="{63B3BB69-23CF-44E3-9099-C40C66FF867C}">
              <a14:compatExt xmlns:a14="http://schemas.microsoft.com/office/drawing/2010/main" spid="_x0000_s3092"/>
            </a:ext>
            <a:ext uri="{FF2B5EF4-FFF2-40B4-BE49-F238E27FC236}">
              <a16:creationId xmlns:a16="http://schemas.microsoft.com/office/drawing/2014/main" xmlns="" id="{00000000-0008-0000-0400-000014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30</xdr:row>
      <xdr:rowOff>165100</xdr:rowOff>
    </xdr:from>
    <xdr:to>
      <xdr:col>19</xdr:col>
      <xdr:colOff>901700</xdr:colOff>
      <xdr:row>30</xdr:row>
      <xdr:rowOff>419100</xdr:rowOff>
    </xdr:to>
    <xdr:sp macro="" textlink="">
      <xdr:nvSpPr>
        <xdr:cNvPr id="3093" name="CheckBox21" hidden="1">
          <a:extLst>
            <a:ext uri="{63B3BB69-23CF-44E3-9099-C40C66FF867C}">
              <a14:compatExt xmlns:a14="http://schemas.microsoft.com/office/drawing/2010/main" spid="_x0000_s3093"/>
            </a:ext>
            <a:ext uri="{FF2B5EF4-FFF2-40B4-BE49-F238E27FC236}">
              <a16:creationId xmlns:a16="http://schemas.microsoft.com/office/drawing/2014/main" xmlns="" id="{00000000-0008-0000-0400-000015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31</xdr:row>
      <xdr:rowOff>165100</xdr:rowOff>
    </xdr:from>
    <xdr:to>
      <xdr:col>19</xdr:col>
      <xdr:colOff>901700</xdr:colOff>
      <xdr:row>31</xdr:row>
      <xdr:rowOff>419100</xdr:rowOff>
    </xdr:to>
    <xdr:sp macro="" textlink="">
      <xdr:nvSpPr>
        <xdr:cNvPr id="3094" name="CheckBox22" hidden="1">
          <a:extLst>
            <a:ext uri="{63B3BB69-23CF-44E3-9099-C40C66FF867C}">
              <a14:compatExt xmlns:a14="http://schemas.microsoft.com/office/drawing/2010/main" spid="_x0000_s3094"/>
            </a:ext>
            <a:ext uri="{FF2B5EF4-FFF2-40B4-BE49-F238E27FC236}">
              <a16:creationId xmlns:a16="http://schemas.microsoft.com/office/drawing/2014/main" xmlns="" id="{00000000-0008-0000-0400-000016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32</xdr:row>
      <xdr:rowOff>165100</xdr:rowOff>
    </xdr:from>
    <xdr:to>
      <xdr:col>19</xdr:col>
      <xdr:colOff>901700</xdr:colOff>
      <xdr:row>32</xdr:row>
      <xdr:rowOff>419100</xdr:rowOff>
    </xdr:to>
    <xdr:sp macro="" textlink="">
      <xdr:nvSpPr>
        <xdr:cNvPr id="3095" name="CheckBox23" hidden="1">
          <a:extLst>
            <a:ext uri="{63B3BB69-23CF-44E3-9099-C40C66FF867C}">
              <a14:compatExt xmlns:a14="http://schemas.microsoft.com/office/drawing/2010/main" spid="_x0000_s3095"/>
            </a:ext>
            <a:ext uri="{FF2B5EF4-FFF2-40B4-BE49-F238E27FC236}">
              <a16:creationId xmlns:a16="http://schemas.microsoft.com/office/drawing/2014/main" xmlns="" id="{00000000-0008-0000-0400-000017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33</xdr:row>
      <xdr:rowOff>165100</xdr:rowOff>
    </xdr:from>
    <xdr:to>
      <xdr:col>19</xdr:col>
      <xdr:colOff>901700</xdr:colOff>
      <xdr:row>33</xdr:row>
      <xdr:rowOff>419100</xdr:rowOff>
    </xdr:to>
    <xdr:sp macro="" textlink="">
      <xdr:nvSpPr>
        <xdr:cNvPr id="3096" name="CheckBox24" hidden="1">
          <a:extLst>
            <a:ext uri="{63B3BB69-23CF-44E3-9099-C40C66FF867C}">
              <a14:compatExt xmlns:a14="http://schemas.microsoft.com/office/drawing/2010/main" spid="_x0000_s3096"/>
            </a:ext>
            <a:ext uri="{FF2B5EF4-FFF2-40B4-BE49-F238E27FC236}">
              <a16:creationId xmlns:a16="http://schemas.microsoft.com/office/drawing/2014/main" xmlns="" id="{00000000-0008-0000-0400-000018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34</xdr:row>
      <xdr:rowOff>165100</xdr:rowOff>
    </xdr:from>
    <xdr:to>
      <xdr:col>19</xdr:col>
      <xdr:colOff>901700</xdr:colOff>
      <xdr:row>34</xdr:row>
      <xdr:rowOff>419100</xdr:rowOff>
    </xdr:to>
    <xdr:sp macro="" textlink="">
      <xdr:nvSpPr>
        <xdr:cNvPr id="3097" name="CheckBox25" hidden="1">
          <a:extLst>
            <a:ext uri="{63B3BB69-23CF-44E3-9099-C40C66FF867C}">
              <a14:compatExt xmlns:a14="http://schemas.microsoft.com/office/drawing/2010/main" spid="_x0000_s3097"/>
            </a:ext>
            <a:ext uri="{FF2B5EF4-FFF2-40B4-BE49-F238E27FC236}">
              <a16:creationId xmlns:a16="http://schemas.microsoft.com/office/drawing/2014/main" xmlns="" id="{00000000-0008-0000-0400-000019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35</xdr:row>
      <xdr:rowOff>165100</xdr:rowOff>
    </xdr:from>
    <xdr:to>
      <xdr:col>19</xdr:col>
      <xdr:colOff>901700</xdr:colOff>
      <xdr:row>35</xdr:row>
      <xdr:rowOff>419100</xdr:rowOff>
    </xdr:to>
    <xdr:sp macro="" textlink="">
      <xdr:nvSpPr>
        <xdr:cNvPr id="3098" name="CheckBox26" hidden="1">
          <a:extLst>
            <a:ext uri="{63B3BB69-23CF-44E3-9099-C40C66FF867C}">
              <a14:compatExt xmlns:a14="http://schemas.microsoft.com/office/drawing/2010/main" spid="_x0000_s3098"/>
            </a:ext>
            <a:ext uri="{FF2B5EF4-FFF2-40B4-BE49-F238E27FC236}">
              <a16:creationId xmlns:a16="http://schemas.microsoft.com/office/drawing/2014/main" xmlns="" id="{00000000-0008-0000-0400-00001A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36</xdr:row>
      <xdr:rowOff>165100</xdr:rowOff>
    </xdr:from>
    <xdr:to>
      <xdr:col>19</xdr:col>
      <xdr:colOff>901700</xdr:colOff>
      <xdr:row>36</xdr:row>
      <xdr:rowOff>419100</xdr:rowOff>
    </xdr:to>
    <xdr:sp macro="" textlink="">
      <xdr:nvSpPr>
        <xdr:cNvPr id="3099" name="CheckBox27" hidden="1">
          <a:extLst>
            <a:ext uri="{63B3BB69-23CF-44E3-9099-C40C66FF867C}">
              <a14:compatExt xmlns:a14="http://schemas.microsoft.com/office/drawing/2010/main" spid="_x0000_s3099"/>
            </a:ext>
            <a:ext uri="{FF2B5EF4-FFF2-40B4-BE49-F238E27FC236}">
              <a16:creationId xmlns:a16="http://schemas.microsoft.com/office/drawing/2014/main" xmlns="" id="{00000000-0008-0000-0400-00001B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37</xdr:row>
      <xdr:rowOff>165100</xdr:rowOff>
    </xdr:from>
    <xdr:to>
      <xdr:col>19</xdr:col>
      <xdr:colOff>901700</xdr:colOff>
      <xdr:row>37</xdr:row>
      <xdr:rowOff>419100</xdr:rowOff>
    </xdr:to>
    <xdr:sp macro="" textlink="">
      <xdr:nvSpPr>
        <xdr:cNvPr id="3100" name="CheckBox28" hidden="1">
          <a:extLst>
            <a:ext uri="{63B3BB69-23CF-44E3-9099-C40C66FF867C}">
              <a14:compatExt xmlns:a14="http://schemas.microsoft.com/office/drawing/2010/main" spid="_x0000_s3100"/>
            </a:ext>
            <a:ext uri="{FF2B5EF4-FFF2-40B4-BE49-F238E27FC236}">
              <a16:creationId xmlns:a16="http://schemas.microsoft.com/office/drawing/2014/main" xmlns="" id="{00000000-0008-0000-0400-00001C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38</xdr:row>
      <xdr:rowOff>165100</xdr:rowOff>
    </xdr:from>
    <xdr:to>
      <xdr:col>19</xdr:col>
      <xdr:colOff>901700</xdr:colOff>
      <xdr:row>38</xdr:row>
      <xdr:rowOff>419100</xdr:rowOff>
    </xdr:to>
    <xdr:sp macro="" textlink="">
      <xdr:nvSpPr>
        <xdr:cNvPr id="3101" name="CheckBox29" hidden="1">
          <a:extLst>
            <a:ext uri="{63B3BB69-23CF-44E3-9099-C40C66FF867C}">
              <a14:compatExt xmlns:a14="http://schemas.microsoft.com/office/drawing/2010/main" spid="_x0000_s3101"/>
            </a:ext>
            <a:ext uri="{FF2B5EF4-FFF2-40B4-BE49-F238E27FC236}">
              <a16:creationId xmlns:a16="http://schemas.microsoft.com/office/drawing/2014/main" xmlns="" id="{00000000-0008-0000-0400-00001D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39</xdr:row>
      <xdr:rowOff>165100</xdr:rowOff>
    </xdr:from>
    <xdr:to>
      <xdr:col>19</xdr:col>
      <xdr:colOff>901700</xdr:colOff>
      <xdr:row>39</xdr:row>
      <xdr:rowOff>419100</xdr:rowOff>
    </xdr:to>
    <xdr:sp macro="" textlink="">
      <xdr:nvSpPr>
        <xdr:cNvPr id="3102" name="CheckBox30" hidden="1">
          <a:extLst>
            <a:ext uri="{63B3BB69-23CF-44E3-9099-C40C66FF867C}">
              <a14:compatExt xmlns:a14="http://schemas.microsoft.com/office/drawing/2010/main" spid="_x0000_s3102"/>
            </a:ext>
            <a:ext uri="{FF2B5EF4-FFF2-40B4-BE49-F238E27FC236}">
              <a16:creationId xmlns:a16="http://schemas.microsoft.com/office/drawing/2014/main" xmlns="" id="{00000000-0008-0000-0400-00001E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3103" name="CheckBox31" hidden="1">
          <a:extLst>
            <a:ext uri="{63B3BB69-23CF-44E3-9099-C40C66FF867C}">
              <a14:compatExt xmlns:a14="http://schemas.microsoft.com/office/drawing/2010/main" spid="_x0000_s3103"/>
            </a:ext>
            <a:ext uri="{FF2B5EF4-FFF2-40B4-BE49-F238E27FC236}">
              <a16:creationId xmlns:a16="http://schemas.microsoft.com/office/drawing/2014/main" xmlns="" id="{00000000-0008-0000-0400-00001F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3104" name="CheckBox32" hidden="1">
          <a:extLst>
            <a:ext uri="{63B3BB69-23CF-44E3-9099-C40C66FF867C}">
              <a14:compatExt xmlns:a14="http://schemas.microsoft.com/office/drawing/2010/main" spid="_x0000_s3104"/>
            </a:ext>
            <a:ext uri="{FF2B5EF4-FFF2-40B4-BE49-F238E27FC236}">
              <a16:creationId xmlns:a16="http://schemas.microsoft.com/office/drawing/2014/main" xmlns="" id="{00000000-0008-0000-0400-000020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3105" name="CheckBox33" hidden="1">
          <a:extLst>
            <a:ext uri="{63B3BB69-23CF-44E3-9099-C40C66FF867C}">
              <a14:compatExt xmlns:a14="http://schemas.microsoft.com/office/drawing/2010/main" spid="_x0000_s3105"/>
            </a:ext>
            <a:ext uri="{FF2B5EF4-FFF2-40B4-BE49-F238E27FC236}">
              <a16:creationId xmlns:a16="http://schemas.microsoft.com/office/drawing/2014/main" xmlns="" id="{00000000-0008-0000-0400-000021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3106" name="CheckBox34" hidden="1">
          <a:extLst>
            <a:ext uri="{63B3BB69-23CF-44E3-9099-C40C66FF867C}">
              <a14:compatExt xmlns:a14="http://schemas.microsoft.com/office/drawing/2010/main" spid="_x0000_s3106"/>
            </a:ext>
            <a:ext uri="{FF2B5EF4-FFF2-40B4-BE49-F238E27FC236}">
              <a16:creationId xmlns:a16="http://schemas.microsoft.com/office/drawing/2014/main" xmlns="" id="{00000000-0008-0000-0400-000022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3107" name="CheckBox35" hidden="1">
          <a:extLst>
            <a:ext uri="{63B3BB69-23CF-44E3-9099-C40C66FF867C}">
              <a14:compatExt xmlns:a14="http://schemas.microsoft.com/office/drawing/2010/main" spid="_x0000_s3107"/>
            </a:ext>
            <a:ext uri="{FF2B5EF4-FFF2-40B4-BE49-F238E27FC236}">
              <a16:creationId xmlns:a16="http://schemas.microsoft.com/office/drawing/2014/main" xmlns="" id="{00000000-0008-0000-0400-000023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3108" name="CheckBox36" hidden="1">
          <a:extLst>
            <a:ext uri="{63B3BB69-23CF-44E3-9099-C40C66FF867C}">
              <a14:compatExt xmlns:a14="http://schemas.microsoft.com/office/drawing/2010/main" spid="_x0000_s3108"/>
            </a:ext>
            <a:ext uri="{FF2B5EF4-FFF2-40B4-BE49-F238E27FC236}">
              <a16:creationId xmlns:a16="http://schemas.microsoft.com/office/drawing/2014/main" xmlns="" id="{00000000-0008-0000-0400-000024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3110" name="CheckBox38" hidden="1">
          <a:extLst>
            <a:ext uri="{63B3BB69-23CF-44E3-9099-C40C66FF867C}">
              <a14:compatExt xmlns:a14="http://schemas.microsoft.com/office/drawing/2010/main" spid="_x0000_s3110"/>
            </a:ext>
            <a:ext uri="{FF2B5EF4-FFF2-40B4-BE49-F238E27FC236}">
              <a16:creationId xmlns:a16="http://schemas.microsoft.com/office/drawing/2014/main" xmlns="" id="{00000000-0008-0000-0400-000026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3111" name="CheckBox39" hidden="1">
          <a:extLst>
            <a:ext uri="{63B3BB69-23CF-44E3-9099-C40C66FF867C}">
              <a14:compatExt xmlns:a14="http://schemas.microsoft.com/office/drawing/2010/main" spid="_x0000_s3111"/>
            </a:ext>
            <a:ext uri="{FF2B5EF4-FFF2-40B4-BE49-F238E27FC236}">
              <a16:creationId xmlns:a16="http://schemas.microsoft.com/office/drawing/2014/main" xmlns="" id="{00000000-0008-0000-0400-000027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3112" name="CheckBox40" hidden="1">
          <a:extLst>
            <a:ext uri="{63B3BB69-23CF-44E3-9099-C40C66FF867C}">
              <a14:compatExt xmlns:a14="http://schemas.microsoft.com/office/drawing/2010/main" spid="_x0000_s3112"/>
            </a:ext>
            <a:ext uri="{FF2B5EF4-FFF2-40B4-BE49-F238E27FC236}">
              <a16:creationId xmlns:a16="http://schemas.microsoft.com/office/drawing/2014/main" xmlns="" id="{00000000-0008-0000-0400-000028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3113" name="CheckBox41" hidden="1">
          <a:extLst>
            <a:ext uri="{63B3BB69-23CF-44E3-9099-C40C66FF867C}">
              <a14:compatExt xmlns:a14="http://schemas.microsoft.com/office/drawing/2010/main" spid="_x0000_s3113"/>
            </a:ext>
            <a:ext uri="{FF2B5EF4-FFF2-40B4-BE49-F238E27FC236}">
              <a16:creationId xmlns:a16="http://schemas.microsoft.com/office/drawing/2014/main" xmlns="" id="{00000000-0008-0000-0400-000029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3114" name="CheckBox42" hidden="1">
          <a:extLst>
            <a:ext uri="{63B3BB69-23CF-44E3-9099-C40C66FF867C}">
              <a14:compatExt xmlns:a14="http://schemas.microsoft.com/office/drawing/2010/main" spid="_x0000_s3114"/>
            </a:ext>
            <a:ext uri="{FF2B5EF4-FFF2-40B4-BE49-F238E27FC236}">
              <a16:creationId xmlns:a16="http://schemas.microsoft.com/office/drawing/2014/main" xmlns="" id="{00000000-0008-0000-0400-00002A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3115" name="CheckBox43" hidden="1">
          <a:extLst>
            <a:ext uri="{63B3BB69-23CF-44E3-9099-C40C66FF867C}">
              <a14:compatExt xmlns:a14="http://schemas.microsoft.com/office/drawing/2010/main" spid="_x0000_s3115"/>
            </a:ext>
            <a:ext uri="{FF2B5EF4-FFF2-40B4-BE49-F238E27FC236}">
              <a16:creationId xmlns:a16="http://schemas.microsoft.com/office/drawing/2014/main" xmlns="" id="{00000000-0008-0000-0400-00002B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3116" name="CheckBox44" hidden="1">
          <a:extLst>
            <a:ext uri="{63B3BB69-23CF-44E3-9099-C40C66FF867C}">
              <a14:compatExt xmlns:a14="http://schemas.microsoft.com/office/drawing/2010/main" spid="_x0000_s3116"/>
            </a:ext>
            <a:ext uri="{FF2B5EF4-FFF2-40B4-BE49-F238E27FC236}">
              <a16:creationId xmlns:a16="http://schemas.microsoft.com/office/drawing/2014/main" xmlns="" id="{00000000-0008-0000-0400-00002C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3117" name="CheckBox45" hidden="1">
          <a:extLst>
            <a:ext uri="{63B3BB69-23CF-44E3-9099-C40C66FF867C}">
              <a14:compatExt xmlns:a14="http://schemas.microsoft.com/office/drawing/2010/main" spid="_x0000_s3117"/>
            </a:ext>
            <a:ext uri="{FF2B5EF4-FFF2-40B4-BE49-F238E27FC236}">
              <a16:creationId xmlns:a16="http://schemas.microsoft.com/office/drawing/2014/main" xmlns="" id="{00000000-0008-0000-0400-00002D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3118" name="CheckBox46" hidden="1">
          <a:extLst>
            <a:ext uri="{63B3BB69-23CF-44E3-9099-C40C66FF867C}">
              <a14:compatExt xmlns:a14="http://schemas.microsoft.com/office/drawing/2010/main" spid="_x0000_s3118"/>
            </a:ext>
            <a:ext uri="{FF2B5EF4-FFF2-40B4-BE49-F238E27FC236}">
              <a16:creationId xmlns:a16="http://schemas.microsoft.com/office/drawing/2014/main" xmlns="" id="{00000000-0008-0000-0400-00002E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635000</xdr:colOff>
      <xdr:row>10</xdr:row>
      <xdr:rowOff>63500</xdr:rowOff>
    </xdr:from>
    <xdr:to>
      <xdr:col>19</xdr:col>
      <xdr:colOff>876300</xdr:colOff>
      <xdr:row>10</xdr:row>
      <xdr:rowOff>457200</xdr:rowOff>
    </xdr:to>
    <xdr:pic>
      <xdr:nvPicPr>
        <xdr:cNvPr id="8" name="CheckBox1">
          <a:extLst>
            <a:ext uri="{FF2B5EF4-FFF2-40B4-BE49-F238E27FC236}">
              <a16:creationId xmlns:a16="http://schemas.microsoft.com/office/drawing/2014/main" xmlns="" id="{7B7C54F9-39B7-1D44-AD96-76A90394533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157200" y="3619500"/>
          <a:ext cx="241300" cy="393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11</xdr:row>
      <xdr:rowOff>165100</xdr:rowOff>
    </xdr:from>
    <xdr:to>
      <xdr:col>19</xdr:col>
      <xdr:colOff>901700</xdr:colOff>
      <xdr:row>11</xdr:row>
      <xdr:rowOff>419100</xdr:rowOff>
    </xdr:to>
    <xdr:pic>
      <xdr:nvPicPr>
        <xdr:cNvPr id="9" name="CheckBox2">
          <a:extLst>
            <a:ext uri="{FF2B5EF4-FFF2-40B4-BE49-F238E27FC236}">
              <a16:creationId xmlns:a16="http://schemas.microsoft.com/office/drawing/2014/main" xmlns="" id="{16ECD283-C7E2-A842-95C6-DA29EB6EFC8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42164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12</xdr:row>
      <xdr:rowOff>165100</xdr:rowOff>
    </xdr:from>
    <xdr:to>
      <xdr:col>19</xdr:col>
      <xdr:colOff>901700</xdr:colOff>
      <xdr:row>12</xdr:row>
      <xdr:rowOff>419100</xdr:rowOff>
    </xdr:to>
    <xdr:pic>
      <xdr:nvPicPr>
        <xdr:cNvPr id="10" name="CheckBox3">
          <a:extLst>
            <a:ext uri="{FF2B5EF4-FFF2-40B4-BE49-F238E27FC236}">
              <a16:creationId xmlns:a16="http://schemas.microsoft.com/office/drawing/2014/main" xmlns="" id="{873768EB-AB52-4E41-8DED-2FF54ED1989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4787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13</xdr:row>
      <xdr:rowOff>165100</xdr:rowOff>
    </xdr:from>
    <xdr:to>
      <xdr:col>19</xdr:col>
      <xdr:colOff>901700</xdr:colOff>
      <xdr:row>13</xdr:row>
      <xdr:rowOff>419100</xdr:rowOff>
    </xdr:to>
    <xdr:pic>
      <xdr:nvPicPr>
        <xdr:cNvPr id="11" name="CheckBox4">
          <a:extLst>
            <a:ext uri="{FF2B5EF4-FFF2-40B4-BE49-F238E27FC236}">
              <a16:creationId xmlns:a16="http://schemas.microsoft.com/office/drawing/2014/main" xmlns="" id="{ED3370F4-8DB1-C24B-AD00-2C205C53EF5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52832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14</xdr:row>
      <xdr:rowOff>177800</xdr:rowOff>
    </xdr:from>
    <xdr:to>
      <xdr:col>19</xdr:col>
      <xdr:colOff>901700</xdr:colOff>
      <xdr:row>14</xdr:row>
      <xdr:rowOff>431800</xdr:rowOff>
    </xdr:to>
    <xdr:pic>
      <xdr:nvPicPr>
        <xdr:cNvPr id="12" name="CheckBox5">
          <a:extLst>
            <a:ext uri="{FF2B5EF4-FFF2-40B4-BE49-F238E27FC236}">
              <a16:creationId xmlns:a16="http://schemas.microsoft.com/office/drawing/2014/main" xmlns="" id="{8394F5D8-41D0-9948-A66E-7667488B2BE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57912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15</xdr:row>
      <xdr:rowOff>165100</xdr:rowOff>
    </xdr:from>
    <xdr:to>
      <xdr:col>19</xdr:col>
      <xdr:colOff>901700</xdr:colOff>
      <xdr:row>15</xdr:row>
      <xdr:rowOff>419100</xdr:rowOff>
    </xdr:to>
    <xdr:pic>
      <xdr:nvPicPr>
        <xdr:cNvPr id="13" name="CheckBox6">
          <a:extLst>
            <a:ext uri="{FF2B5EF4-FFF2-40B4-BE49-F238E27FC236}">
              <a16:creationId xmlns:a16="http://schemas.microsoft.com/office/drawing/2014/main" xmlns="" id="{43FB5FB2-1A87-F348-B17C-E488C20E76B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62738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16</xdr:row>
      <xdr:rowOff>165100</xdr:rowOff>
    </xdr:from>
    <xdr:to>
      <xdr:col>19</xdr:col>
      <xdr:colOff>901700</xdr:colOff>
      <xdr:row>16</xdr:row>
      <xdr:rowOff>419100</xdr:rowOff>
    </xdr:to>
    <xdr:pic>
      <xdr:nvPicPr>
        <xdr:cNvPr id="14" name="CheckBox7">
          <a:extLst>
            <a:ext uri="{FF2B5EF4-FFF2-40B4-BE49-F238E27FC236}">
              <a16:creationId xmlns:a16="http://schemas.microsoft.com/office/drawing/2014/main" xmlns="" id="{C6DB228D-777D-2245-B284-C76821EC4A6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67691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17</xdr:row>
      <xdr:rowOff>165100</xdr:rowOff>
    </xdr:from>
    <xdr:to>
      <xdr:col>19</xdr:col>
      <xdr:colOff>901700</xdr:colOff>
      <xdr:row>17</xdr:row>
      <xdr:rowOff>419100</xdr:rowOff>
    </xdr:to>
    <xdr:pic>
      <xdr:nvPicPr>
        <xdr:cNvPr id="15" name="CheckBox8">
          <a:extLst>
            <a:ext uri="{FF2B5EF4-FFF2-40B4-BE49-F238E27FC236}">
              <a16:creationId xmlns:a16="http://schemas.microsoft.com/office/drawing/2014/main" xmlns="" id="{361E8275-FC03-AA45-8566-BCD7151AFCF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72644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18</xdr:row>
      <xdr:rowOff>165100</xdr:rowOff>
    </xdr:from>
    <xdr:to>
      <xdr:col>19</xdr:col>
      <xdr:colOff>901700</xdr:colOff>
      <xdr:row>18</xdr:row>
      <xdr:rowOff>419100</xdr:rowOff>
    </xdr:to>
    <xdr:pic>
      <xdr:nvPicPr>
        <xdr:cNvPr id="16" name="CheckBox9">
          <a:extLst>
            <a:ext uri="{FF2B5EF4-FFF2-40B4-BE49-F238E27FC236}">
              <a16:creationId xmlns:a16="http://schemas.microsoft.com/office/drawing/2014/main" xmlns="" id="{5AAD5B66-2750-8942-A1BB-22081A5CBAF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78486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19</xdr:row>
      <xdr:rowOff>165100</xdr:rowOff>
    </xdr:from>
    <xdr:to>
      <xdr:col>19</xdr:col>
      <xdr:colOff>901700</xdr:colOff>
      <xdr:row>19</xdr:row>
      <xdr:rowOff>419100</xdr:rowOff>
    </xdr:to>
    <xdr:pic>
      <xdr:nvPicPr>
        <xdr:cNvPr id="17" name="CheckBox10">
          <a:extLst>
            <a:ext uri="{FF2B5EF4-FFF2-40B4-BE49-F238E27FC236}">
              <a16:creationId xmlns:a16="http://schemas.microsoft.com/office/drawing/2014/main" xmlns="" id="{E75DCC06-0D2E-534E-B701-D70063A14D2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84455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20</xdr:row>
      <xdr:rowOff>165100</xdr:rowOff>
    </xdr:from>
    <xdr:to>
      <xdr:col>19</xdr:col>
      <xdr:colOff>901700</xdr:colOff>
      <xdr:row>20</xdr:row>
      <xdr:rowOff>419100</xdr:rowOff>
    </xdr:to>
    <xdr:pic>
      <xdr:nvPicPr>
        <xdr:cNvPr id="18" name="CheckBox11">
          <a:extLst>
            <a:ext uri="{FF2B5EF4-FFF2-40B4-BE49-F238E27FC236}">
              <a16:creationId xmlns:a16="http://schemas.microsoft.com/office/drawing/2014/main" xmlns="" id="{AFEA3C70-9E61-D946-BBBB-3CB761F5167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89408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21</xdr:row>
      <xdr:rowOff>165100</xdr:rowOff>
    </xdr:from>
    <xdr:to>
      <xdr:col>19</xdr:col>
      <xdr:colOff>901700</xdr:colOff>
      <xdr:row>21</xdr:row>
      <xdr:rowOff>419100</xdr:rowOff>
    </xdr:to>
    <xdr:pic>
      <xdr:nvPicPr>
        <xdr:cNvPr id="19" name="CheckBox12">
          <a:extLst>
            <a:ext uri="{FF2B5EF4-FFF2-40B4-BE49-F238E27FC236}">
              <a16:creationId xmlns:a16="http://schemas.microsoft.com/office/drawing/2014/main" xmlns="" id="{30368854-A934-584D-A1C1-D36E2C27775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94361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22</xdr:row>
      <xdr:rowOff>165100</xdr:rowOff>
    </xdr:from>
    <xdr:to>
      <xdr:col>19</xdr:col>
      <xdr:colOff>901700</xdr:colOff>
      <xdr:row>22</xdr:row>
      <xdr:rowOff>419100</xdr:rowOff>
    </xdr:to>
    <xdr:pic>
      <xdr:nvPicPr>
        <xdr:cNvPr id="20" name="CheckBox13">
          <a:extLst>
            <a:ext uri="{FF2B5EF4-FFF2-40B4-BE49-F238E27FC236}">
              <a16:creationId xmlns:a16="http://schemas.microsoft.com/office/drawing/2014/main" xmlns="" id="{ED3A4BC7-356A-4342-B80A-2281BC77FD2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100076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23</xdr:row>
      <xdr:rowOff>165100</xdr:rowOff>
    </xdr:from>
    <xdr:to>
      <xdr:col>19</xdr:col>
      <xdr:colOff>901700</xdr:colOff>
      <xdr:row>23</xdr:row>
      <xdr:rowOff>419100</xdr:rowOff>
    </xdr:to>
    <xdr:pic>
      <xdr:nvPicPr>
        <xdr:cNvPr id="21" name="CheckBox14">
          <a:extLst>
            <a:ext uri="{FF2B5EF4-FFF2-40B4-BE49-F238E27FC236}">
              <a16:creationId xmlns:a16="http://schemas.microsoft.com/office/drawing/2014/main" xmlns="" id="{CD644BD2-431F-E14A-8E3E-3C21D70FF80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10629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24</xdr:row>
      <xdr:rowOff>165100</xdr:rowOff>
    </xdr:from>
    <xdr:to>
      <xdr:col>19</xdr:col>
      <xdr:colOff>901700</xdr:colOff>
      <xdr:row>24</xdr:row>
      <xdr:rowOff>419100</xdr:rowOff>
    </xdr:to>
    <xdr:pic>
      <xdr:nvPicPr>
        <xdr:cNvPr id="22" name="CheckBox15">
          <a:extLst>
            <a:ext uri="{FF2B5EF4-FFF2-40B4-BE49-F238E27FC236}">
              <a16:creationId xmlns:a16="http://schemas.microsoft.com/office/drawing/2014/main" xmlns="" id="{3BC83933-06AB-0542-BC98-6A7AE1FFF14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111252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25</xdr:row>
      <xdr:rowOff>165100</xdr:rowOff>
    </xdr:from>
    <xdr:to>
      <xdr:col>19</xdr:col>
      <xdr:colOff>901700</xdr:colOff>
      <xdr:row>25</xdr:row>
      <xdr:rowOff>419100</xdr:rowOff>
    </xdr:to>
    <xdr:pic>
      <xdr:nvPicPr>
        <xdr:cNvPr id="23" name="CheckBox16">
          <a:extLst>
            <a:ext uri="{FF2B5EF4-FFF2-40B4-BE49-F238E27FC236}">
              <a16:creationId xmlns:a16="http://schemas.microsoft.com/office/drawing/2014/main" xmlns="" id="{0A6573EF-F0FB-E041-A93D-1CD703F83A3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116205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26</xdr:row>
      <xdr:rowOff>165100</xdr:rowOff>
    </xdr:from>
    <xdr:to>
      <xdr:col>19</xdr:col>
      <xdr:colOff>901700</xdr:colOff>
      <xdr:row>26</xdr:row>
      <xdr:rowOff>419100</xdr:rowOff>
    </xdr:to>
    <xdr:pic>
      <xdr:nvPicPr>
        <xdr:cNvPr id="24" name="CheckBox17">
          <a:extLst>
            <a:ext uri="{FF2B5EF4-FFF2-40B4-BE49-F238E27FC236}">
              <a16:creationId xmlns:a16="http://schemas.microsoft.com/office/drawing/2014/main" xmlns="" id="{97E56339-4AC7-B945-A04D-2246483ADF8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122301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27</xdr:row>
      <xdr:rowOff>165100</xdr:rowOff>
    </xdr:from>
    <xdr:to>
      <xdr:col>19</xdr:col>
      <xdr:colOff>901700</xdr:colOff>
      <xdr:row>27</xdr:row>
      <xdr:rowOff>419100</xdr:rowOff>
    </xdr:to>
    <xdr:pic>
      <xdr:nvPicPr>
        <xdr:cNvPr id="25" name="CheckBox18">
          <a:extLst>
            <a:ext uri="{FF2B5EF4-FFF2-40B4-BE49-F238E27FC236}">
              <a16:creationId xmlns:a16="http://schemas.microsoft.com/office/drawing/2014/main" xmlns="" id="{A8533F3D-E2AC-EA41-A4B0-6710BB7AC7B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127254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28</xdr:row>
      <xdr:rowOff>165100</xdr:rowOff>
    </xdr:from>
    <xdr:to>
      <xdr:col>19</xdr:col>
      <xdr:colOff>901700</xdr:colOff>
      <xdr:row>28</xdr:row>
      <xdr:rowOff>419100</xdr:rowOff>
    </xdr:to>
    <xdr:pic>
      <xdr:nvPicPr>
        <xdr:cNvPr id="26" name="CheckBox19">
          <a:extLst>
            <a:ext uri="{FF2B5EF4-FFF2-40B4-BE49-F238E27FC236}">
              <a16:creationId xmlns:a16="http://schemas.microsoft.com/office/drawing/2014/main" xmlns="" id="{6BB5203F-E090-8E4F-BD9B-EB9C6248A9A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132207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29</xdr:row>
      <xdr:rowOff>165100</xdr:rowOff>
    </xdr:from>
    <xdr:to>
      <xdr:col>19</xdr:col>
      <xdr:colOff>901700</xdr:colOff>
      <xdr:row>29</xdr:row>
      <xdr:rowOff>419100</xdr:rowOff>
    </xdr:to>
    <xdr:pic>
      <xdr:nvPicPr>
        <xdr:cNvPr id="27" name="CheckBox20">
          <a:extLst>
            <a:ext uri="{FF2B5EF4-FFF2-40B4-BE49-F238E27FC236}">
              <a16:creationId xmlns:a16="http://schemas.microsoft.com/office/drawing/2014/main" xmlns="" id="{99D09173-68DB-284B-92E5-91F62EF53BC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138303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30</xdr:row>
      <xdr:rowOff>165100</xdr:rowOff>
    </xdr:from>
    <xdr:to>
      <xdr:col>19</xdr:col>
      <xdr:colOff>901700</xdr:colOff>
      <xdr:row>30</xdr:row>
      <xdr:rowOff>419100</xdr:rowOff>
    </xdr:to>
    <xdr:pic>
      <xdr:nvPicPr>
        <xdr:cNvPr id="28" name="CheckBox21">
          <a:extLst>
            <a:ext uri="{FF2B5EF4-FFF2-40B4-BE49-F238E27FC236}">
              <a16:creationId xmlns:a16="http://schemas.microsoft.com/office/drawing/2014/main" xmlns="" id="{243F586B-F767-974E-9BDB-4F41107807B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143256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31</xdr:row>
      <xdr:rowOff>165100</xdr:rowOff>
    </xdr:from>
    <xdr:to>
      <xdr:col>19</xdr:col>
      <xdr:colOff>901700</xdr:colOff>
      <xdr:row>31</xdr:row>
      <xdr:rowOff>419100</xdr:rowOff>
    </xdr:to>
    <xdr:pic>
      <xdr:nvPicPr>
        <xdr:cNvPr id="29" name="CheckBox22">
          <a:extLst>
            <a:ext uri="{FF2B5EF4-FFF2-40B4-BE49-F238E27FC236}">
              <a16:creationId xmlns:a16="http://schemas.microsoft.com/office/drawing/2014/main" xmlns="" id="{8B842877-3EFB-B544-AACD-76F49459C96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14947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32</xdr:row>
      <xdr:rowOff>165100</xdr:rowOff>
    </xdr:from>
    <xdr:to>
      <xdr:col>19</xdr:col>
      <xdr:colOff>901700</xdr:colOff>
      <xdr:row>32</xdr:row>
      <xdr:rowOff>419100</xdr:rowOff>
    </xdr:to>
    <xdr:pic>
      <xdr:nvPicPr>
        <xdr:cNvPr id="30" name="CheckBox23">
          <a:extLst>
            <a:ext uri="{FF2B5EF4-FFF2-40B4-BE49-F238E27FC236}">
              <a16:creationId xmlns:a16="http://schemas.microsoft.com/office/drawing/2014/main" xmlns="" id="{A333DB4C-B55B-DC4A-A60F-B6C1B39074C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154813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33</xdr:row>
      <xdr:rowOff>165100</xdr:rowOff>
    </xdr:from>
    <xdr:to>
      <xdr:col>19</xdr:col>
      <xdr:colOff>901700</xdr:colOff>
      <xdr:row>33</xdr:row>
      <xdr:rowOff>419100</xdr:rowOff>
    </xdr:to>
    <xdr:pic>
      <xdr:nvPicPr>
        <xdr:cNvPr id="31" name="CheckBox24">
          <a:extLst>
            <a:ext uri="{FF2B5EF4-FFF2-40B4-BE49-F238E27FC236}">
              <a16:creationId xmlns:a16="http://schemas.microsoft.com/office/drawing/2014/main" xmlns="" id="{3F8AE543-A0F2-8947-93BE-027879E205A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16090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34</xdr:row>
      <xdr:rowOff>165100</xdr:rowOff>
    </xdr:from>
    <xdr:to>
      <xdr:col>19</xdr:col>
      <xdr:colOff>901700</xdr:colOff>
      <xdr:row>34</xdr:row>
      <xdr:rowOff>419100</xdr:rowOff>
    </xdr:to>
    <xdr:pic>
      <xdr:nvPicPr>
        <xdr:cNvPr id="32" name="CheckBox25">
          <a:extLst>
            <a:ext uri="{FF2B5EF4-FFF2-40B4-BE49-F238E27FC236}">
              <a16:creationId xmlns:a16="http://schemas.microsoft.com/office/drawing/2014/main" xmlns="" id="{D3195172-C13E-D841-8328-AAC06A22A22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166751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35</xdr:row>
      <xdr:rowOff>165100</xdr:rowOff>
    </xdr:from>
    <xdr:to>
      <xdr:col>19</xdr:col>
      <xdr:colOff>901700</xdr:colOff>
      <xdr:row>35</xdr:row>
      <xdr:rowOff>419100</xdr:rowOff>
    </xdr:to>
    <xdr:pic>
      <xdr:nvPicPr>
        <xdr:cNvPr id="33" name="CheckBox26">
          <a:extLst>
            <a:ext uri="{FF2B5EF4-FFF2-40B4-BE49-F238E27FC236}">
              <a16:creationId xmlns:a16="http://schemas.microsoft.com/office/drawing/2014/main" xmlns="" id="{06EDE9CF-2454-A243-BD82-930051BE3EC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17233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36</xdr:row>
      <xdr:rowOff>165100</xdr:rowOff>
    </xdr:from>
    <xdr:to>
      <xdr:col>19</xdr:col>
      <xdr:colOff>901700</xdr:colOff>
      <xdr:row>36</xdr:row>
      <xdr:rowOff>419100</xdr:rowOff>
    </xdr:to>
    <xdr:pic>
      <xdr:nvPicPr>
        <xdr:cNvPr id="34" name="CheckBox27">
          <a:extLst>
            <a:ext uri="{FF2B5EF4-FFF2-40B4-BE49-F238E27FC236}">
              <a16:creationId xmlns:a16="http://schemas.microsoft.com/office/drawing/2014/main" xmlns="" id="{5A032356-EF2E-DE49-989D-FA969C48672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177673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37</xdr:row>
      <xdr:rowOff>165100</xdr:rowOff>
    </xdr:from>
    <xdr:to>
      <xdr:col>19</xdr:col>
      <xdr:colOff>901700</xdr:colOff>
      <xdr:row>37</xdr:row>
      <xdr:rowOff>419100</xdr:rowOff>
    </xdr:to>
    <xdr:pic>
      <xdr:nvPicPr>
        <xdr:cNvPr id="35" name="CheckBox28">
          <a:extLst>
            <a:ext uri="{FF2B5EF4-FFF2-40B4-BE49-F238E27FC236}">
              <a16:creationId xmlns:a16="http://schemas.microsoft.com/office/drawing/2014/main" xmlns="" id="{1C97A2F5-597C-884E-A558-EB1D64F3395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183007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38</xdr:row>
      <xdr:rowOff>165100</xdr:rowOff>
    </xdr:from>
    <xdr:to>
      <xdr:col>19</xdr:col>
      <xdr:colOff>901700</xdr:colOff>
      <xdr:row>38</xdr:row>
      <xdr:rowOff>419100</xdr:rowOff>
    </xdr:to>
    <xdr:pic>
      <xdr:nvPicPr>
        <xdr:cNvPr id="36" name="CheckBox29">
          <a:extLst>
            <a:ext uri="{FF2B5EF4-FFF2-40B4-BE49-F238E27FC236}">
              <a16:creationId xmlns:a16="http://schemas.microsoft.com/office/drawing/2014/main" xmlns="" id="{BC5C83F2-67EF-4E48-8481-4A320D7C442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188341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39</xdr:row>
      <xdr:rowOff>165100</xdr:rowOff>
    </xdr:from>
    <xdr:to>
      <xdr:col>19</xdr:col>
      <xdr:colOff>901700</xdr:colOff>
      <xdr:row>39</xdr:row>
      <xdr:rowOff>419100</xdr:rowOff>
    </xdr:to>
    <xdr:pic>
      <xdr:nvPicPr>
        <xdr:cNvPr id="37" name="CheckBox30">
          <a:extLst>
            <a:ext uri="{FF2B5EF4-FFF2-40B4-BE49-F238E27FC236}">
              <a16:creationId xmlns:a16="http://schemas.microsoft.com/office/drawing/2014/main" xmlns="" id="{B6FC0C15-C94F-B642-801F-56D27DB15B7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194310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38" name="CheckBox31">
          <a:extLst>
            <a:ext uri="{FF2B5EF4-FFF2-40B4-BE49-F238E27FC236}">
              <a16:creationId xmlns:a16="http://schemas.microsoft.com/office/drawing/2014/main" xmlns="" id="{EE89FBB3-382F-F348-8B0F-25E1E155916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19900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39" name="CheckBox32">
          <a:extLst>
            <a:ext uri="{FF2B5EF4-FFF2-40B4-BE49-F238E27FC236}">
              <a16:creationId xmlns:a16="http://schemas.microsoft.com/office/drawing/2014/main" xmlns="" id="{571988CD-0B6A-2842-8DAF-8B834CBE7E3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19900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40" name="CheckBox33">
          <a:extLst>
            <a:ext uri="{FF2B5EF4-FFF2-40B4-BE49-F238E27FC236}">
              <a16:creationId xmlns:a16="http://schemas.microsoft.com/office/drawing/2014/main" xmlns="" id="{E38F8F76-3847-894F-A294-89A23A2CE79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19900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41" name="CheckBox34">
          <a:extLst>
            <a:ext uri="{FF2B5EF4-FFF2-40B4-BE49-F238E27FC236}">
              <a16:creationId xmlns:a16="http://schemas.microsoft.com/office/drawing/2014/main" xmlns="" id="{ECDAC249-4B62-2C4B-8215-DA08D36540A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19900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42" name="CheckBox35">
          <a:extLst>
            <a:ext uri="{FF2B5EF4-FFF2-40B4-BE49-F238E27FC236}">
              <a16:creationId xmlns:a16="http://schemas.microsoft.com/office/drawing/2014/main" xmlns="" id="{F652123E-09FA-2348-BB9C-9B68C165C8C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19900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43" name="CheckBox36">
          <a:extLst>
            <a:ext uri="{FF2B5EF4-FFF2-40B4-BE49-F238E27FC236}">
              <a16:creationId xmlns:a16="http://schemas.microsoft.com/office/drawing/2014/main" xmlns="" id="{9F64DC20-9DC8-1340-97DF-6192533A7FF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19900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44" name="CheckBox38">
          <a:extLst>
            <a:ext uri="{FF2B5EF4-FFF2-40B4-BE49-F238E27FC236}">
              <a16:creationId xmlns:a16="http://schemas.microsoft.com/office/drawing/2014/main" xmlns="" id="{E6277D32-E30F-DC4B-90A8-42245D84CFB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19900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45" name="CheckBox39">
          <a:extLst>
            <a:ext uri="{FF2B5EF4-FFF2-40B4-BE49-F238E27FC236}">
              <a16:creationId xmlns:a16="http://schemas.microsoft.com/office/drawing/2014/main" xmlns="" id="{A49E8B07-CAE5-3C47-AB04-A058F45A1C9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19900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46" name="CheckBox40">
          <a:extLst>
            <a:ext uri="{FF2B5EF4-FFF2-40B4-BE49-F238E27FC236}">
              <a16:creationId xmlns:a16="http://schemas.microsoft.com/office/drawing/2014/main" xmlns="" id="{6E3B9FB2-2A9D-F142-8E51-E285CB24795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19900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47" name="CheckBox41">
          <a:extLst>
            <a:ext uri="{FF2B5EF4-FFF2-40B4-BE49-F238E27FC236}">
              <a16:creationId xmlns:a16="http://schemas.microsoft.com/office/drawing/2014/main" xmlns="" id="{9ABBC229-3F2D-AF40-A757-2E9500BE03A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19900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48" name="CheckBox42">
          <a:extLst>
            <a:ext uri="{FF2B5EF4-FFF2-40B4-BE49-F238E27FC236}">
              <a16:creationId xmlns:a16="http://schemas.microsoft.com/office/drawing/2014/main" xmlns="" id="{B2D4EEB1-3CB1-CF40-8AD1-501C55808F8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19900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49" name="CheckBox43">
          <a:extLst>
            <a:ext uri="{FF2B5EF4-FFF2-40B4-BE49-F238E27FC236}">
              <a16:creationId xmlns:a16="http://schemas.microsoft.com/office/drawing/2014/main" xmlns="" id="{DC4B9C20-E8B5-3148-8013-AE10CDD18EB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19900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50" name="CheckBox44">
          <a:extLst>
            <a:ext uri="{FF2B5EF4-FFF2-40B4-BE49-F238E27FC236}">
              <a16:creationId xmlns:a16="http://schemas.microsoft.com/office/drawing/2014/main" xmlns="" id="{353C028B-F5D9-C243-A876-4659D0A6016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19900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51" name="CheckBox45">
          <a:extLst>
            <a:ext uri="{FF2B5EF4-FFF2-40B4-BE49-F238E27FC236}">
              <a16:creationId xmlns:a16="http://schemas.microsoft.com/office/drawing/2014/main" xmlns="" id="{D414F428-014D-DF40-839C-AA9A49C518B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19900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52" name="CheckBox46">
          <a:extLst>
            <a:ext uri="{FF2B5EF4-FFF2-40B4-BE49-F238E27FC236}">
              <a16:creationId xmlns:a16="http://schemas.microsoft.com/office/drawing/2014/main" xmlns="" id="{15FF7B6F-F547-5149-8C60-E6611F858471}"/>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19900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635000</xdr:colOff>
      <xdr:row>10</xdr:row>
      <xdr:rowOff>63500</xdr:rowOff>
    </xdr:from>
    <xdr:to>
      <xdr:col>19</xdr:col>
      <xdr:colOff>876300</xdr:colOff>
      <xdr:row>10</xdr:row>
      <xdr:rowOff>457200</xdr:rowOff>
    </xdr:to>
    <xdr:sp macro="" textlink="">
      <xdr:nvSpPr>
        <xdr:cNvPr id="98" name="CheckBox1" hidden="1">
          <a:extLst>
            <a:ext uri="{63B3BB69-23CF-44E3-9099-C40C66FF867C}">
              <a14:compatExt xmlns:a14="http://schemas.microsoft.com/office/drawing/2010/main" spid="_x0000_s3073"/>
            </a:ext>
            <a:ext uri="{FF2B5EF4-FFF2-40B4-BE49-F238E27FC236}">
              <a16:creationId xmlns:a16="http://schemas.microsoft.com/office/drawing/2014/main" xmlns="" id="{A862B8E5-EEA3-6249-8898-9C1A40783E4E}"/>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11</xdr:row>
      <xdr:rowOff>165100</xdr:rowOff>
    </xdr:from>
    <xdr:to>
      <xdr:col>19</xdr:col>
      <xdr:colOff>901700</xdr:colOff>
      <xdr:row>11</xdr:row>
      <xdr:rowOff>419100</xdr:rowOff>
    </xdr:to>
    <xdr:sp macro="" textlink="">
      <xdr:nvSpPr>
        <xdr:cNvPr id="99" name="CheckBox2" hidden="1">
          <a:extLst>
            <a:ext uri="{63B3BB69-23CF-44E3-9099-C40C66FF867C}">
              <a14:compatExt xmlns:a14="http://schemas.microsoft.com/office/drawing/2010/main" spid="_x0000_s3074"/>
            </a:ext>
            <a:ext uri="{FF2B5EF4-FFF2-40B4-BE49-F238E27FC236}">
              <a16:creationId xmlns:a16="http://schemas.microsoft.com/office/drawing/2014/main" xmlns="" id="{592003E2-079B-9249-8B93-535647EF81DC}"/>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12</xdr:row>
      <xdr:rowOff>165100</xdr:rowOff>
    </xdr:from>
    <xdr:to>
      <xdr:col>19</xdr:col>
      <xdr:colOff>901700</xdr:colOff>
      <xdr:row>12</xdr:row>
      <xdr:rowOff>419100</xdr:rowOff>
    </xdr:to>
    <xdr:sp macro="" textlink="">
      <xdr:nvSpPr>
        <xdr:cNvPr id="100" name="CheckBox3" hidden="1">
          <a:extLst>
            <a:ext uri="{63B3BB69-23CF-44E3-9099-C40C66FF867C}">
              <a14:compatExt xmlns:a14="http://schemas.microsoft.com/office/drawing/2010/main" spid="_x0000_s3075"/>
            </a:ext>
            <a:ext uri="{FF2B5EF4-FFF2-40B4-BE49-F238E27FC236}">
              <a16:creationId xmlns:a16="http://schemas.microsoft.com/office/drawing/2014/main" xmlns="" id="{6C75780B-0F9B-B14B-A4AC-74409BD04FDE}"/>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13</xdr:row>
      <xdr:rowOff>165100</xdr:rowOff>
    </xdr:from>
    <xdr:to>
      <xdr:col>19</xdr:col>
      <xdr:colOff>901700</xdr:colOff>
      <xdr:row>13</xdr:row>
      <xdr:rowOff>419100</xdr:rowOff>
    </xdr:to>
    <xdr:sp macro="" textlink="">
      <xdr:nvSpPr>
        <xdr:cNvPr id="101" name="CheckBox4" hidden="1">
          <a:extLst>
            <a:ext uri="{63B3BB69-23CF-44E3-9099-C40C66FF867C}">
              <a14:compatExt xmlns:a14="http://schemas.microsoft.com/office/drawing/2010/main" spid="_x0000_s3076"/>
            </a:ext>
            <a:ext uri="{FF2B5EF4-FFF2-40B4-BE49-F238E27FC236}">
              <a16:creationId xmlns:a16="http://schemas.microsoft.com/office/drawing/2014/main" xmlns="" id="{182440C8-359F-3E4A-BA8A-6A31FD55705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14</xdr:row>
      <xdr:rowOff>177800</xdr:rowOff>
    </xdr:from>
    <xdr:to>
      <xdr:col>19</xdr:col>
      <xdr:colOff>901700</xdr:colOff>
      <xdr:row>14</xdr:row>
      <xdr:rowOff>431800</xdr:rowOff>
    </xdr:to>
    <xdr:sp macro="" textlink="">
      <xdr:nvSpPr>
        <xdr:cNvPr id="102" name="CheckBox5" hidden="1">
          <a:extLst>
            <a:ext uri="{63B3BB69-23CF-44E3-9099-C40C66FF867C}">
              <a14:compatExt xmlns:a14="http://schemas.microsoft.com/office/drawing/2010/main" spid="_x0000_s3077"/>
            </a:ext>
            <a:ext uri="{FF2B5EF4-FFF2-40B4-BE49-F238E27FC236}">
              <a16:creationId xmlns:a16="http://schemas.microsoft.com/office/drawing/2014/main" xmlns="" id="{DCD9FAE2-B1C8-3A4A-A066-D00E055F8C79}"/>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15</xdr:row>
      <xdr:rowOff>165100</xdr:rowOff>
    </xdr:from>
    <xdr:to>
      <xdr:col>19</xdr:col>
      <xdr:colOff>901700</xdr:colOff>
      <xdr:row>15</xdr:row>
      <xdr:rowOff>419100</xdr:rowOff>
    </xdr:to>
    <xdr:sp macro="" textlink="">
      <xdr:nvSpPr>
        <xdr:cNvPr id="103" name="CheckBox6" hidden="1">
          <a:extLst>
            <a:ext uri="{63B3BB69-23CF-44E3-9099-C40C66FF867C}">
              <a14:compatExt xmlns:a14="http://schemas.microsoft.com/office/drawing/2010/main" spid="_x0000_s3078"/>
            </a:ext>
            <a:ext uri="{FF2B5EF4-FFF2-40B4-BE49-F238E27FC236}">
              <a16:creationId xmlns:a16="http://schemas.microsoft.com/office/drawing/2014/main" xmlns="" id="{FA206ECF-CA65-584C-BB5C-2DD87261D227}"/>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16</xdr:row>
      <xdr:rowOff>165100</xdr:rowOff>
    </xdr:from>
    <xdr:to>
      <xdr:col>19</xdr:col>
      <xdr:colOff>901700</xdr:colOff>
      <xdr:row>16</xdr:row>
      <xdr:rowOff>419100</xdr:rowOff>
    </xdr:to>
    <xdr:sp macro="" textlink="">
      <xdr:nvSpPr>
        <xdr:cNvPr id="104" name="CheckBox7" hidden="1">
          <a:extLst>
            <a:ext uri="{63B3BB69-23CF-44E3-9099-C40C66FF867C}">
              <a14:compatExt xmlns:a14="http://schemas.microsoft.com/office/drawing/2010/main" spid="_x0000_s3079"/>
            </a:ext>
            <a:ext uri="{FF2B5EF4-FFF2-40B4-BE49-F238E27FC236}">
              <a16:creationId xmlns:a16="http://schemas.microsoft.com/office/drawing/2014/main" xmlns="" id="{27BD95AC-3847-6C40-9E9B-217CEFD6116F}"/>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17</xdr:row>
      <xdr:rowOff>165100</xdr:rowOff>
    </xdr:from>
    <xdr:to>
      <xdr:col>19</xdr:col>
      <xdr:colOff>901700</xdr:colOff>
      <xdr:row>17</xdr:row>
      <xdr:rowOff>419100</xdr:rowOff>
    </xdr:to>
    <xdr:sp macro="" textlink="">
      <xdr:nvSpPr>
        <xdr:cNvPr id="105" name="CheckBox8" hidden="1">
          <a:extLst>
            <a:ext uri="{63B3BB69-23CF-44E3-9099-C40C66FF867C}">
              <a14:compatExt xmlns:a14="http://schemas.microsoft.com/office/drawing/2010/main" spid="_x0000_s3080"/>
            </a:ext>
            <a:ext uri="{FF2B5EF4-FFF2-40B4-BE49-F238E27FC236}">
              <a16:creationId xmlns:a16="http://schemas.microsoft.com/office/drawing/2014/main" xmlns="" id="{3E29F9B8-7F4B-C346-B538-3F3B50999A01}"/>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18</xdr:row>
      <xdr:rowOff>165100</xdr:rowOff>
    </xdr:from>
    <xdr:to>
      <xdr:col>19</xdr:col>
      <xdr:colOff>901700</xdr:colOff>
      <xdr:row>18</xdr:row>
      <xdr:rowOff>419100</xdr:rowOff>
    </xdr:to>
    <xdr:sp macro="" textlink="">
      <xdr:nvSpPr>
        <xdr:cNvPr id="106" name="CheckBox9" hidden="1">
          <a:extLst>
            <a:ext uri="{63B3BB69-23CF-44E3-9099-C40C66FF867C}">
              <a14:compatExt xmlns:a14="http://schemas.microsoft.com/office/drawing/2010/main" spid="_x0000_s3081"/>
            </a:ext>
            <a:ext uri="{FF2B5EF4-FFF2-40B4-BE49-F238E27FC236}">
              <a16:creationId xmlns:a16="http://schemas.microsoft.com/office/drawing/2014/main" xmlns="" id="{D9B7F1F1-239C-5442-AA4A-14F5B389F06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19</xdr:row>
      <xdr:rowOff>165100</xdr:rowOff>
    </xdr:from>
    <xdr:to>
      <xdr:col>19</xdr:col>
      <xdr:colOff>901700</xdr:colOff>
      <xdr:row>19</xdr:row>
      <xdr:rowOff>419100</xdr:rowOff>
    </xdr:to>
    <xdr:sp macro="" textlink="">
      <xdr:nvSpPr>
        <xdr:cNvPr id="107" name="CheckBox10" hidden="1">
          <a:extLst>
            <a:ext uri="{63B3BB69-23CF-44E3-9099-C40C66FF867C}">
              <a14:compatExt xmlns:a14="http://schemas.microsoft.com/office/drawing/2010/main" spid="_x0000_s3082"/>
            </a:ext>
            <a:ext uri="{FF2B5EF4-FFF2-40B4-BE49-F238E27FC236}">
              <a16:creationId xmlns:a16="http://schemas.microsoft.com/office/drawing/2014/main" xmlns="" id="{1910A044-35DF-6A4A-B16F-3252C91E53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20</xdr:row>
      <xdr:rowOff>165100</xdr:rowOff>
    </xdr:from>
    <xdr:to>
      <xdr:col>19</xdr:col>
      <xdr:colOff>901700</xdr:colOff>
      <xdr:row>20</xdr:row>
      <xdr:rowOff>419100</xdr:rowOff>
    </xdr:to>
    <xdr:sp macro="" textlink="">
      <xdr:nvSpPr>
        <xdr:cNvPr id="108" name="CheckBox11" hidden="1">
          <a:extLst>
            <a:ext uri="{63B3BB69-23CF-44E3-9099-C40C66FF867C}">
              <a14:compatExt xmlns:a14="http://schemas.microsoft.com/office/drawing/2010/main" spid="_x0000_s3083"/>
            </a:ext>
            <a:ext uri="{FF2B5EF4-FFF2-40B4-BE49-F238E27FC236}">
              <a16:creationId xmlns:a16="http://schemas.microsoft.com/office/drawing/2014/main" xmlns="" id="{33347FE9-8D2D-A140-AC90-3E697818FCC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21</xdr:row>
      <xdr:rowOff>165100</xdr:rowOff>
    </xdr:from>
    <xdr:to>
      <xdr:col>19</xdr:col>
      <xdr:colOff>901700</xdr:colOff>
      <xdr:row>21</xdr:row>
      <xdr:rowOff>419100</xdr:rowOff>
    </xdr:to>
    <xdr:sp macro="" textlink="">
      <xdr:nvSpPr>
        <xdr:cNvPr id="109" name="CheckBox12" hidden="1">
          <a:extLst>
            <a:ext uri="{63B3BB69-23CF-44E3-9099-C40C66FF867C}">
              <a14:compatExt xmlns:a14="http://schemas.microsoft.com/office/drawing/2010/main" spid="_x0000_s3084"/>
            </a:ext>
            <a:ext uri="{FF2B5EF4-FFF2-40B4-BE49-F238E27FC236}">
              <a16:creationId xmlns:a16="http://schemas.microsoft.com/office/drawing/2014/main" xmlns="" id="{99B09B87-A8DE-074B-AD37-56EB30C3549D}"/>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22</xdr:row>
      <xdr:rowOff>165100</xdr:rowOff>
    </xdr:from>
    <xdr:to>
      <xdr:col>19</xdr:col>
      <xdr:colOff>901700</xdr:colOff>
      <xdr:row>22</xdr:row>
      <xdr:rowOff>419100</xdr:rowOff>
    </xdr:to>
    <xdr:sp macro="" textlink="">
      <xdr:nvSpPr>
        <xdr:cNvPr id="110" name="CheckBox13" hidden="1">
          <a:extLst>
            <a:ext uri="{63B3BB69-23CF-44E3-9099-C40C66FF867C}">
              <a14:compatExt xmlns:a14="http://schemas.microsoft.com/office/drawing/2010/main" spid="_x0000_s3085"/>
            </a:ext>
            <a:ext uri="{FF2B5EF4-FFF2-40B4-BE49-F238E27FC236}">
              <a16:creationId xmlns:a16="http://schemas.microsoft.com/office/drawing/2014/main" xmlns="" id="{FF7E1A7A-B134-6E48-BCC2-599FE0D11E0A}"/>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23</xdr:row>
      <xdr:rowOff>165100</xdr:rowOff>
    </xdr:from>
    <xdr:to>
      <xdr:col>19</xdr:col>
      <xdr:colOff>901700</xdr:colOff>
      <xdr:row>23</xdr:row>
      <xdr:rowOff>419100</xdr:rowOff>
    </xdr:to>
    <xdr:sp macro="" textlink="">
      <xdr:nvSpPr>
        <xdr:cNvPr id="111" name="CheckBox14" hidden="1">
          <a:extLst>
            <a:ext uri="{63B3BB69-23CF-44E3-9099-C40C66FF867C}">
              <a14:compatExt xmlns:a14="http://schemas.microsoft.com/office/drawing/2010/main" spid="_x0000_s3086"/>
            </a:ext>
            <a:ext uri="{FF2B5EF4-FFF2-40B4-BE49-F238E27FC236}">
              <a16:creationId xmlns:a16="http://schemas.microsoft.com/office/drawing/2014/main" xmlns="" id="{A8759C3E-6403-E948-8D23-298F812572A9}"/>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24</xdr:row>
      <xdr:rowOff>165100</xdr:rowOff>
    </xdr:from>
    <xdr:to>
      <xdr:col>19</xdr:col>
      <xdr:colOff>901700</xdr:colOff>
      <xdr:row>24</xdr:row>
      <xdr:rowOff>419100</xdr:rowOff>
    </xdr:to>
    <xdr:sp macro="" textlink="">
      <xdr:nvSpPr>
        <xdr:cNvPr id="112" name="CheckBox15" hidden="1">
          <a:extLst>
            <a:ext uri="{63B3BB69-23CF-44E3-9099-C40C66FF867C}">
              <a14:compatExt xmlns:a14="http://schemas.microsoft.com/office/drawing/2010/main" spid="_x0000_s3087"/>
            </a:ext>
            <a:ext uri="{FF2B5EF4-FFF2-40B4-BE49-F238E27FC236}">
              <a16:creationId xmlns:a16="http://schemas.microsoft.com/office/drawing/2014/main" xmlns="" id="{FD914FB4-7055-0E41-AC27-20031723DF29}"/>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25</xdr:row>
      <xdr:rowOff>165100</xdr:rowOff>
    </xdr:from>
    <xdr:to>
      <xdr:col>19</xdr:col>
      <xdr:colOff>901700</xdr:colOff>
      <xdr:row>25</xdr:row>
      <xdr:rowOff>419100</xdr:rowOff>
    </xdr:to>
    <xdr:sp macro="" textlink="">
      <xdr:nvSpPr>
        <xdr:cNvPr id="113" name="CheckBox16" hidden="1">
          <a:extLst>
            <a:ext uri="{63B3BB69-23CF-44E3-9099-C40C66FF867C}">
              <a14:compatExt xmlns:a14="http://schemas.microsoft.com/office/drawing/2010/main" spid="_x0000_s3088"/>
            </a:ext>
            <a:ext uri="{FF2B5EF4-FFF2-40B4-BE49-F238E27FC236}">
              <a16:creationId xmlns:a16="http://schemas.microsoft.com/office/drawing/2014/main" xmlns="" id="{CC8651E1-9951-6144-8994-4E300D9D34CD}"/>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26</xdr:row>
      <xdr:rowOff>165100</xdr:rowOff>
    </xdr:from>
    <xdr:to>
      <xdr:col>19</xdr:col>
      <xdr:colOff>901700</xdr:colOff>
      <xdr:row>26</xdr:row>
      <xdr:rowOff>419100</xdr:rowOff>
    </xdr:to>
    <xdr:sp macro="" textlink="">
      <xdr:nvSpPr>
        <xdr:cNvPr id="114" name="CheckBox17" hidden="1">
          <a:extLst>
            <a:ext uri="{63B3BB69-23CF-44E3-9099-C40C66FF867C}">
              <a14:compatExt xmlns:a14="http://schemas.microsoft.com/office/drawing/2010/main" spid="_x0000_s3089"/>
            </a:ext>
            <a:ext uri="{FF2B5EF4-FFF2-40B4-BE49-F238E27FC236}">
              <a16:creationId xmlns:a16="http://schemas.microsoft.com/office/drawing/2014/main" xmlns="" id="{738B20F9-2139-D240-AC58-F500FD873A3B}"/>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27</xdr:row>
      <xdr:rowOff>165100</xdr:rowOff>
    </xdr:from>
    <xdr:to>
      <xdr:col>19</xdr:col>
      <xdr:colOff>901700</xdr:colOff>
      <xdr:row>27</xdr:row>
      <xdr:rowOff>419100</xdr:rowOff>
    </xdr:to>
    <xdr:sp macro="" textlink="">
      <xdr:nvSpPr>
        <xdr:cNvPr id="115" name="CheckBox18" hidden="1">
          <a:extLst>
            <a:ext uri="{63B3BB69-23CF-44E3-9099-C40C66FF867C}">
              <a14:compatExt xmlns:a14="http://schemas.microsoft.com/office/drawing/2010/main" spid="_x0000_s3090"/>
            </a:ext>
            <a:ext uri="{FF2B5EF4-FFF2-40B4-BE49-F238E27FC236}">
              <a16:creationId xmlns:a16="http://schemas.microsoft.com/office/drawing/2014/main" xmlns="" id="{9E50BA55-C207-504C-8CC5-91B5845BB6DA}"/>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28</xdr:row>
      <xdr:rowOff>165100</xdr:rowOff>
    </xdr:from>
    <xdr:to>
      <xdr:col>19</xdr:col>
      <xdr:colOff>901700</xdr:colOff>
      <xdr:row>28</xdr:row>
      <xdr:rowOff>419100</xdr:rowOff>
    </xdr:to>
    <xdr:sp macro="" textlink="">
      <xdr:nvSpPr>
        <xdr:cNvPr id="116" name="CheckBox19" hidden="1">
          <a:extLst>
            <a:ext uri="{63B3BB69-23CF-44E3-9099-C40C66FF867C}">
              <a14:compatExt xmlns:a14="http://schemas.microsoft.com/office/drawing/2010/main" spid="_x0000_s3091"/>
            </a:ext>
            <a:ext uri="{FF2B5EF4-FFF2-40B4-BE49-F238E27FC236}">
              <a16:creationId xmlns:a16="http://schemas.microsoft.com/office/drawing/2014/main" xmlns="" id="{497277C8-5790-DD46-8AC1-2146C46BB791}"/>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29</xdr:row>
      <xdr:rowOff>165100</xdr:rowOff>
    </xdr:from>
    <xdr:to>
      <xdr:col>19</xdr:col>
      <xdr:colOff>901700</xdr:colOff>
      <xdr:row>29</xdr:row>
      <xdr:rowOff>419100</xdr:rowOff>
    </xdr:to>
    <xdr:sp macro="" textlink="">
      <xdr:nvSpPr>
        <xdr:cNvPr id="117" name="CheckBox20" hidden="1">
          <a:extLst>
            <a:ext uri="{63B3BB69-23CF-44E3-9099-C40C66FF867C}">
              <a14:compatExt xmlns:a14="http://schemas.microsoft.com/office/drawing/2010/main" spid="_x0000_s3092"/>
            </a:ext>
            <a:ext uri="{FF2B5EF4-FFF2-40B4-BE49-F238E27FC236}">
              <a16:creationId xmlns:a16="http://schemas.microsoft.com/office/drawing/2014/main" xmlns="" id="{6BC02C63-C063-D74B-A834-7290D3294B31}"/>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30</xdr:row>
      <xdr:rowOff>165100</xdr:rowOff>
    </xdr:from>
    <xdr:to>
      <xdr:col>19</xdr:col>
      <xdr:colOff>901700</xdr:colOff>
      <xdr:row>30</xdr:row>
      <xdr:rowOff>419100</xdr:rowOff>
    </xdr:to>
    <xdr:sp macro="" textlink="">
      <xdr:nvSpPr>
        <xdr:cNvPr id="118" name="CheckBox21" hidden="1">
          <a:extLst>
            <a:ext uri="{63B3BB69-23CF-44E3-9099-C40C66FF867C}">
              <a14:compatExt xmlns:a14="http://schemas.microsoft.com/office/drawing/2010/main" spid="_x0000_s3093"/>
            </a:ext>
            <a:ext uri="{FF2B5EF4-FFF2-40B4-BE49-F238E27FC236}">
              <a16:creationId xmlns:a16="http://schemas.microsoft.com/office/drawing/2014/main" xmlns="" id="{EEFABFA6-D432-9744-99B5-1B68A64121D4}"/>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31</xdr:row>
      <xdr:rowOff>165100</xdr:rowOff>
    </xdr:from>
    <xdr:to>
      <xdr:col>19</xdr:col>
      <xdr:colOff>901700</xdr:colOff>
      <xdr:row>31</xdr:row>
      <xdr:rowOff>419100</xdr:rowOff>
    </xdr:to>
    <xdr:sp macro="" textlink="">
      <xdr:nvSpPr>
        <xdr:cNvPr id="119" name="CheckBox22" hidden="1">
          <a:extLst>
            <a:ext uri="{63B3BB69-23CF-44E3-9099-C40C66FF867C}">
              <a14:compatExt xmlns:a14="http://schemas.microsoft.com/office/drawing/2010/main" spid="_x0000_s3094"/>
            </a:ext>
            <a:ext uri="{FF2B5EF4-FFF2-40B4-BE49-F238E27FC236}">
              <a16:creationId xmlns:a16="http://schemas.microsoft.com/office/drawing/2014/main" xmlns="" id="{966F7A5B-02CC-714C-A694-E4AA8382EEBE}"/>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32</xdr:row>
      <xdr:rowOff>165100</xdr:rowOff>
    </xdr:from>
    <xdr:to>
      <xdr:col>19</xdr:col>
      <xdr:colOff>901700</xdr:colOff>
      <xdr:row>32</xdr:row>
      <xdr:rowOff>419100</xdr:rowOff>
    </xdr:to>
    <xdr:sp macro="" textlink="">
      <xdr:nvSpPr>
        <xdr:cNvPr id="120" name="CheckBox23" hidden="1">
          <a:extLst>
            <a:ext uri="{63B3BB69-23CF-44E3-9099-C40C66FF867C}">
              <a14:compatExt xmlns:a14="http://schemas.microsoft.com/office/drawing/2010/main" spid="_x0000_s3095"/>
            </a:ext>
            <a:ext uri="{FF2B5EF4-FFF2-40B4-BE49-F238E27FC236}">
              <a16:creationId xmlns:a16="http://schemas.microsoft.com/office/drawing/2014/main" xmlns="" id="{D80CD30D-9DB2-FA4C-B2B3-A6846E376129}"/>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33</xdr:row>
      <xdr:rowOff>165100</xdr:rowOff>
    </xdr:from>
    <xdr:to>
      <xdr:col>19</xdr:col>
      <xdr:colOff>901700</xdr:colOff>
      <xdr:row>33</xdr:row>
      <xdr:rowOff>419100</xdr:rowOff>
    </xdr:to>
    <xdr:sp macro="" textlink="">
      <xdr:nvSpPr>
        <xdr:cNvPr id="121" name="CheckBox24" hidden="1">
          <a:extLst>
            <a:ext uri="{63B3BB69-23CF-44E3-9099-C40C66FF867C}">
              <a14:compatExt xmlns:a14="http://schemas.microsoft.com/office/drawing/2010/main" spid="_x0000_s3096"/>
            </a:ext>
            <a:ext uri="{FF2B5EF4-FFF2-40B4-BE49-F238E27FC236}">
              <a16:creationId xmlns:a16="http://schemas.microsoft.com/office/drawing/2014/main" xmlns="" id="{8ED23D06-CF1D-A241-8A3A-272AE85BBEA1}"/>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34</xdr:row>
      <xdr:rowOff>165100</xdr:rowOff>
    </xdr:from>
    <xdr:to>
      <xdr:col>19</xdr:col>
      <xdr:colOff>901700</xdr:colOff>
      <xdr:row>34</xdr:row>
      <xdr:rowOff>419100</xdr:rowOff>
    </xdr:to>
    <xdr:sp macro="" textlink="">
      <xdr:nvSpPr>
        <xdr:cNvPr id="122" name="CheckBox25" hidden="1">
          <a:extLst>
            <a:ext uri="{63B3BB69-23CF-44E3-9099-C40C66FF867C}">
              <a14:compatExt xmlns:a14="http://schemas.microsoft.com/office/drawing/2010/main" spid="_x0000_s3097"/>
            </a:ext>
            <a:ext uri="{FF2B5EF4-FFF2-40B4-BE49-F238E27FC236}">
              <a16:creationId xmlns:a16="http://schemas.microsoft.com/office/drawing/2014/main" xmlns="" id="{BB074E4B-ACEF-E540-9EC6-164D4AE3FEC4}"/>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35</xdr:row>
      <xdr:rowOff>165100</xdr:rowOff>
    </xdr:from>
    <xdr:to>
      <xdr:col>19</xdr:col>
      <xdr:colOff>901700</xdr:colOff>
      <xdr:row>35</xdr:row>
      <xdr:rowOff>419100</xdr:rowOff>
    </xdr:to>
    <xdr:sp macro="" textlink="">
      <xdr:nvSpPr>
        <xdr:cNvPr id="123" name="CheckBox26" hidden="1">
          <a:extLst>
            <a:ext uri="{63B3BB69-23CF-44E3-9099-C40C66FF867C}">
              <a14:compatExt xmlns:a14="http://schemas.microsoft.com/office/drawing/2010/main" spid="_x0000_s3098"/>
            </a:ext>
            <a:ext uri="{FF2B5EF4-FFF2-40B4-BE49-F238E27FC236}">
              <a16:creationId xmlns:a16="http://schemas.microsoft.com/office/drawing/2014/main" xmlns="" id="{17C33769-6E49-014E-ADE1-A908187D2D53}"/>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36</xdr:row>
      <xdr:rowOff>165100</xdr:rowOff>
    </xdr:from>
    <xdr:to>
      <xdr:col>19</xdr:col>
      <xdr:colOff>901700</xdr:colOff>
      <xdr:row>36</xdr:row>
      <xdr:rowOff>419100</xdr:rowOff>
    </xdr:to>
    <xdr:sp macro="" textlink="">
      <xdr:nvSpPr>
        <xdr:cNvPr id="124" name="CheckBox27" hidden="1">
          <a:extLst>
            <a:ext uri="{63B3BB69-23CF-44E3-9099-C40C66FF867C}">
              <a14:compatExt xmlns:a14="http://schemas.microsoft.com/office/drawing/2010/main" spid="_x0000_s3099"/>
            </a:ext>
            <a:ext uri="{FF2B5EF4-FFF2-40B4-BE49-F238E27FC236}">
              <a16:creationId xmlns:a16="http://schemas.microsoft.com/office/drawing/2014/main" xmlns="" id="{1BB92E25-201E-5348-BA45-AE85AB646B0A}"/>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37</xdr:row>
      <xdr:rowOff>165100</xdr:rowOff>
    </xdr:from>
    <xdr:to>
      <xdr:col>19</xdr:col>
      <xdr:colOff>901700</xdr:colOff>
      <xdr:row>37</xdr:row>
      <xdr:rowOff>419100</xdr:rowOff>
    </xdr:to>
    <xdr:sp macro="" textlink="">
      <xdr:nvSpPr>
        <xdr:cNvPr id="125" name="CheckBox28" hidden="1">
          <a:extLst>
            <a:ext uri="{63B3BB69-23CF-44E3-9099-C40C66FF867C}">
              <a14:compatExt xmlns:a14="http://schemas.microsoft.com/office/drawing/2010/main" spid="_x0000_s3100"/>
            </a:ext>
            <a:ext uri="{FF2B5EF4-FFF2-40B4-BE49-F238E27FC236}">
              <a16:creationId xmlns:a16="http://schemas.microsoft.com/office/drawing/2014/main" xmlns="" id="{B9528765-4141-1C41-9EDC-CAEE17B348F4}"/>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38</xdr:row>
      <xdr:rowOff>165100</xdr:rowOff>
    </xdr:from>
    <xdr:to>
      <xdr:col>19</xdr:col>
      <xdr:colOff>901700</xdr:colOff>
      <xdr:row>38</xdr:row>
      <xdr:rowOff>419100</xdr:rowOff>
    </xdr:to>
    <xdr:sp macro="" textlink="">
      <xdr:nvSpPr>
        <xdr:cNvPr id="126" name="CheckBox29" hidden="1">
          <a:extLst>
            <a:ext uri="{63B3BB69-23CF-44E3-9099-C40C66FF867C}">
              <a14:compatExt xmlns:a14="http://schemas.microsoft.com/office/drawing/2010/main" spid="_x0000_s3101"/>
            </a:ext>
            <a:ext uri="{FF2B5EF4-FFF2-40B4-BE49-F238E27FC236}">
              <a16:creationId xmlns:a16="http://schemas.microsoft.com/office/drawing/2014/main" xmlns="" id="{013465B6-81ED-C446-8C3B-3FF9085FA158}"/>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39</xdr:row>
      <xdr:rowOff>165100</xdr:rowOff>
    </xdr:from>
    <xdr:to>
      <xdr:col>19</xdr:col>
      <xdr:colOff>901700</xdr:colOff>
      <xdr:row>39</xdr:row>
      <xdr:rowOff>419100</xdr:rowOff>
    </xdr:to>
    <xdr:sp macro="" textlink="">
      <xdr:nvSpPr>
        <xdr:cNvPr id="127" name="CheckBox30" hidden="1">
          <a:extLst>
            <a:ext uri="{63B3BB69-23CF-44E3-9099-C40C66FF867C}">
              <a14:compatExt xmlns:a14="http://schemas.microsoft.com/office/drawing/2010/main" spid="_x0000_s3102"/>
            </a:ext>
            <a:ext uri="{FF2B5EF4-FFF2-40B4-BE49-F238E27FC236}">
              <a16:creationId xmlns:a16="http://schemas.microsoft.com/office/drawing/2014/main" xmlns="" id="{C36DF899-F26F-4542-8CB3-D9E56973B3BE}"/>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128" name="CheckBox31" hidden="1">
          <a:extLst>
            <a:ext uri="{63B3BB69-23CF-44E3-9099-C40C66FF867C}">
              <a14:compatExt xmlns:a14="http://schemas.microsoft.com/office/drawing/2010/main" spid="_x0000_s3103"/>
            </a:ext>
            <a:ext uri="{FF2B5EF4-FFF2-40B4-BE49-F238E27FC236}">
              <a16:creationId xmlns:a16="http://schemas.microsoft.com/office/drawing/2014/main" xmlns="" id="{304134DD-93F5-3A43-8737-FF00D24C946F}"/>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129" name="CheckBox32" hidden="1">
          <a:extLst>
            <a:ext uri="{63B3BB69-23CF-44E3-9099-C40C66FF867C}">
              <a14:compatExt xmlns:a14="http://schemas.microsoft.com/office/drawing/2010/main" spid="_x0000_s3104"/>
            </a:ext>
            <a:ext uri="{FF2B5EF4-FFF2-40B4-BE49-F238E27FC236}">
              <a16:creationId xmlns:a16="http://schemas.microsoft.com/office/drawing/2014/main" xmlns="" id="{3AA6FCEF-E704-1B40-B957-95BD2CDEF041}"/>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130" name="CheckBox33" hidden="1">
          <a:extLst>
            <a:ext uri="{63B3BB69-23CF-44E3-9099-C40C66FF867C}">
              <a14:compatExt xmlns:a14="http://schemas.microsoft.com/office/drawing/2010/main" spid="_x0000_s3105"/>
            </a:ext>
            <a:ext uri="{FF2B5EF4-FFF2-40B4-BE49-F238E27FC236}">
              <a16:creationId xmlns:a16="http://schemas.microsoft.com/office/drawing/2014/main" xmlns="" id="{CCAE17DB-136B-FC46-B7F8-3663130D821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131" name="CheckBox34" hidden="1">
          <a:extLst>
            <a:ext uri="{63B3BB69-23CF-44E3-9099-C40C66FF867C}">
              <a14:compatExt xmlns:a14="http://schemas.microsoft.com/office/drawing/2010/main" spid="_x0000_s3106"/>
            </a:ext>
            <a:ext uri="{FF2B5EF4-FFF2-40B4-BE49-F238E27FC236}">
              <a16:creationId xmlns:a16="http://schemas.microsoft.com/office/drawing/2014/main" xmlns="" id="{E43C0E34-02D3-B746-9F6E-81E7CFC67073}"/>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132" name="CheckBox35" hidden="1">
          <a:extLst>
            <a:ext uri="{63B3BB69-23CF-44E3-9099-C40C66FF867C}">
              <a14:compatExt xmlns:a14="http://schemas.microsoft.com/office/drawing/2010/main" spid="_x0000_s3107"/>
            </a:ext>
            <a:ext uri="{FF2B5EF4-FFF2-40B4-BE49-F238E27FC236}">
              <a16:creationId xmlns:a16="http://schemas.microsoft.com/office/drawing/2014/main" xmlns="" id="{3B65D77B-0864-3443-A868-CB3ACF898B14}"/>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133" name="CheckBox36" hidden="1">
          <a:extLst>
            <a:ext uri="{63B3BB69-23CF-44E3-9099-C40C66FF867C}">
              <a14:compatExt xmlns:a14="http://schemas.microsoft.com/office/drawing/2010/main" spid="_x0000_s3108"/>
            </a:ext>
            <a:ext uri="{FF2B5EF4-FFF2-40B4-BE49-F238E27FC236}">
              <a16:creationId xmlns:a16="http://schemas.microsoft.com/office/drawing/2014/main" xmlns="" id="{FC63B25D-EF12-574A-9025-999B2B5BA6E9}"/>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134" name="CheckBox38" hidden="1">
          <a:extLst>
            <a:ext uri="{63B3BB69-23CF-44E3-9099-C40C66FF867C}">
              <a14:compatExt xmlns:a14="http://schemas.microsoft.com/office/drawing/2010/main" spid="_x0000_s3109"/>
            </a:ext>
            <a:ext uri="{FF2B5EF4-FFF2-40B4-BE49-F238E27FC236}">
              <a16:creationId xmlns:a16="http://schemas.microsoft.com/office/drawing/2014/main" xmlns="" id="{12DD381C-42D3-BC43-870F-D40063F32D09}"/>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135" name="CheckBox39" hidden="1">
          <a:extLst>
            <a:ext uri="{63B3BB69-23CF-44E3-9099-C40C66FF867C}">
              <a14:compatExt xmlns:a14="http://schemas.microsoft.com/office/drawing/2010/main" spid="_x0000_s3110"/>
            </a:ext>
            <a:ext uri="{FF2B5EF4-FFF2-40B4-BE49-F238E27FC236}">
              <a16:creationId xmlns:a16="http://schemas.microsoft.com/office/drawing/2014/main" xmlns="" id="{869FA5E4-3923-9A43-9E11-7C74BBF8A2AE}"/>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136" name="CheckBox40" hidden="1">
          <a:extLst>
            <a:ext uri="{63B3BB69-23CF-44E3-9099-C40C66FF867C}">
              <a14:compatExt xmlns:a14="http://schemas.microsoft.com/office/drawing/2010/main" spid="_x0000_s3111"/>
            </a:ext>
            <a:ext uri="{FF2B5EF4-FFF2-40B4-BE49-F238E27FC236}">
              <a16:creationId xmlns:a16="http://schemas.microsoft.com/office/drawing/2014/main" xmlns="" id="{D11A145C-7CCF-E444-B358-EB28CC85EB18}"/>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137" name="CheckBox41" hidden="1">
          <a:extLst>
            <a:ext uri="{63B3BB69-23CF-44E3-9099-C40C66FF867C}">
              <a14:compatExt xmlns:a14="http://schemas.microsoft.com/office/drawing/2010/main" spid="_x0000_s3112"/>
            </a:ext>
            <a:ext uri="{FF2B5EF4-FFF2-40B4-BE49-F238E27FC236}">
              <a16:creationId xmlns:a16="http://schemas.microsoft.com/office/drawing/2014/main" xmlns="" id="{FDFEB5F5-E1D1-A64D-A850-E3EE3BEAA761}"/>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138" name="CheckBox42" hidden="1">
          <a:extLst>
            <a:ext uri="{63B3BB69-23CF-44E3-9099-C40C66FF867C}">
              <a14:compatExt xmlns:a14="http://schemas.microsoft.com/office/drawing/2010/main" spid="_x0000_s3113"/>
            </a:ext>
            <a:ext uri="{FF2B5EF4-FFF2-40B4-BE49-F238E27FC236}">
              <a16:creationId xmlns:a16="http://schemas.microsoft.com/office/drawing/2014/main" xmlns="" id="{D1B53A90-3D06-B04B-BFD7-EA01F911CE71}"/>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139" name="CheckBox43" hidden="1">
          <a:extLst>
            <a:ext uri="{63B3BB69-23CF-44E3-9099-C40C66FF867C}">
              <a14:compatExt xmlns:a14="http://schemas.microsoft.com/office/drawing/2010/main" spid="_x0000_s3114"/>
            </a:ext>
            <a:ext uri="{FF2B5EF4-FFF2-40B4-BE49-F238E27FC236}">
              <a16:creationId xmlns:a16="http://schemas.microsoft.com/office/drawing/2014/main" xmlns="" id="{B55A8E20-9C22-D840-A5EC-1A4E587A62C8}"/>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140" name="CheckBox44" hidden="1">
          <a:extLst>
            <a:ext uri="{63B3BB69-23CF-44E3-9099-C40C66FF867C}">
              <a14:compatExt xmlns:a14="http://schemas.microsoft.com/office/drawing/2010/main" spid="_x0000_s3115"/>
            </a:ext>
            <a:ext uri="{FF2B5EF4-FFF2-40B4-BE49-F238E27FC236}">
              <a16:creationId xmlns:a16="http://schemas.microsoft.com/office/drawing/2014/main" xmlns="" id="{F39EC881-CDB0-214F-B9CC-B074056CEB7D}"/>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141" name="CheckBox45" hidden="1">
          <a:extLst>
            <a:ext uri="{63B3BB69-23CF-44E3-9099-C40C66FF867C}">
              <a14:compatExt xmlns:a14="http://schemas.microsoft.com/office/drawing/2010/main" spid="_x0000_s3116"/>
            </a:ext>
            <a:ext uri="{FF2B5EF4-FFF2-40B4-BE49-F238E27FC236}">
              <a16:creationId xmlns:a16="http://schemas.microsoft.com/office/drawing/2014/main" xmlns="" id="{3B4414C7-212F-974C-8296-887FC4FDE0F5}"/>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142" name="CheckBox46" hidden="1">
          <a:extLst>
            <a:ext uri="{63B3BB69-23CF-44E3-9099-C40C66FF867C}">
              <a14:compatExt xmlns:a14="http://schemas.microsoft.com/office/drawing/2010/main" spid="_x0000_s3117"/>
            </a:ext>
            <a:ext uri="{FF2B5EF4-FFF2-40B4-BE49-F238E27FC236}">
              <a16:creationId xmlns:a16="http://schemas.microsoft.com/office/drawing/2014/main" xmlns="" id="{DB4AEAFD-4BB9-A340-9A97-0E73C6ECC072}"/>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635000</xdr:colOff>
      <xdr:row>10</xdr:row>
      <xdr:rowOff>63500</xdr:rowOff>
    </xdr:from>
    <xdr:to>
      <xdr:col>19</xdr:col>
      <xdr:colOff>876300</xdr:colOff>
      <xdr:row>10</xdr:row>
      <xdr:rowOff>457200</xdr:rowOff>
    </xdr:to>
    <xdr:sp macro="" textlink="">
      <xdr:nvSpPr>
        <xdr:cNvPr id="143" name="CheckBox1" hidden="1">
          <a:extLst>
            <a:ext uri="{63B3BB69-23CF-44E3-9099-C40C66FF867C}">
              <a14:compatExt xmlns:a14="http://schemas.microsoft.com/office/drawing/2010/main" spid="_x0000_s3118"/>
            </a:ext>
            <a:ext uri="{FF2B5EF4-FFF2-40B4-BE49-F238E27FC236}">
              <a16:creationId xmlns:a16="http://schemas.microsoft.com/office/drawing/2014/main" xmlns="" id="{5B25AF1B-630B-ED4C-B9A0-849577E7356B}"/>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11</xdr:row>
      <xdr:rowOff>165100</xdr:rowOff>
    </xdr:from>
    <xdr:to>
      <xdr:col>19</xdr:col>
      <xdr:colOff>901700</xdr:colOff>
      <xdr:row>11</xdr:row>
      <xdr:rowOff>419100</xdr:rowOff>
    </xdr:to>
    <xdr:sp macro="" textlink="">
      <xdr:nvSpPr>
        <xdr:cNvPr id="144" name="CheckBox2" hidden="1">
          <a:extLst>
            <a:ext uri="{63B3BB69-23CF-44E3-9099-C40C66FF867C}">
              <a14:compatExt xmlns:a14="http://schemas.microsoft.com/office/drawing/2010/main" spid="_x0000_s3119"/>
            </a:ext>
            <a:ext uri="{FF2B5EF4-FFF2-40B4-BE49-F238E27FC236}">
              <a16:creationId xmlns:a16="http://schemas.microsoft.com/office/drawing/2014/main" xmlns="" id="{EE090B71-A956-4C4E-89A9-77A6E861C8D3}"/>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12</xdr:row>
      <xdr:rowOff>165100</xdr:rowOff>
    </xdr:from>
    <xdr:to>
      <xdr:col>19</xdr:col>
      <xdr:colOff>901700</xdr:colOff>
      <xdr:row>12</xdr:row>
      <xdr:rowOff>419100</xdr:rowOff>
    </xdr:to>
    <xdr:sp macro="" textlink="">
      <xdr:nvSpPr>
        <xdr:cNvPr id="145" name="CheckBox3" hidden="1">
          <a:extLst>
            <a:ext uri="{63B3BB69-23CF-44E3-9099-C40C66FF867C}">
              <a14:compatExt xmlns:a14="http://schemas.microsoft.com/office/drawing/2010/main" spid="_x0000_s3120"/>
            </a:ext>
            <a:ext uri="{FF2B5EF4-FFF2-40B4-BE49-F238E27FC236}">
              <a16:creationId xmlns:a16="http://schemas.microsoft.com/office/drawing/2014/main" xmlns="" id="{6E78B993-E993-584F-900E-B2FE82F560CB}"/>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13</xdr:row>
      <xdr:rowOff>165100</xdr:rowOff>
    </xdr:from>
    <xdr:to>
      <xdr:col>19</xdr:col>
      <xdr:colOff>901700</xdr:colOff>
      <xdr:row>13</xdr:row>
      <xdr:rowOff>419100</xdr:rowOff>
    </xdr:to>
    <xdr:sp macro="" textlink="">
      <xdr:nvSpPr>
        <xdr:cNvPr id="146" name="CheckBox4" hidden="1">
          <a:extLst>
            <a:ext uri="{63B3BB69-23CF-44E3-9099-C40C66FF867C}">
              <a14:compatExt xmlns:a14="http://schemas.microsoft.com/office/drawing/2010/main" spid="_x0000_s3121"/>
            </a:ext>
            <a:ext uri="{FF2B5EF4-FFF2-40B4-BE49-F238E27FC236}">
              <a16:creationId xmlns:a16="http://schemas.microsoft.com/office/drawing/2014/main" xmlns="" id="{15B6A881-09B0-A54F-8B22-ECCACB817D1A}"/>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14</xdr:row>
      <xdr:rowOff>177800</xdr:rowOff>
    </xdr:from>
    <xdr:to>
      <xdr:col>19</xdr:col>
      <xdr:colOff>901700</xdr:colOff>
      <xdr:row>14</xdr:row>
      <xdr:rowOff>431800</xdr:rowOff>
    </xdr:to>
    <xdr:sp macro="" textlink="">
      <xdr:nvSpPr>
        <xdr:cNvPr id="147" name="CheckBox5" hidden="1">
          <a:extLst>
            <a:ext uri="{63B3BB69-23CF-44E3-9099-C40C66FF867C}">
              <a14:compatExt xmlns:a14="http://schemas.microsoft.com/office/drawing/2010/main" spid="_x0000_s3122"/>
            </a:ext>
            <a:ext uri="{FF2B5EF4-FFF2-40B4-BE49-F238E27FC236}">
              <a16:creationId xmlns:a16="http://schemas.microsoft.com/office/drawing/2014/main" xmlns="" id="{53A34E8E-ECC9-7A46-AE82-020ABDCE32A8}"/>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15</xdr:row>
      <xdr:rowOff>165100</xdr:rowOff>
    </xdr:from>
    <xdr:to>
      <xdr:col>19</xdr:col>
      <xdr:colOff>901700</xdr:colOff>
      <xdr:row>15</xdr:row>
      <xdr:rowOff>419100</xdr:rowOff>
    </xdr:to>
    <xdr:sp macro="" textlink="">
      <xdr:nvSpPr>
        <xdr:cNvPr id="148" name="CheckBox6" hidden="1">
          <a:extLst>
            <a:ext uri="{63B3BB69-23CF-44E3-9099-C40C66FF867C}">
              <a14:compatExt xmlns:a14="http://schemas.microsoft.com/office/drawing/2010/main" spid="_x0000_s3123"/>
            </a:ext>
            <a:ext uri="{FF2B5EF4-FFF2-40B4-BE49-F238E27FC236}">
              <a16:creationId xmlns:a16="http://schemas.microsoft.com/office/drawing/2014/main" xmlns="" id="{63C588AB-88EE-514B-B21A-A9CE501CFDFA}"/>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16</xdr:row>
      <xdr:rowOff>165100</xdr:rowOff>
    </xdr:from>
    <xdr:to>
      <xdr:col>19</xdr:col>
      <xdr:colOff>901700</xdr:colOff>
      <xdr:row>16</xdr:row>
      <xdr:rowOff>419100</xdr:rowOff>
    </xdr:to>
    <xdr:sp macro="" textlink="">
      <xdr:nvSpPr>
        <xdr:cNvPr id="149" name="CheckBox7" hidden="1">
          <a:extLst>
            <a:ext uri="{63B3BB69-23CF-44E3-9099-C40C66FF867C}">
              <a14:compatExt xmlns:a14="http://schemas.microsoft.com/office/drawing/2010/main" spid="_x0000_s3124"/>
            </a:ext>
            <a:ext uri="{FF2B5EF4-FFF2-40B4-BE49-F238E27FC236}">
              <a16:creationId xmlns:a16="http://schemas.microsoft.com/office/drawing/2014/main" xmlns="" id="{487DF901-6CD9-CE42-BBCF-FE8AA8F241D8}"/>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17</xdr:row>
      <xdr:rowOff>165100</xdr:rowOff>
    </xdr:from>
    <xdr:to>
      <xdr:col>19</xdr:col>
      <xdr:colOff>901700</xdr:colOff>
      <xdr:row>17</xdr:row>
      <xdr:rowOff>419100</xdr:rowOff>
    </xdr:to>
    <xdr:sp macro="" textlink="">
      <xdr:nvSpPr>
        <xdr:cNvPr id="150" name="CheckBox8" hidden="1">
          <a:extLst>
            <a:ext uri="{63B3BB69-23CF-44E3-9099-C40C66FF867C}">
              <a14:compatExt xmlns:a14="http://schemas.microsoft.com/office/drawing/2010/main" spid="_x0000_s3125"/>
            </a:ext>
            <a:ext uri="{FF2B5EF4-FFF2-40B4-BE49-F238E27FC236}">
              <a16:creationId xmlns:a16="http://schemas.microsoft.com/office/drawing/2014/main" xmlns="" id="{9BE2FEDE-80F9-7646-A4D2-72B156FCF964}"/>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18</xdr:row>
      <xdr:rowOff>165100</xdr:rowOff>
    </xdr:from>
    <xdr:to>
      <xdr:col>19</xdr:col>
      <xdr:colOff>901700</xdr:colOff>
      <xdr:row>18</xdr:row>
      <xdr:rowOff>419100</xdr:rowOff>
    </xdr:to>
    <xdr:sp macro="" textlink="">
      <xdr:nvSpPr>
        <xdr:cNvPr id="151" name="CheckBox9" hidden="1">
          <a:extLst>
            <a:ext uri="{63B3BB69-23CF-44E3-9099-C40C66FF867C}">
              <a14:compatExt xmlns:a14="http://schemas.microsoft.com/office/drawing/2010/main" spid="_x0000_s3126"/>
            </a:ext>
            <a:ext uri="{FF2B5EF4-FFF2-40B4-BE49-F238E27FC236}">
              <a16:creationId xmlns:a16="http://schemas.microsoft.com/office/drawing/2014/main" xmlns="" id="{5DD38656-CE28-104C-BA22-5F7A781EA222}"/>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19</xdr:row>
      <xdr:rowOff>165100</xdr:rowOff>
    </xdr:from>
    <xdr:to>
      <xdr:col>19</xdr:col>
      <xdr:colOff>901700</xdr:colOff>
      <xdr:row>19</xdr:row>
      <xdr:rowOff>419100</xdr:rowOff>
    </xdr:to>
    <xdr:sp macro="" textlink="">
      <xdr:nvSpPr>
        <xdr:cNvPr id="152" name="CheckBox10" hidden="1">
          <a:extLst>
            <a:ext uri="{63B3BB69-23CF-44E3-9099-C40C66FF867C}">
              <a14:compatExt xmlns:a14="http://schemas.microsoft.com/office/drawing/2010/main" spid="_x0000_s3127"/>
            </a:ext>
            <a:ext uri="{FF2B5EF4-FFF2-40B4-BE49-F238E27FC236}">
              <a16:creationId xmlns:a16="http://schemas.microsoft.com/office/drawing/2014/main" xmlns="" id="{4A344261-7F30-C34F-BED2-0639E81C858B}"/>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20</xdr:row>
      <xdr:rowOff>165100</xdr:rowOff>
    </xdr:from>
    <xdr:to>
      <xdr:col>19</xdr:col>
      <xdr:colOff>901700</xdr:colOff>
      <xdr:row>20</xdr:row>
      <xdr:rowOff>419100</xdr:rowOff>
    </xdr:to>
    <xdr:sp macro="" textlink="">
      <xdr:nvSpPr>
        <xdr:cNvPr id="153" name="CheckBox11" hidden="1">
          <a:extLst>
            <a:ext uri="{63B3BB69-23CF-44E3-9099-C40C66FF867C}">
              <a14:compatExt xmlns:a14="http://schemas.microsoft.com/office/drawing/2010/main" spid="_x0000_s3128"/>
            </a:ext>
            <a:ext uri="{FF2B5EF4-FFF2-40B4-BE49-F238E27FC236}">
              <a16:creationId xmlns:a16="http://schemas.microsoft.com/office/drawing/2014/main" xmlns="" id="{4F77365C-7954-A045-91BA-CC150FB6EA3A}"/>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21</xdr:row>
      <xdr:rowOff>165100</xdr:rowOff>
    </xdr:from>
    <xdr:to>
      <xdr:col>19</xdr:col>
      <xdr:colOff>901700</xdr:colOff>
      <xdr:row>21</xdr:row>
      <xdr:rowOff>419100</xdr:rowOff>
    </xdr:to>
    <xdr:sp macro="" textlink="">
      <xdr:nvSpPr>
        <xdr:cNvPr id="154" name="CheckBox12" hidden="1">
          <a:extLst>
            <a:ext uri="{63B3BB69-23CF-44E3-9099-C40C66FF867C}">
              <a14:compatExt xmlns:a14="http://schemas.microsoft.com/office/drawing/2010/main" spid="_x0000_s3129"/>
            </a:ext>
            <a:ext uri="{FF2B5EF4-FFF2-40B4-BE49-F238E27FC236}">
              <a16:creationId xmlns:a16="http://schemas.microsoft.com/office/drawing/2014/main" xmlns="" id="{253D9458-C389-9E4B-B852-E5B5BDDE109D}"/>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22</xdr:row>
      <xdr:rowOff>165100</xdr:rowOff>
    </xdr:from>
    <xdr:to>
      <xdr:col>19</xdr:col>
      <xdr:colOff>901700</xdr:colOff>
      <xdr:row>22</xdr:row>
      <xdr:rowOff>419100</xdr:rowOff>
    </xdr:to>
    <xdr:sp macro="" textlink="">
      <xdr:nvSpPr>
        <xdr:cNvPr id="155" name="CheckBox13" hidden="1">
          <a:extLst>
            <a:ext uri="{63B3BB69-23CF-44E3-9099-C40C66FF867C}">
              <a14:compatExt xmlns:a14="http://schemas.microsoft.com/office/drawing/2010/main" spid="_x0000_s3130"/>
            </a:ext>
            <a:ext uri="{FF2B5EF4-FFF2-40B4-BE49-F238E27FC236}">
              <a16:creationId xmlns:a16="http://schemas.microsoft.com/office/drawing/2014/main" xmlns="" id="{99705753-2987-8A43-B33C-74589811C99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23</xdr:row>
      <xdr:rowOff>165100</xdr:rowOff>
    </xdr:from>
    <xdr:to>
      <xdr:col>19</xdr:col>
      <xdr:colOff>901700</xdr:colOff>
      <xdr:row>23</xdr:row>
      <xdr:rowOff>419100</xdr:rowOff>
    </xdr:to>
    <xdr:sp macro="" textlink="">
      <xdr:nvSpPr>
        <xdr:cNvPr id="156" name="CheckBox14" hidden="1">
          <a:extLst>
            <a:ext uri="{63B3BB69-23CF-44E3-9099-C40C66FF867C}">
              <a14:compatExt xmlns:a14="http://schemas.microsoft.com/office/drawing/2010/main" spid="_x0000_s3131"/>
            </a:ext>
            <a:ext uri="{FF2B5EF4-FFF2-40B4-BE49-F238E27FC236}">
              <a16:creationId xmlns:a16="http://schemas.microsoft.com/office/drawing/2014/main" xmlns="" id="{37D3530D-6B2D-E244-AE38-A625968C332E}"/>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24</xdr:row>
      <xdr:rowOff>165100</xdr:rowOff>
    </xdr:from>
    <xdr:to>
      <xdr:col>19</xdr:col>
      <xdr:colOff>901700</xdr:colOff>
      <xdr:row>24</xdr:row>
      <xdr:rowOff>419100</xdr:rowOff>
    </xdr:to>
    <xdr:sp macro="" textlink="">
      <xdr:nvSpPr>
        <xdr:cNvPr id="157" name="CheckBox15" hidden="1">
          <a:extLst>
            <a:ext uri="{63B3BB69-23CF-44E3-9099-C40C66FF867C}">
              <a14:compatExt xmlns:a14="http://schemas.microsoft.com/office/drawing/2010/main" spid="_x0000_s3132"/>
            </a:ext>
            <a:ext uri="{FF2B5EF4-FFF2-40B4-BE49-F238E27FC236}">
              <a16:creationId xmlns:a16="http://schemas.microsoft.com/office/drawing/2014/main" xmlns="" id="{C20B91AA-DB2F-884C-BDE7-A900D39B13E8}"/>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25</xdr:row>
      <xdr:rowOff>165100</xdr:rowOff>
    </xdr:from>
    <xdr:to>
      <xdr:col>19</xdr:col>
      <xdr:colOff>901700</xdr:colOff>
      <xdr:row>25</xdr:row>
      <xdr:rowOff>419100</xdr:rowOff>
    </xdr:to>
    <xdr:sp macro="" textlink="">
      <xdr:nvSpPr>
        <xdr:cNvPr id="158" name="CheckBox16" hidden="1">
          <a:extLst>
            <a:ext uri="{63B3BB69-23CF-44E3-9099-C40C66FF867C}">
              <a14:compatExt xmlns:a14="http://schemas.microsoft.com/office/drawing/2010/main" spid="_x0000_s3133"/>
            </a:ext>
            <a:ext uri="{FF2B5EF4-FFF2-40B4-BE49-F238E27FC236}">
              <a16:creationId xmlns:a16="http://schemas.microsoft.com/office/drawing/2014/main" xmlns="" id="{33C2D3EC-119C-694C-9F82-56C57795B782}"/>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26</xdr:row>
      <xdr:rowOff>165100</xdr:rowOff>
    </xdr:from>
    <xdr:to>
      <xdr:col>19</xdr:col>
      <xdr:colOff>901700</xdr:colOff>
      <xdr:row>26</xdr:row>
      <xdr:rowOff>419100</xdr:rowOff>
    </xdr:to>
    <xdr:sp macro="" textlink="">
      <xdr:nvSpPr>
        <xdr:cNvPr id="159" name="CheckBox17" hidden="1">
          <a:extLst>
            <a:ext uri="{63B3BB69-23CF-44E3-9099-C40C66FF867C}">
              <a14:compatExt xmlns:a14="http://schemas.microsoft.com/office/drawing/2010/main" spid="_x0000_s3134"/>
            </a:ext>
            <a:ext uri="{FF2B5EF4-FFF2-40B4-BE49-F238E27FC236}">
              <a16:creationId xmlns:a16="http://schemas.microsoft.com/office/drawing/2014/main" xmlns="" id="{0DC32F29-1091-0245-A370-4E8A348BD2AF}"/>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27</xdr:row>
      <xdr:rowOff>165100</xdr:rowOff>
    </xdr:from>
    <xdr:to>
      <xdr:col>19</xdr:col>
      <xdr:colOff>901700</xdr:colOff>
      <xdr:row>27</xdr:row>
      <xdr:rowOff>419100</xdr:rowOff>
    </xdr:to>
    <xdr:sp macro="" textlink="">
      <xdr:nvSpPr>
        <xdr:cNvPr id="160" name="CheckBox18" hidden="1">
          <a:extLst>
            <a:ext uri="{63B3BB69-23CF-44E3-9099-C40C66FF867C}">
              <a14:compatExt xmlns:a14="http://schemas.microsoft.com/office/drawing/2010/main" spid="_x0000_s3135"/>
            </a:ext>
            <a:ext uri="{FF2B5EF4-FFF2-40B4-BE49-F238E27FC236}">
              <a16:creationId xmlns:a16="http://schemas.microsoft.com/office/drawing/2014/main" xmlns="" id="{0D4F042B-046B-144D-B750-A60FE01F8ED2}"/>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28</xdr:row>
      <xdr:rowOff>165100</xdr:rowOff>
    </xdr:from>
    <xdr:to>
      <xdr:col>19</xdr:col>
      <xdr:colOff>901700</xdr:colOff>
      <xdr:row>28</xdr:row>
      <xdr:rowOff>419100</xdr:rowOff>
    </xdr:to>
    <xdr:sp macro="" textlink="">
      <xdr:nvSpPr>
        <xdr:cNvPr id="161" name="CheckBox19" hidden="1">
          <a:extLst>
            <a:ext uri="{63B3BB69-23CF-44E3-9099-C40C66FF867C}">
              <a14:compatExt xmlns:a14="http://schemas.microsoft.com/office/drawing/2010/main" spid="_x0000_s3136"/>
            </a:ext>
            <a:ext uri="{FF2B5EF4-FFF2-40B4-BE49-F238E27FC236}">
              <a16:creationId xmlns:a16="http://schemas.microsoft.com/office/drawing/2014/main" xmlns="" id="{549FCC3C-9DF8-1F40-A1F2-B85C84DDD678}"/>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29</xdr:row>
      <xdr:rowOff>165100</xdr:rowOff>
    </xdr:from>
    <xdr:to>
      <xdr:col>19</xdr:col>
      <xdr:colOff>901700</xdr:colOff>
      <xdr:row>29</xdr:row>
      <xdr:rowOff>419100</xdr:rowOff>
    </xdr:to>
    <xdr:sp macro="" textlink="">
      <xdr:nvSpPr>
        <xdr:cNvPr id="162" name="CheckBox20" hidden="1">
          <a:extLst>
            <a:ext uri="{63B3BB69-23CF-44E3-9099-C40C66FF867C}">
              <a14:compatExt xmlns:a14="http://schemas.microsoft.com/office/drawing/2010/main" spid="_x0000_s3137"/>
            </a:ext>
            <a:ext uri="{FF2B5EF4-FFF2-40B4-BE49-F238E27FC236}">
              <a16:creationId xmlns:a16="http://schemas.microsoft.com/office/drawing/2014/main" xmlns="" id="{CC06BA9E-F35E-784C-8656-DCC6918DF26C}"/>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30</xdr:row>
      <xdr:rowOff>165100</xdr:rowOff>
    </xdr:from>
    <xdr:to>
      <xdr:col>19</xdr:col>
      <xdr:colOff>901700</xdr:colOff>
      <xdr:row>30</xdr:row>
      <xdr:rowOff>419100</xdr:rowOff>
    </xdr:to>
    <xdr:sp macro="" textlink="">
      <xdr:nvSpPr>
        <xdr:cNvPr id="163" name="CheckBox21" hidden="1">
          <a:extLst>
            <a:ext uri="{63B3BB69-23CF-44E3-9099-C40C66FF867C}">
              <a14:compatExt xmlns:a14="http://schemas.microsoft.com/office/drawing/2010/main" spid="_x0000_s3138"/>
            </a:ext>
            <a:ext uri="{FF2B5EF4-FFF2-40B4-BE49-F238E27FC236}">
              <a16:creationId xmlns:a16="http://schemas.microsoft.com/office/drawing/2014/main" xmlns="" id="{DB8279B4-D4DF-4A47-8F6E-5DB3DC8D1AF6}"/>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31</xdr:row>
      <xdr:rowOff>165100</xdr:rowOff>
    </xdr:from>
    <xdr:to>
      <xdr:col>19</xdr:col>
      <xdr:colOff>901700</xdr:colOff>
      <xdr:row>31</xdr:row>
      <xdr:rowOff>419100</xdr:rowOff>
    </xdr:to>
    <xdr:sp macro="" textlink="">
      <xdr:nvSpPr>
        <xdr:cNvPr id="164" name="CheckBox22" hidden="1">
          <a:extLst>
            <a:ext uri="{63B3BB69-23CF-44E3-9099-C40C66FF867C}">
              <a14:compatExt xmlns:a14="http://schemas.microsoft.com/office/drawing/2010/main" spid="_x0000_s3139"/>
            </a:ext>
            <a:ext uri="{FF2B5EF4-FFF2-40B4-BE49-F238E27FC236}">
              <a16:creationId xmlns:a16="http://schemas.microsoft.com/office/drawing/2014/main" xmlns="" id="{228AE5B3-DBF6-A944-A444-EC17428D75F6}"/>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32</xdr:row>
      <xdr:rowOff>165100</xdr:rowOff>
    </xdr:from>
    <xdr:to>
      <xdr:col>19</xdr:col>
      <xdr:colOff>901700</xdr:colOff>
      <xdr:row>32</xdr:row>
      <xdr:rowOff>419100</xdr:rowOff>
    </xdr:to>
    <xdr:sp macro="" textlink="">
      <xdr:nvSpPr>
        <xdr:cNvPr id="165" name="CheckBox23" hidden="1">
          <a:extLst>
            <a:ext uri="{63B3BB69-23CF-44E3-9099-C40C66FF867C}">
              <a14:compatExt xmlns:a14="http://schemas.microsoft.com/office/drawing/2010/main" spid="_x0000_s3140"/>
            </a:ext>
            <a:ext uri="{FF2B5EF4-FFF2-40B4-BE49-F238E27FC236}">
              <a16:creationId xmlns:a16="http://schemas.microsoft.com/office/drawing/2014/main" xmlns="" id="{8EECA3D2-7903-EF4A-982A-E99F95FD038B}"/>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33</xdr:row>
      <xdr:rowOff>165100</xdr:rowOff>
    </xdr:from>
    <xdr:to>
      <xdr:col>19</xdr:col>
      <xdr:colOff>901700</xdr:colOff>
      <xdr:row>33</xdr:row>
      <xdr:rowOff>419100</xdr:rowOff>
    </xdr:to>
    <xdr:sp macro="" textlink="">
      <xdr:nvSpPr>
        <xdr:cNvPr id="166" name="CheckBox24" hidden="1">
          <a:extLst>
            <a:ext uri="{63B3BB69-23CF-44E3-9099-C40C66FF867C}">
              <a14:compatExt xmlns:a14="http://schemas.microsoft.com/office/drawing/2010/main" spid="_x0000_s3141"/>
            </a:ext>
            <a:ext uri="{FF2B5EF4-FFF2-40B4-BE49-F238E27FC236}">
              <a16:creationId xmlns:a16="http://schemas.microsoft.com/office/drawing/2014/main" xmlns="" id="{4D165F2A-67DC-9F4F-96E8-722E184417F3}"/>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34</xdr:row>
      <xdr:rowOff>165100</xdr:rowOff>
    </xdr:from>
    <xdr:to>
      <xdr:col>19</xdr:col>
      <xdr:colOff>901700</xdr:colOff>
      <xdr:row>34</xdr:row>
      <xdr:rowOff>419100</xdr:rowOff>
    </xdr:to>
    <xdr:sp macro="" textlink="">
      <xdr:nvSpPr>
        <xdr:cNvPr id="167" name="CheckBox25" hidden="1">
          <a:extLst>
            <a:ext uri="{63B3BB69-23CF-44E3-9099-C40C66FF867C}">
              <a14:compatExt xmlns:a14="http://schemas.microsoft.com/office/drawing/2010/main" spid="_x0000_s3142"/>
            </a:ext>
            <a:ext uri="{FF2B5EF4-FFF2-40B4-BE49-F238E27FC236}">
              <a16:creationId xmlns:a16="http://schemas.microsoft.com/office/drawing/2014/main" xmlns="" id="{CF4110C9-3AB9-3141-83BD-256E34FE12B7}"/>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35</xdr:row>
      <xdr:rowOff>165100</xdr:rowOff>
    </xdr:from>
    <xdr:to>
      <xdr:col>19</xdr:col>
      <xdr:colOff>901700</xdr:colOff>
      <xdr:row>35</xdr:row>
      <xdr:rowOff>419100</xdr:rowOff>
    </xdr:to>
    <xdr:sp macro="" textlink="">
      <xdr:nvSpPr>
        <xdr:cNvPr id="168" name="CheckBox26" hidden="1">
          <a:extLst>
            <a:ext uri="{63B3BB69-23CF-44E3-9099-C40C66FF867C}">
              <a14:compatExt xmlns:a14="http://schemas.microsoft.com/office/drawing/2010/main" spid="_x0000_s3143"/>
            </a:ext>
            <a:ext uri="{FF2B5EF4-FFF2-40B4-BE49-F238E27FC236}">
              <a16:creationId xmlns:a16="http://schemas.microsoft.com/office/drawing/2014/main" xmlns="" id="{E661DC65-9E76-E240-BFE8-BEE5C6C80056}"/>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36</xdr:row>
      <xdr:rowOff>165100</xdr:rowOff>
    </xdr:from>
    <xdr:to>
      <xdr:col>19</xdr:col>
      <xdr:colOff>901700</xdr:colOff>
      <xdr:row>36</xdr:row>
      <xdr:rowOff>419100</xdr:rowOff>
    </xdr:to>
    <xdr:sp macro="" textlink="">
      <xdr:nvSpPr>
        <xdr:cNvPr id="169" name="CheckBox27" hidden="1">
          <a:extLst>
            <a:ext uri="{63B3BB69-23CF-44E3-9099-C40C66FF867C}">
              <a14:compatExt xmlns:a14="http://schemas.microsoft.com/office/drawing/2010/main" spid="_x0000_s3144"/>
            </a:ext>
            <a:ext uri="{FF2B5EF4-FFF2-40B4-BE49-F238E27FC236}">
              <a16:creationId xmlns:a16="http://schemas.microsoft.com/office/drawing/2014/main" xmlns="" id="{07CB4663-3431-C14F-9CC6-2F52ACC9247F}"/>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37</xdr:row>
      <xdr:rowOff>165100</xdr:rowOff>
    </xdr:from>
    <xdr:to>
      <xdr:col>19</xdr:col>
      <xdr:colOff>901700</xdr:colOff>
      <xdr:row>37</xdr:row>
      <xdr:rowOff>419100</xdr:rowOff>
    </xdr:to>
    <xdr:sp macro="" textlink="">
      <xdr:nvSpPr>
        <xdr:cNvPr id="170" name="CheckBox28" hidden="1">
          <a:extLst>
            <a:ext uri="{63B3BB69-23CF-44E3-9099-C40C66FF867C}">
              <a14:compatExt xmlns:a14="http://schemas.microsoft.com/office/drawing/2010/main" spid="_x0000_s3145"/>
            </a:ext>
            <a:ext uri="{FF2B5EF4-FFF2-40B4-BE49-F238E27FC236}">
              <a16:creationId xmlns:a16="http://schemas.microsoft.com/office/drawing/2014/main" xmlns="" id="{3CCC6E63-9E20-1A4E-90F9-42E6287058B2}"/>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38</xdr:row>
      <xdr:rowOff>165100</xdr:rowOff>
    </xdr:from>
    <xdr:to>
      <xdr:col>19</xdr:col>
      <xdr:colOff>901700</xdr:colOff>
      <xdr:row>38</xdr:row>
      <xdr:rowOff>419100</xdr:rowOff>
    </xdr:to>
    <xdr:sp macro="" textlink="">
      <xdr:nvSpPr>
        <xdr:cNvPr id="171" name="CheckBox29" hidden="1">
          <a:extLst>
            <a:ext uri="{63B3BB69-23CF-44E3-9099-C40C66FF867C}">
              <a14:compatExt xmlns:a14="http://schemas.microsoft.com/office/drawing/2010/main" spid="_x0000_s3146"/>
            </a:ext>
            <a:ext uri="{FF2B5EF4-FFF2-40B4-BE49-F238E27FC236}">
              <a16:creationId xmlns:a16="http://schemas.microsoft.com/office/drawing/2014/main" xmlns="" id="{457DB010-B48D-8D4B-95C8-33014B5E58F1}"/>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39</xdr:row>
      <xdr:rowOff>165100</xdr:rowOff>
    </xdr:from>
    <xdr:to>
      <xdr:col>19</xdr:col>
      <xdr:colOff>901700</xdr:colOff>
      <xdr:row>39</xdr:row>
      <xdr:rowOff>419100</xdr:rowOff>
    </xdr:to>
    <xdr:sp macro="" textlink="">
      <xdr:nvSpPr>
        <xdr:cNvPr id="172" name="CheckBox30" hidden="1">
          <a:extLst>
            <a:ext uri="{63B3BB69-23CF-44E3-9099-C40C66FF867C}">
              <a14:compatExt xmlns:a14="http://schemas.microsoft.com/office/drawing/2010/main" spid="_x0000_s3147"/>
            </a:ext>
            <a:ext uri="{FF2B5EF4-FFF2-40B4-BE49-F238E27FC236}">
              <a16:creationId xmlns:a16="http://schemas.microsoft.com/office/drawing/2014/main" xmlns="" id="{B08CCD23-2236-FB40-AD6C-2D906CF0D4E5}"/>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173" name="CheckBox31" hidden="1">
          <a:extLst>
            <a:ext uri="{63B3BB69-23CF-44E3-9099-C40C66FF867C}">
              <a14:compatExt xmlns:a14="http://schemas.microsoft.com/office/drawing/2010/main" spid="_x0000_s3148"/>
            </a:ext>
            <a:ext uri="{FF2B5EF4-FFF2-40B4-BE49-F238E27FC236}">
              <a16:creationId xmlns:a16="http://schemas.microsoft.com/office/drawing/2014/main" xmlns="" id="{9EC45F18-E288-6243-A6DB-311D05F998C2}"/>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174" name="CheckBox32" hidden="1">
          <a:extLst>
            <a:ext uri="{63B3BB69-23CF-44E3-9099-C40C66FF867C}">
              <a14:compatExt xmlns:a14="http://schemas.microsoft.com/office/drawing/2010/main" spid="_x0000_s3149"/>
            </a:ext>
            <a:ext uri="{FF2B5EF4-FFF2-40B4-BE49-F238E27FC236}">
              <a16:creationId xmlns:a16="http://schemas.microsoft.com/office/drawing/2014/main" xmlns="" id="{1754B19B-8DC5-8341-B0DB-FD225A66A09A}"/>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175" name="CheckBox33" hidden="1">
          <a:extLst>
            <a:ext uri="{63B3BB69-23CF-44E3-9099-C40C66FF867C}">
              <a14:compatExt xmlns:a14="http://schemas.microsoft.com/office/drawing/2010/main" spid="_x0000_s3150"/>
            </a:ext>
            <a:ext uri="{FF2B5EF4-FFF2-40B4-BE49-F238E27FC236}">
              <a16:creationId xmlns:a16="http://schemas.microsoft.com/office/drawing/2014/main" xmlns="" id="{7EC36C9F-2218-C148-B070-E79BEDFF7574}"/>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176" name="CheckBox34" hidden="1">
          <a:extLst>
            <a:ext uri="{63B3BB69-23CF-44E3-9099-C40C66FF867C}">
              <a14:compatExt xmlns:a14="http://schemas.microsoft.com/office/drawing/2010/main" spid="_x0000_s3151"/>
            </a:ext>
            <a:ext uri="{FF2B5EF4-FFF2-40B4-BE49-F238E27FC236}">
              <a16:creationId xmlns:a16="http://schemas.microsoft.com/office/drawing/2014/main" xmlns="" id="{07D7EACB-1562-654C-8BB4-40724264CD07}"/>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177" name="CheckBox35" hidden="1">
          <a:extLst>
            <a:ext uri="{63B3BB69-23CF-44E3-9099-C40C66FF867C}">
              <a14:compatExt xmlns:a14="http://schemas.microsoft.com/office/drawing/2010/main" spid="_x0000_s3152"/>
            </a:ext>
            <a:ext uri="{FF2B5EF4-FFF2-40B4-BE49-F238E27FC236}">
              <a16:creationId xmlns:a16="http://schemas.microsoft.com/office/drawing/2014/main" xmlns="" id="{AF4C43A3-5C6D-1842-BD15-36B6E868F22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178" name="CheckBox36" hidden="1">
          <a:extLst>
            <a:ext uri="{63B3BB69-23CF-44E3-9099-C40C66FF867C}">
              <a14:compatExt xmlns:a14="http://schemas.microsoft.com/office/drawing/2010/main" spid="_x0000_s3153"/>
            </a:ext>
            <a:ext uri="{FF2B5EF4-FFF2-40B4-BE49-F238E27FC236}">
              <a16:creationId xmlns:a16="http://schemas.microsoft.com/office/drawing/2014/main" xmlns="" id="{544D11D4-0118-DF43-B9A2-E2096C0EDD8D}"/>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179" name="CheckBox38" hidden="1">
          <a:extLst>
            <a:ext uri="{63B3BB69-23CF-44E3-9099-C40C66FF867C}">
              <a14:compatExt xmlns:a14="http://schemas.microsoft.com/office/drawing/2010/main" spid="_x0000_s3154"/>
            </a:ext>
            <a:ext uri="{FF2B5EF4-FFF2-40B4-BE49-F238E27FC236}">
              <a16:creationId xmlns:a16="http://schemas.microsoft.com/office/drawing/2014/main" xmlns="" id="{B2F2BB00-5855-4F4F-A0F8-A6956ADA542B}"/>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180" name="CheckBox39" hidden="1">
          <a:extLst>
            <a:ext uri="{63B3BB69-23CF-44E3-9099-C40C66FF867C}">
              <a14:compatExt xmlns:a14="http://schemas.microsoft.com/office/drawing/2010/main" spid="_x0000_s3155"/>
            </a:ext>
            <a:ext uri="{FF2B5EF4-FFF2-40B4-BE49-F238E27FC236}">
              <a16:creationId xmlns:a16="http://schemas.microsoft.com/office/drawing/2014/main" xmlns="" id="{B5A78279-10E7-E54B-AAEA-51E021454E0D}"/>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181" name="CheckBox40" hidden="1">
          <a:extLst>
            <a:ext uri="{63B3BB69-23CF-44E3-9099-C40C66FF867C}">
              <a14:compatExt xmlns:a14="http://schemas.microsoft.com/office/drawing/2010/main" spid="_x0000_s3156"/>
            </a:ext>
            <a:ext uri="{FF2B5EF4-FFF2-40B4-BE49-F238E27FC236}">
              <a16:creationId xmlns:a16="http://schemas.microsoft.com/office/drawing/2014/main" xmlns="" id="{D78773AA-E1EA-3A4A-8C9F-FB210F7D8D08}"/>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182" name="CheckBox41" hidden="1">
          <a:extLst>
            <a:ext uri="{63B3BB69-23CF-44E3-9099-C40C66FF867C}">
              <a14:compatExt xmlns:a14="http://schemas.microsoft.com/office/drawing/2010/main" spid="_x0000_s3157"/>
            </a:ext>
            <a:ext uri="{FF2B5EF4-FFF2-40B4-BE49-F238E27FC236}">
              <a16:creationId xmlns:a16="http://schemas.microsoft.com/office/drawing/2014/main" xmlns="" id="{D364798B-63A4-834D-BCB4-9A800D80C578}"/>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183" name="CheckBox42" hidden="1">
          <a:extLst>
            <a:ext uri="{63B3BB69-23CF-44E3-9099-C40C66FF867C}">
              <a14:compatExt xmlns:a14="http://schemas.microsoft.com/office/drawing/2010/main" spid="_x0000_s3158"/>
            </a:ext>
            <a:ext uri="{FF2B5EF4-FFF2-40B4-BE49-F238E27FC236}">
              <a16:creationId xmlns:a16="http://schemas.microsoft.com/office/drawing/2014/main" xmlns="" id="{0CFED952-4B10-2E40-8E82-AA89B14BE6F2}"/>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184" name="CheckBox43" hidden="1">
          <a:extLst>
            <a:ext uri="{63B3BB69-23CF-44E3-9099-C40C66FF867C}">
              <a14:compatExt xmlns:a14="http://schemas.microsoft.com/office/drawing/2010/main" spid="_x0000_s3159"/>
            </a:ext>
            <a:ext uri="{FF2B5EF4-FFF2-40B4-BE49-F238E27FC236}">
              <a16:creationId xmlns:a16="http://schemas.microsoft.com/office/drawing/2014/main" xmlns="" id="{1D816F17-D565-BF43-9400-C227B314B755}"/>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185" name="CheckBox44" hidden="1">
          <a:extLst>
            <a:ext uri="{63B3BB69-23CF-44E3-9099-C40C66FF867C}">
              <a14:compatExt xmlns:a14="http://schemas.microsoft.com/office/drawing/2010/main" spid="_x0000_s3160"/>
            </a:ext>
            <a:ext uri="{FF2B5EF4-FFF2-40B4-BE49-F238E27FC236}">
              <a16:creationId xmlns:a16="http://schemas.microsoft.com/office/drawing/2014/main" xmlns="" id="{5A7F92C7-C232-6D48-9618-DD1783A5B5DF}"/>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186" name="CheckBox45" hidden="1">
          <a:extLst>
            <a:ext uri="{63B3BB69-23CF-44E3-9099-C40C66FF867C}">
              <a14:compatExt xmlns:a14="http://schemas.microsoft.com/office/drawing/2010/main" spid="_x0000_s3161"/>
            </a:ext>
            <a:ext uri="{FF2B5EF4-FFF2-40B4-BE49-F238E27FC236}">
              <a16:creationId xmlns:a16="http://schemas.microsoft.com/office/drawing/2014/main" xmlns="" id="{46711AA4-9D19-8E40-B0B0-919C08AE9D05}"/>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187" name="CheckBox46" hidden="1">
          <a:extLst>
            <a:ext uri="{63B3BB69-23CF-44E3-9099-C40C66FF867C}">
              <a14:compatExt xmlns:a14="http://schemas.microsoft.com/office/drawing/2010/main" spid="_x0000_s3162"/>
            </a:ext>
            <a:ext uri="{FF2B5EF4-FFF2-40B4-BE49-F238E27FC236}">
              <a16:creationId xmlns:a16="http://schemas.microsoft.com/office/drawing/2014/main" xmlns="" id="{247FECD1-C9AF-1F45-9377-F0A9774C6F35}"/>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635000</xdr:colOff>
      <xdr:row>10</xdr:row>
      <xdr:rowOff>63500</xdr:rowOff>
    </xdr:from>
    <xdr:to>
      <xdr:col>19</xdr:col>
      <xdr:colOff>876300</xdr:colOff>
      <xdr:row>10</xdr:row>
      <xdr:rowOff>457200</xdr:rowOff>
    </xdr:to>
    <xdr:pic>
      <xdr:nvPicPr>
        <xdr:cNvPr id="53" name="CheckBox1">
          <a:extLst>
            <a:ext uri="{FF2B5EF4-FFF2-40B4-BE49-F238E27FC236}">
              <a16:creationId xmlns:a16="http://schemas.microsoft.com/office/drawing/2014/main" xmlns="" id="{11B414C7-2D6A-4348-A3ED-244B18D93CFE}"/>
            </a:ext>
          </a:extLst>
        </xdr:cNvPr>
        <xdr:cNvPicPr preferRelativeResize="0">
          <a:picLocks noChangeArrowheads="1" noChangeShapeType="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157200" y="3619500"/>
          <a:ext cx="241300" cy="393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11</xdr:row>
      <xdr:rowOff>165100</xdr:rowOff>
    </xdr:from>
    <xdr:to>
      <xdr:col>19</xdr:col>
      <xdr:colOff>901700</xdr:colOff>
      <xdr:row>11</xdr:row>
      <xdr:rowOff>419100</xdr:rowOff>
    </xdr:to>
    <xdr:pic>
      <xdr:nvPicPr>
        <xdr:cNvPr id="54" name="CheckBox2">
          <a:extLst>
            <a:ext uri="{FF2B5EF4-FFF2-40B4-BE49-F238E27FC236}">
              <a16:creationId xmlns:a16="http://schemas.microsoft.com/office/drawing/2014/main" xmlns="" id="{76B588FA-F8F2-CC40-9C2F-7C70429D8C4C}"/>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42164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12</xdr:row>
      <xdr:rowOff>165100</xdr:rowOff>
    </xdr:from>
    <xdr:to>
      <xdr:col>19</xdr:col>
      <xdr:colOff>901700</xdr:colOff>
      <xdr:row>12</xdr:row>
      <xdr:rowOff>419100</xdr:rowOff>
    </xdr:to>
    <xdr:pic>
      <xdr:nvPicPr>
        <xdr:cNvPr id="55" name="CheckBox3">
          <a:extLst>
            <a:ext uri="{FF2B5EF4-FFF2-40B4-BE49-F238E27FC236}">
              <a16:creationId xmlns:a16="http://schemas.microsoft.com/office/drawing/2014/main" xmlns="" id="{104BF944-28CD-B34E-B3AD-1AF5525C0D5B}"/>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4787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13</xdr:row>
      <xdr:rowOff>165100</xdr:rowOff>
    </xdr:from>
    <xdr:to>
      <xdr:col>19</xdr:col>
      <xdr:colOff>901700</xdr:colOff>
      <xdr:row>13</xdr:row>
      <xdr:rowOff>419100</xdr:rowOff>
    </xdr:to>
    <xdr:pic>
      <xdr:nvPicPr>
        <xdr:cNvPr id="56" name="CheckBox4">
          <a:extLst>
            <a:ext uri="{FF2B5EF4-FFF2-40B4-BE49-F238E27FC236}">
              <a16:creationId xmlns:a16="http://schemas.microsoft.com/office/drawing/2014/main" xmlns="" id="{9BF7788E-6B22-054D-BB58-ECFF0B01EFC4}"/>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52832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14</xdr:row>
      <xdr:rowOff>177800</xdr:rowOff>
    </xdr:from>
    <xdr:to>
      <xdr:col>19</xdr:col>
      <xdr:colOff>901700</xdr:colOff>
      <xdr:row>14</xdr:row>
      <xdr:rowOff>431800</xdr:rowOff>
    </xdr:to>
    <xdr:pic>
      <xdr:nvPicPr>
        <xdr:cNvPr id="57" name="CheckBox5">
          <a:extLst>
            <a:ext uri="{FF2B5EF4-FFF2-40B4-BE49-F238E27FC236}">
              <a16:creationId xmlns:a16="http://schemas.microsoft.com/office/drawing/2014/main" xmlns="" id="{455EC85D-F374-B645-80A4-DBB23A1AB8FE}"/>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57912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15</xdr:row>
      <xdr:rowOff>165100</xdr:rowOff>
    </xdr:from>
    <xdr:to>
      <xdr:col>19</xdr:col>
      <xdr:colOff>901700</xdr:colOff>
      <xdr:row>15</xdr:row>
      <xdr:rowOff>419100</xdr:rowOff>
    </xdr:to>
    <xdr:pic>
      <xdr:nvPicPr>
        <xdr:cNvPr id="58" name="CheckBox6">
          <a:extLst>
            <a:ext uri="{FF2B5EF4-FFF2-40B4-BE49-F238E27FC236}">
              <a16:creationId xmlns:a16="http://schemas.microsoft.com/office/drawing/2014/main" xmlns="" id="{3DA611BA-155B-A943-BD3C-AC4EC80CEA9D}"/>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62738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16</xdr:row>
      <xdr:rowOff>165100</xdr:rowOff>
    </xdr:from>
    <xdr:to>
      <xdr:col>19</xdr:col>
      <xdr:colOff>901700</xdr:colOff>
      <xdr:row>16</xdr:row>
      <xdr:rowOff>419100</xdr:rowOff>
    </xdr:to>
    <xdr:pic>
      <xdr:nvPicPr>
        <xdr:cNvPr id="59" name="CheckBox7">
          <a:extLst>
            <a:ext uri="{FF2B5EF4-FFF2-40B4-BE49-F238E27FC236}">
              <a16:creationId xmlns:a16="http://schemas.microsoft.com/office/drawing/2014/main" xmlns="" id="{E87959CD-ABDA-F64A-8F5E-84466FECBB9B}"/>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67691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17</xdr:row>
      <xdr:rowOff>165100</xdr:rowOff>
    </xdr:from>
    <xdr:to>
      <xdr:col>19</xdr:col>
      <xdr:colOff>901700</xdr:colOff>
      <xdr:row>17</xdr:row>
      <xdr:rowOff>419100</xdr:rowOff>
    </xdr:to>
    <xdr:pic>
      <xdr:nvPicPr>
        <xdr:cNvPr id="60" name="CheckBox8">
          <a:extLst>
            <a:ext uri="{FF2B5EF4-FFF2-40B4-BE49-F238E27FC236}">
              <a16:creationId xmlns:a16="http://schemas.microsoft.com/office/drawing/2014/main" xmlns="" id="{45FAFCDF-4A3A-7E4A-A07B-71F01FDBBB41}"/>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72644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18</xdr:row>
      <xdr:rowOff>165100</xdr:rowOff>
    </xdr:from>
    <xdr:to>
      <xdr:col>19</xdr:col>
      <xdr:colOff>901700</xdr:colOff>
      <xdr:row>18</xdr:row>
      <xdr:rowOff>419100</xdr:rowOff>
    </xdr:to>
    <xdr:pic>
      <xdr:nvPicPr>
        <xdr:cNvPr id="61" name="CheckBox9">
          <a:extLst>
            <a:ext uri="{FF2B5EF4-FFF2-40B4-BE49-F238E27FC236}">
              <a16:creationId xmlns:a16="http://schemas.microsoft.com/office/drawing/2014/main" xmlns="" id="{A76298B9-11B0-C846-A2C4-3CCC18CE4612}"/>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78486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19</xdr:row>
      <xdr:rowOff>165100</xdr:rowOff>
    </xdr:from>
    <xdr:to>
      <xdr:col>19</xdr:col>
      <xdr:colOff>901700</xdr:colOff>
      <xdr:row>19</xdr:row>
      <xdr:rowOff>419100</xdr:rowOff>
    </xdr:to>
    <xdr:pic>
      <xdr:nvPicPr>
        <xdr:cNvPr id="62" name="CheckBox10">
          <a:extLst>
            <a:ext uri="{FF2B5EF4-FFF2-40B4-BE49-F238E27FC236}">
              <a16:creationId xmlns:a16="http://schemas.microsoft.com/office/drawing/2014/main" xmlns="" id="{6E0674EF-8919-4141-B00B-80384A7CA44C}"/>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84455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20</xdr:row>
      <xdr:rowOff>165100</xdr:rowOff>
    </xdr:from>
    <xdr:to>
      <xdr:col>19</xdr:col>
      <xdr:colOff>901700</xdr:colOff>
      <xdr:row>20</xdr:row>
      <xdr:rowOff>419100</xdr:rowOff>
    </xdr:to>
    <xdr:pic>
      <xdr:nvPicPr>
        <xdr:cNvPr id="63" name="CheckBox11">
          <a:extLst>
            <a:ext uri="{FF2B5EF4-FFF2-40B4-BE49-F238E27FC236}">
              <a16:creationId xmlns:a16="http://schemas.microsoft.com/office/drawing/2014/main" xmlns="" id="{64D95ABC-5E8E-8949-9CBE-D9EBC37D337D}"/>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89408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21</xdr:row>
      <xdr:rowOff>165100</xdr:rowOff>
    </xdr:from>
    <xdr:to>
      <xdr:col>19</xdr:col>
      <xdr:colOff>901700</xdr:colOff>
      <xdr:row>21</xdr:row>
      <xdr:rowOff>419100</xdr:rowOff>
    </xdr:to>
    <xdr:pic>
      <xdr:nvPicPr>
        <xdr:cNvPr id="64" name="CheckBox12">
          <a:extLst>
            <a:ext uri="{FF2B5EF4-FFF2-40B4-BE49-F238E27FC236}">
              <a16:creationId xmlns:a16="http://schemas.microsoft.com/office/drawing/2014/main" xmlns="" id="{CB2E447E-02B6-DF4A-85AA-288480C5916F}"/>
            </a:ext>
          </a:extLst>
        </xdr:cNvPr>
        <xdr:cNvPicPr preferRelativeResize="0">
          <a:picLocks noChangeArrowheads="1" noChangeShapeType="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144500" y="94361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22</xdr:row>
      <xdr:rowOff>165100</xdr:rowOff>
    </xdr:from>
    <xdr:to>
      <xdr:col>19</xdr:col>
      <xdr:colOff>901700</xdr:colOff>
      <xdr:row>22</xdr:row>
      <xdr:rowOff>419100</xdr:rowOff>
    </xdr:to>
    <xdr:pic>
      <xdr:nvPicPr>
        <xdr:cNvPr id="65" name="CheckBox13">
          <a:extLst>
            <a:ext uri="{FF2B5EF4-FFF2-40B4-BE49-F238E27FC236}">
              <a16:creationId xmlns:a16="http://schemas.microsoft.com/office/drawing/2014/main" xmlns="" id="{99445434-BFF9-954D-9B5A-2CA498AE01E8}"/>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100076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23</xdr:row>
      <xdr:rowOff>165100</xdr:rowOff>
    </xdr:from>
    <xdr:to>
      <xdr:col>19</xdr:col>
      <xdr:colOff>901700</xdr:colOff>
      <xdr:row>23</xdr:row>
      <xdr:rowOff>419100</xdr:rowOff>
    </xdr:to>
    <xdr:pic>
      <xdr:nvPicPr>
        <xdr:cNvPr id="66" name="CheckBox14">
          <a:extLst>
            <a:ext uri="{FF2B5EF4-FFF2-40B4-BE49-F238E27FC236}">
              <a16:creationId xmlns:a16="http://schemas.microsoft.com/office/drawing/2014/main" xmlns="" id="{E812F710-3A01-D642-8EED-B97FA1C023B6}"/>
            </a:ext>
          </a:extLst>
        </xdr:cNvPr>
        <xdr:cNvPicPr preferRelativeResize="0">
          <a:picLocks noChangeArrowheads="1" noChangeShapeType="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144500" y="10629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24</xdr:row>
      <xdr:rowOff>165100</xdr:rowOff>
    </xdr:from>
    <xdr:to>
      <xdr:col>19</xdr:col>
      <xdr:colOff>901700</xdr:colOff>
      <xdr:row>24</xdr:row>
      <xdr:rowOff>419100</xdr:rowOff>
    </xdr:to>
    <xdr:pic>
      <xdr:nvPicPr>
        <xdr:cNvPr id="67" name="CheckBox15">
          <a:extLst>
            <a:ext uri="{FF2B5EF4-FFF2-40B4-BE49-F238E27FC236}">
              <a16:creationId xmlns:a16="http://schemas.microsoft.com/office/drawing/2014/main" xmlns="" id="{77A12AE6-4FA0-C24E-8F0C-5C6C2EA4858B}"/>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111252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25</xdr:row>
      <xdr:rowOff>165100</xdr:rowOff>
    </xdr:from>
    <xdr:to>
      <xdr:col>19</xdr:col>
      <xdr:colOff>901700</xdr:colOff>
      <xdr:row>25</xdr:row>
      <xdr:rowOff>419100</xdr:rowOff>
    </xdr:to>
    <xdr:pic>
      <xdr:nvPicPr>
        <xdr:cNvPr id="68" name="CheckBox16">
          <a:extLst>
            <a:ext uri="{FF2B5EF4-FFF2-40B4-BE49-F238E27FC236}">
              <a16:creationId xmlns:a16="http://schemas.microsoft.com/office/drawing/2014/main" xmlns="" id="{2999A7F7-9EF5-6C43-9FCF-A1EE7E1ADB9D}"/>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116205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26</xdr:row>
      <xdr:rowOff>165100</xdr:rowOff>
    </xdr:from>
    <xdr:to>
      <xdr:col>19</xdr:col>
      <xdr:colOff>901700</xdr:colOff>
      <xdr:row>26</xdr:row>
      <xdr:rowOff>419100</xdr:rowOff>
    </xdr:to>
    <xdr:pic>
      <xdr:nvPicPr>
        <xdr:cNvPr id="69" name="CheckBox17">
          <a:extLst>
            <a:ext uri="{FF2B5EF4-FFF2-40B4-BE49-F238E27FC236}">
              <a16:creationId xmlns:a16="http://schemas.microsoft.com/office/drawing/2014/main" xmlns="" id="{0ED58C95-9325-7D4B-BB79-FDFA01A92FBC}"/>
            </a:ext>
          </a:extLst>
        </xdr:cNvPr>
        <xdr:cNvPicPr preferRelativeResize="0">
          <a:picLocks noChangeArrowheads="1" noChangeShapeType="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144500" y="122301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27</xdr:row>
      <xdr:rowOff>165100</xdr:rowOff>
    </xdr:from>
    <xdr:to>
      <xdr:col>19</xdr:col>
      <xdr:colOff>901700</xdr:colOff>
      <xdr:row>27</xdr:row>
      <xdr:rowOff>419100</xdr:rowOff>
    </xdr:to>
    <xdr:pic>
      <xdr:nvPicPr>
        <xdr:cNvPr id="70" name="CheckBox18">
          <a:extLst>
            <a:ext uri="{FF2B5EF4-FFF2-40B4-BE49-F238E27FC236}">
              <a16:creationId xmlns:a16="http://schemas.microsoft.com/office/drawing/2014/main" xmlns="" id="{A24EA0A6-191D-714F-B27C-4037F0C2E084}"/>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127254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28</xdr:row>
      <xdr:rowOff>165100</xdr:rowOff>
    </xdr:from>
    <xdr:to>
      <xdr:col>19</xdr:col>
      <xdr:colOff>901700</xdr:colOff>
      <xdr:row>28</xdr:row>
      <xdr:rowOff>419100</xdr:rowOff>
    </xdr:to>
    <xdr:pic>
      <xdr:nvPicPr>
        <xdr:cNvPr id="71" name="CheckBox19">
          <a:extLst>
            <a:ext uri="{FF2B5EF4-FFF2-40B4-BE49-F238E27FC236}">
              <a16:creationId xmlns:a16="http://schemas.microsoft.com/office/drawing/2014/main" xmlns="" id="{8041B1A9-3781-0941-96C6-4F64832DD9AC}"/>
            </a:ext>
          </a:extLst>
        </xdr:cNvPr>
        <xdr:cNvPicPr preferRelativeResize="0">
          <a:picLocks noChangeArrowheads="1" noChangeShapeType="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144500" y="132207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29</xdr:row>
      <xdr:rowOff>165100</xdr:rowOff>
    </xdr:from>
    <xdr:to>
      <xdr:col>19</xdr:col>
      <xdr:colOff>901700</xdr:colOff>
      <xdr:row>29</xdr:row>
      <xdr:rowOff>419100</xdr:rowOff>
    </xdr:to>
    <xdr:pic>
      <xdr:nvPicPr>
        <xdr:cNvPr id="72" name="CheckBox20">
          <a:extLst>
            <a:ext uri="{FF2B5EF4-FFF2-40B4-BE49-F238E27FC236}">
              <a16:creationId xmlns:a16="http://schemas.microsoft.com/office/drawing/2014/main" xmlns="" id="{C2967C86-FFE6-DF49-99C9-F6805137FA1E}"/>
            </a:ext>
          </a:extLst>
        </xdr:cNvPr>
        <xdr:cNvPicPr preferRelativeResize="0">
          <a:picLocks noChangeArrowheads="1" noChangeShapeType="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144500" y="138303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30</xdr:row>
      <xdr:rowOff>165100</xdr:rowOff>
    </xdr:from>
    <xdr:to>
      <xdr:col>19</xdr:col>
      <xdr:colOff>901700</xdr:colOff>
      <xdr:row>30</xdr:row>
      <xdr:rowOff>419100</xdr:rowOff>
    </xdr:to>
    <xdr:pic>
      <xdr:nvPicPr>
        <xdr:cNvPr id="73" name="CheckBox21">
          <a:extLst>
            <a:ext uri="{FF2B5EF4-FFF2-40B4-BE49-F238E27FC236}">
              <a16:creationId xmlns:a16="http://schemas.microsoft.com/office/drawing/2014/main" xmlns="" id="{330F4B95-92E1-E045-BE86-55A4420AE475}"/>
            </a:ext>
          </a:extLst>
        </xdr:cNvPr>
        <xdr:cNvPicPr preferRelativeResize="0">
          <a:picLocks noChangeArrowheads="1" noChangeShapeType="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144500" y="143256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31</xdr:row>
      <xdr:rowOff>165100</xdr:rowOff>
    </xdr:from>
    <xdr:to>
      <xdr:col>19</xdr:col>
      <xdr:colOff>901700</xdr:colOff>
      <xdr:row>31</xdr:row>
      <xdr:rowOff>419100</xdr:rowOff>
    </xdr:to>
    <xdr:pic>
      <xdr:nvPicPr>
        <xdr:cNvPr id="74" name="CheckBox22">
          <a:extLst>
            <a:ext uri="{FF2B5EF4-FFF2-40B4-BE49-F238E27FC236}">
              <a16:creationId xmlns:a16="http://schemas.microsoft.com/office/drawing/2014/main" xmlns="" id="{033CE3AF-AAA2-8440-8C09-8C926EC4BD1C}"/>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14947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32</xdr:row>
      <xdr:rowOff>165100</xdr:rowOff>
    </xdr:from>
    <xdr:to>
      <xdr:col>19</xdr:col>
      <xdr:colOff>901700</xdr:colOff>
      <xdr:row>32</xdr:row>
      <xdr:rowOff>419100</xdr:rowOff>
    </xdr:to>
    <xdr:pic>
      <xdr:nvPicPr>
        <xdr:cNvPr id="75" name="CheckBox23">
          <a:extLst>
            <a:ext uri="{FF2B5EF4-FFF2-40B4-BE49-F238E27FC236}">
              <a16:creationId xmlns:a16="http://schemas.microsoft.com/office/drawing/2014/main" xmlns="" id="{65FE5147-01EE-274F-BCFE-B805DFA510F0}"/>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154813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33</xdr:row>
      <xdr:rowOff>165100</xdr:rowOff>
    </xdr:from>
    <xdr:to>
      <xdr:col>19</xdr:col>
      <xdr:colOff>901700</xdr:colOff>
      <xdr:row>33</xdr:row>
      <xdr:rowOff>419100</xdr:rowOff>
    </xdr:to>
    <xdr:pic>
      <xdr:nvPicPr>
        <xdr:cNvPr id="76" name="CheckBox24">
          <a:extLst>
            <a:ext uri="{FF2B5EF4-FFF2-40B4-BE49-F238E27FC236}">
              <a16:creationId xmlns:a16="http://schemas.microsoft.com/office/drawing/2014/main" xmlns="" id="{5ABE4911-69B1-8346-8FD9-8B78ADDFEB0C}"/>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16090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34</xdr:row>
      <xdr:rowOff>165100</xdr:rowOff>
    </xdr:from>
    <xdr:to>
      <xdr:col>19</xdr:col>
      <xdr:colOff>901700</xdr:colOff>
      <xdr:row>34</xdr:row>
      <xdr:rowOff>419100</xdr:rowOff>
    </xdr:to>
    <xdr:pic>
      <xdr:nvPicPr>
        <xdr:cNvPr id="77" name="CheckBox25">
          <a:extLst>
            <a:ext uri="{FF2B5EF4-FFF2-40B4-BE49-F238E27FC236}">
              <a16:creationId xmlns:a16="http://schemas.microsoft.com/office/drawing/2014/main" xmlns="" id="{21B4AF2F-AA1E-9640-ADCE-1D8AF3BB4A20}"/>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166751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35</xdr:row>
      <xdr:rowOff>165100</xdr:rowOff>
    </xdr:from>
    <xdr:to>
      <xdr:col>19</xdr:col>
      <xdr:colOff>901700</xdr:colOff>
      <xdr:row>35</xdr:row>
      <xdr:rowOff>419100</xdr:rowOff>
    </xdr:to>
    <xdr:pic>
      <xdr:nvPicPr>
        <xdr:cNvPr id="78" name="CheckBox26">
          <a:extLst>
            <a:ext uri="{FF2B5EF4-FFF2-40B4-BE49-F238E27FC236}">
              <a16:creationId xmlns:a16="http://schemas.microsoft.com/office/drawing/2014/main" xmlns="" id="{8107A2A3-993B-FB47-80CD-7EB328811EB1}"/>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17233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36</xdr:row>
      <xdr:rowOff>165100</xdr:rowOff>
    </xdr:from>
    <xdr:to>
      <xdr:col>19</xdr:col>
      <xdr:colOff>901700</xdr:colOff>
      <xdr:row>36</xdr:row>
      <xdr:rowOff>419100</xdr:rowOff>
    </xdr:to>
    <xdr:pic>
      <xdr:nvPicPr>
        <xdr:cNvPr id="79" name="CheckBox27">
          <a:extLst>
            <a:ext uri="{FF2B5EF4-FFF2-40B4-BE49-F238E27FC236}">
              <a16:creationId xmlns:a16="http://schemas.microsoft.com/office/drawing/2014/main" xmlns="" id="{0E003BDB-D6B1-264F-817F-2F9D26765F11}"/>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177673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37</xdr:row>
      <xdr:rowOff>165100</xdr:rowOff>
    </xdr:from>
    <xdr:to>
      <xdr:col>19</xdr:col>
      <xdr:colOff>901700</xdr:colOff>
      <xdr:row>37</xdr:row>
      <xdr:rowOff>419100</xdr:rowOff>
    </xdr:to>
    <xdr:pic>
      <xdr:nvPicPr>
        <xdr:cNvPr id="80" name="CheckBox28">
          <a:extLst>
            <a:ext uri="{FF2B5EF4-FFF2-40B4-BE49-F238E27FC236}">
              <a16:creationId xmlns:a16="http://schemas.microsoft.com/office/drawing/2014/main" xmlns="" id="{18471D8B-8383-8440-86AE-A8F1AF9C0E3E}"/>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183007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38</xdr:row>
      <xdr:rowOff>165100</xdr:rowOff>
    </xdr:from>
    <xdr:to>
      <xdr:col>19</xdr:col>
      <xdr:colOff>901700</xdr:colOff>
      <xdr:row>38</xdr:row>
      <xdr:rowOff>419100</xdr:rowOff>
    </xdr:to>
    <xdr:pic>
      <xdr:nvPicPr>
        <xdr:cNvPr id="81" name="CheckBox29">
          <a:extLst>
            <a:ext uri="{FF2B5EF4-FFF2-40B4-BE49-F238E27FC236}">
              <a16:creationId xmlns:a16="http://schemas.microsoft.com/office/drawing/2014/main" xmlns="" id="{6EC04FEA-907C-F140-9FC7-EAB519DBC21E}"/>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188341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39</xdr:row>
      <xdr:rowOff>165100</xdr:rowOff>
    </xdr:from>
    <xdr:to>
      <xdr:col>19</xdr:col>
      <xdr:colOff>901700</xdr:colOff>
      <xdr:row>39</xdr:row>
      <xdr:rowOff>419100</xdr:rowOff>
    </xdr:to>
    <xdr:pic>
      <xdr:nvPicPr>
        <xdr:cNvPr id="82" name="CheckBox30">
          <a:extLst>
            <a:ext uri="{FF2B5EF4-FFF2-40B4-BE49-F238E27FC236}">
              <a16:creationId xmlns:a16="http://schemas.microsoft.com/office/drawing/2014/main" xmlns="" id="{C10D5476-E8ED-0F43-87D6-9BD70FB59723}"/>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194310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83" name="CheckBox31">
          <a:extLst>
            <a:ext uri="{FF2B5EF4-FFF2-40B4-BE49-F238E27FC236}">
              <a16:creationId xmlns:a16="http://schemas.microsoft.com/office/drawing/2014/main" xmlns="" id="{1FD1126D-0C56-2A4B-BF72-698C234E94D9}"/>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19900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84" name="CheckBox32">
          <a:extLst>
            <a:ext uri="{FF2B5EF4-FFF2-40B4-BE49-F238E27FC236}">
              <a16:creationId xmlns:a16="http://schemas.microsoft.com/office/drawing/2014/main" xmlns="" id="{D19CDC63-70D6-BF4F-A849-547711068A12}"/>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19900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85" name="CheckBox33">
          <a:extLst>
            <a:ext uri="{FF2B5EF4-FFF2-40B4-BE49-F238E27FC236}">
              <a16:creationId xmlns:a16="http://schemas.microsoft.com/office/drawing/2014/main" xmlns="" id="{89700676-C383-AE41-AD26-F8510471F883}"/>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19900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86" name="CheckBox34">
          <a:extLst>
            <a:ext uri="{FF2B5EF4-FFF2-40B4-BE49-F238E27FC236}">
              <a16:creationId xmlns:a16="http://schemas.microsoft.com/office/drawing/2014/main" xmlns="" id="{11982FB8-2ABB-0C4C-84BE-5FDD4A9B4981}"/>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19900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87" name="CheckBox35">
          <a:extLst>
            <a:ext uri="{FF2B5EF4-FFF2-40B4-BE49-F238E27FC236}">
              <a16:creationId xmlns:a16="http://schemas.microsoft.com/office/drawing/2014/main" xmlns="" id="{5AF33460-A4FC-5843-B4D9-015481EE2630}"/>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19900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88" name="CheckBox36">
          <a:extLst>
            <a:ext uri="{FF2B5EF4-FFF2-40B4-BE49-F238E27FC236}">
              <a16:creationId xmlns:a16="http://schemas.microsoft.com/office/drawing/2014/main" xmlns="" id="{C381451C-4A6B-3B43-87BF-98D929B5431E}"/>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19900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3109" name="CheckBox38">
          <a:extLst>
            <a:ext uri="{FF2B5EF4-FFF2-40B4-BE49-F238E27FC236}">
              <a16:creationId xmlns:a16="http://schemas.microsoft.com/office/drawing/2014/main" xmlns="" id="{D2CEA22F-F21F-6D44-81B7-BB23F8822EFA}"/>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19900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89" name="CheckBox39">
          <a:extLst>
            <a:ext uri="{FF2B5EF4-FFF2-40B4-BE49-F238E27FC236}">
              <a16:creationId xmlns:a16="http://schemas.microsoft.com/office/drawing/2014/main" xmlns="" id="{A177F153-2250-6449-BEE3-09931845FDA2}"/>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19900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90" name="CheckBox40">
          <a:extLst>
            <a:ext uri="{FF2B5EF4-FFF2-40B4-BE49-F238E27FC236}">
              <a16:creationId xmlns:a16="http://schemas.microsoft.com/office/drawing/2014/main" xmlns="" id="{8F965521-6733-664E-8219-0C4CF06A8A90}"/>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19900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91" name="CheckBox41">
          <a:extLst>
            <a:ext uri="{FF2B5EF4-FFF2-40B4-BE49-F238E27FC236}">
              <a16:creationId xmlns:a16="http://schemas.microsoft.com/office/drawing/2014/main" xmlns="" id="{DC84C17E-8D90-214F-9A23-8D4BD34ECF77}"/>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19900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92" name="CheckBox42">
          <a:extLst>
            <a:ext uri="{FF2B5EF4-FFF2-40B4-BE49-F238E27FC236}">
              <a16:creationId xmlns:a16="http://schemas.microsoft.com/office/drawing/2014/main" xmlns="" id="{D1D92634-F333-054A-9714-F57D6D444A6F}"/>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19900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93" name="CheckBox43">
          <a:extLst>
            <a:ext uri="{FF2B5EF4-FFF2-40B4-BE49-F238E27FC236}">
              <a16:creationId xmlns:a16="http://schemas.microsoft.com/office/drawing/2014/main" xmlns="" id="{5888CFEA-A7C2-144E-9E79-BBA1913B032B}"/>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19900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94" name="CheckBox44">
          <a:extLst>
            <a:ext uri="{FF2B5EF4-FFF2-40B4-BE49-F238E27FC236}">
              <a16:creationId xmlns:a16="http://schemas.microsoft.com/office/drawing/2014/main" xmlns="" id="{BC5119A5-AE88-694B-B790-5950D73ED3FC}"/>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19900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95" name="CheckBox45">
          <a:extLst>
            <a:ext uri="{FF2B5EF4-FFF2-40B4-BE49-F238E27FC236}">
              <a16:creationId xmlns:a16="http://schemas.microsoft.com/office/drawing/2014/main" xmlns="" id="{3844CEF3-78B0-D04A-A7C6-6633D9043D0F}"/>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19900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96" name="CheckBox46">
          <a:extLst>
            <a:ext uri="{FF2B5EF4-FFF2-40B4-BE49-F238E27FC236}">
              <a16:creationId xmlns:a16="http://schemas.microsoft.com/office/drawing/2014/main" xmlns="" id="{7AAE709F-04B7-174F-BC58-474BE6586024}"/>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19900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635000</xdr:colOff>
      <xdr:row>10</xdr:row>
      <xdr:rowOff>63500</xdr:rowOff>
    </xdr:from>
    <xdr:to>
      <xdr:col>19</xdr:col>
      <xdr:colOff>876300</xdr:colOff>
      <xdr:row>10</xdr:row>
      <xdr:rowOff>457200</xdr:rowOff>
    </xdr:to>
    <xdr:pic>
      <xdr:nvPicPr>
        <xdr:cNvPr id="97" name="Picture 46">
          <a:extLst>
            <a:ext uri="{FF2B5EF4-FFF2-40B4-BE49-F238E27FC236}">
              <a16:creationId xmlns:a16="http://schemas.microsoft.com/office/drawing/2014/main" xmlns="" id="{224ADE4F-F968-3F43-A735-5175868C2DB6}"/>
            </a:ext>
          </a:extLst>
        </xdr:cNvPr>
        <xdr:cNvPicPr preferRelativeResize="0">
          <a:picLocks noChangeArrowheads="1" noChangeShapeType="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157200" y="3619500"/>
          <a:ext cx="241300" cy="393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11</xdr:row>
      <xdr:rowOff>165100</xdr:rowOff>
    </xdr:from>
    <xdr:to>
      <xdr:col>19</xdr:col>
      <xdr:colOff>901700</xdr:colOff>
      <xdr:row>11</xdr:row>
      <xdr:rowOff>419100</xdr:rowOff>
    </xdr:to>
    <xdr:pic>
      <xdr:nvPicPr>
        <xdr:cNvPr id="3119" name="Picture 47">
          <a:extLst>
            <a:ext uri="{FF2B5EF4-FFF2-40B4-BE49-F238E27FC236}">
              <a16:creationId xmlns:a16="http://schemas.microsoft.com/office/drawing/2014/main" xmlns="" id="{636E9450-507B-2143-95E1-436E070940D8}"/>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42164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12</xdr:row>
      <xdr:rowOff>165100</xdr:rowOff>
    </xdr:from>
    <xdr:to>
      <xdr:col>19</xdr:col>
      <xdr:colOff>901700</xdr:colOff>
      <xdr:row>12</xdr:row>
      <xdr:rowOff>419100</xdr:rowOff>
    </xdr:to>
    <xdr:pic>
      <xdr:nvPicPr>
        <xdr:cNvPr id="3120" name="Picture 48">
          <a:extLst>
            <a:ext uri="{FF2B5EF4-FFF2-40B4-BE49-F238E27FC236}">
              <a16:creationId xmlns:a16="http://schemas.microsoft.com/office/drawing/2014/main" xmlns="" id="{EC19F9D1-4371-034A-9A66-5CADD30DBAD0}"/>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4787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13</xdr:row>
      <xdr:rowOff>165100</xdr:rowOff>
    </xdr:from>
    <xdr:to>
      <xdr:col>19</xdr:col>
      <xdr:colOff>901700</xdr:colOff>
      <xdr:row>13</xdr:row>
      <xdr:rowOff>419100</xdr:rowOff>
    </xdr:to>
    <xdr:pic>
      <xdr:nvPicPr>
        <xdr:cNvPr id="3121" name="Picture 49">
          <a:extLst>
            <a:ext uri="{FF2B5EF4-FFF2-40B4-BE49-F238E27FC236}">
              <a16:creationId xmlns:a16="http://schemas.microsoft.com/office/drawing/2014/main" xmlns="" id="{22B747F1-8163-B94A-973D-3B38F7D5A874}"/>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52832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14</xdr:row>
      <xdr:rowOff>177800</xdr:rowOff>
    </xdr:from>
    <xdr:to>
      <xdr:col>19</xdr:col>
      <xdr:colOff>901700</xdr:colOff>
      <xdr:row>14</xdr:row>
      <xdr:rowOff>431800</xdr:rowOff>
    </xdr:to>
    <xdr:pic>
      <xdr:nvPicPr>
        <xdr:cNvPr id="3122" name="Picture 50">
          <a:extLst>
            <a:ext uri="{FF2B5EF4-FFF2-40B4-BE49-F238E27FC236}">
              <a16:creationId xmlns:a16="http://schemas.microsoft.com/office/drawing/2014/main" xmlns="" id="{4A1508F3-0E45-5D45-B2BF-9415A7F14B75}"/>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57912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15</xdr:row>
      <xdr:rowOff>165100</xdr:rowOff>
    </xdr:from>
    <xdr:to>
      <xdr:col>19</xdr:col>
      <xdr:colOff>901700</xdr:colOff>
      <xdr:row>15</xdr:row>
      <xdr:rowOff>419100</xdr:rowOff>
    </xdr:to>
    <xdr:pic>
      <xdr:nvPicPr>
        <xdr:cNvPr id="3123" name="Picture 51">
          <a:extLst>
            <a:ext uri="{FF2B5EF4-FFF2-40B4-BE49-F238E27FC236}">
              <a16:creationId xmlns:a16="http://schemas.microsoft.com/office/drawing/2014/main" xmlns="" id="{BDE6D614-31AE-354A-A985-5F8444922DFA}"/>
            </a:ext>
          </a:extLst>
        </xdr:cNvPr>
        <xdr:cNvPicPr preferRelativeResize="0">
          <a:picLocks noChangeArrowheads="1" noChangeShapeType="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144500" y="62738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16</xdr:row>
      <xdr:rowOff>165100</xdr:rowOff>
    </xdr:from>
    <xdr:to>
      <xdr:col>19</xdr:col>
      <xdr:colOff>901700</xdr:colOff>
      <xdr:row>16</xdr:row>
      <xdr:rowOff>419100</xdr:rowOff>
    </xdr:to>
    <xdr:pic>
      <xdr:nvPicPr>
        <xdr:cNvPr id="3124" name="Picture 52">
          <a:extLst>
            <a:ext uri="{FF2B5EF4-FFF2-40B4-BE49-F238E27FC236}">
              <a16:creationId xmlns:a16="http://schemas.microsoft.com/office/drawing/2014/main" xmlns="" id="{416DC946-5A84-974F-A3C9-53620B31F28A}"/>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67691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17</xdr:row>
      <xdr:rowOff>165100</xdr:rowOff>
    </xdr:from>
    <xdr:to>
      <xdr:col>19</xdr:col>
      <xdr:colOff>901700</xdr:colOff>
      <xdr:row>17</xdr:row>
      <xdr:rowOff>419100</xdr:rowOff>
    </xdr:to>
    <xdr:pic>
      <xdr:nvPicPr>
        <xdr:cNvPr id="3125" name="Picture 53">
          <a:extLst>
            <a:ext uri="{FF2B5EF4-FFF2-40B4-BE49-F238E27FC236}">
              <a16:creationId xmlns:a16="http://schemas.microsoft.com/office/drawing/2014/main" xmlns="" id="{C6451AB6-07D6-564D-8EEC-4A6C88F7A2DA}"/>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72644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18</xdr:row>
      <xdr:rowOff>165100</xdr:rowOff>
    </xdr:from>
    <xdr:to>
      <xdr:col>19</xdr:col>
      <xdr:colOff>901700</xdr:colOff>
      <xdr:row>18</xdr:row>
      <xdr:rowOff>419100</xdr:rowOff>
    </xdr:to>
    <xdr:pic>
      <xdr:nvPicPr>
        <xdr:cNvPr id="3126" name="Picture 54">
          <a:extLst>
            <a:ext uri="{FF2B5EF4-FFF2-40B4-BE49-F238E27FC236}">
              <a16:creationId xmlns:a16="http://schemas.microsoft.com/office/drawing/2014/main" xmlns="" id="{86A0454C-A158-6544-B6B1-ACA7C0355DD5}"/>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78486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19</xdr:row>
      <xdr:rowOff>165100</xdr:rowOff>
    </xdr:from>
    <xdr:to>
      <xdr:col>19</xdr:col>
      <xdr:colOff>901700</xdr:colOff>
      <xdr:row>19</xdr:row>
      <xdr:rowOff>419100</xdr:rowOff>
    </xdr:to>
    <xdr:pic>
      <xdr:nvPicPr>
        <xdr:cNvPr id="3127" name="Picture 55">
          <a:extLst>
            <a:ext uri="{FF2B5EF4-FFF2-40B4-BE49-F238E27FC236}">
              <a16:creationId xmlns:a16="http://schemas.microsoft.com/office/drawing/2014/main" xmlns="" id="{9B933934-E876-0D40-B59F-587EEF6D4C47}"/>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84455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20</xdr:row>
      <xdr:rowOff>165100</xdr:rowOff>
    </xdr:from>
    <xdr:to>
      <xdr:col>19</xdr:col>
      <xdr:colOff>901700</xdr:colOff>
      <xdr:row>20</xdr:row>
      <xdr:rowOff>419100</xdr:rowOff>
    </xdr:to>
    <xdr:pic>
      <xdr:nvPicPr>
        <xdr:cNvPr id="3128" name="Picture 56">
          <a:extLst>
            <a:ext uri="{FF2B5EF4-FFF2-40B4-BE49-F238E27FC236}">
              <a16:creationId xmlns:a16="http://schemas.microsoft.com/office/drawing/2014/main" xmlns="" id="{998BB4EE-AA49-964A-AC12-F3AAE3FB2C9F}"/>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89408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21</xdr:row>
      <xdr:rowOff>165100</xdr:rowOff>
    </xdr:from>
    <xdr:to>
      <xdr:col>19</xdr:col>
      <xdr:colOff>901700</xdr:colOff>
      <xdr:row>21</xdr:row>
      <xdr:rowOff>419100</xdr:rowOff>
    </xdr:to>
    <xdr:pic>
      <xdr:nvPicPr>
        <xdr:cNvPr id="3129" name="Picture 57">
          <a:extLst>
            <a:ext uri="{FF2B5EF4-FFF2-40B4-BE49-F238E27FC236}">
              <a16:creationId xmlns:a16="http://schemas.microsoft.com/office/drawing/2014/main" xmlns="" id="{87F43427-9C7C-7048-A28E-EBE00EF42212}"/>
            </a:ext>
          </a:extLst>
        </xdr:cNvPr>
        <xdr:cNvPicPr preferRelativeResize="0">
          <a:picLocks noChangeArrowheads="1" noChangeShapeType="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144500" y="94361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22</xdr:row>
      <xdr:rowOff>165100</xdr:rowOff>
    </xdr:from>
    <xdr:to>
      <xdr:col>19</xdr:col>
      <xdr:colOff>901700</xdr:colOff>
      <xdr:row>22</xdr:row>
      <xdr:rowOff>419100</xdr:rowOff>
    </xdr:to>
    <xdr:pic>
      <xdr:nvPicPr>
        <xdr:cNvPr id="3130" name="Picture 58">
          <a:extLst>
            <a:ext uri="{FF2B5EF4-FFF2-40B4-BE49-F238E27FC236}">
              <a16:creationId xmlns:a16="http://schemas.microsoft.com/office/drawing/2014/main" xmlns="" id="{CBD8E1E6-E066-7D45-801A-D1119ED5BD44}"/>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100076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23</xdr:row>
      <xdr:rowOff>165100</xdr:rowOff>
    </xdr:from>
    <xdr:to>
      <xdr:col>19</xdr:col>
      <xdr:colOff>901700</xdr:colOff>
      <xdr:row>23</xdr:row>
      <xdr:rowOff>419100</xdr:rowOff>
    </xdr:to>
    <xdr:pic>
      <xdr:nvPicPr>
        <xdr:cNvPr id="3131" name="Picture 59">
          <a:extLst>
            <a:ext uri="{FF2B5EF4-FFF2-40B4-BE49-F238E27FC236}">
              <a16:creationId xmlns:a16="http://schemas.microsoft.com/office/drawing/2014/main" xmlns="" id="{C00F1E16-BB55-954E-86AC-BFD9C1EA3466}"/>
            </a:ext>
          </a:extLst>
        </xdr:cNvPr>
        <xdr:cNvPicPr preferRelativeResize="0">
          <a:picLocks noChangeArrowheads="1" noChangeShapeType="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144500" y="10629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24</xdr:row>
      <xdr:rowOff>165100</xdr:rowOff>
    </xdr:from>
    <xdr:to>
      <xdr:col>19</xdr:col>
      <xdr:colOff>901700</xdr:colOff>
      <xdr:row>24</xdr:row>
      <xdr:rowOff>419100</xdr:rowOff>
    </xdr:to>
    <xdr:pic>
      <xdr:nvPicPr>
        <xdr:cNvPr id="3132" name="Picture 60">
          <a:extLst>
            <a:ext uri="{FF2B5EF4-FFF2-40B4-BE49-F238E27FC236}">
              <a16:creationId xmlns:a16="http://schemas.microsoft.com/office/drawing/2014/main" xmlns="" id="{84001A4B-8D65-8544-A019-3CAD65868AEE}"/>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111252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25</xdr:row>
      <xdr:rowOff>165100</xdr:rowOff>
    </xdr:from>
    <xdr:to>
      <xdr:col>19</xdr:col>
      <xdr:colOff>901700</xdr:colOff>
      <xdr:row>25</xdr:row>
      <xdr:rowOff>419100</xdr:rowOff>
    </xdr:to>
    <xdr:pic>
      <xdr:nvPicPr>
        <xdr:cNvPr id="3133" name="Picture 61">
          <a:extLst>
            <a:ext uri="{FF2B5EF4-FFF2-40B4-BE49-F238E27FC236}">
              <a16:creationId xmlns:a16="http://schemas.microsoft.com/office/drawing/2014/main" xmlns="" id="{DADDD449-B97D-064F-A2E2-87FDC5787F8F}"/>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116205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26</xdr:row>
      <xdr:rowOff>165100</xdr:rowOff>
    </xdr:from>
    <xdr:to>
      <xdr:col>19</xdr:col>
      <xdr:colOff>901700</xdr:colOff>
      <xdr:row>26</xdr:row>
      <xdr:rowOff>419100</xdr:rowOff>
    </xdr:to>
    <xdr:pic>
      <xdr:nvPicPr>
        <xdr:cNvPr id="3134" name="Picture 62">
          <a:extLst>
            <a:ext uri="{FF2B5EF4-FFF2-40B4-BE49-F238E27FC236}">
              <a16:creationId xmlns:a16="http://schemas.microsoft.com/office/drawing/2014/main" xmlns="" id="{3B517281-78E0-364E-9C00-36200E265FEE}"/>
            </a:ext>
          </a:extLst>
        </xdr:cNvPr>
        <xdr:cNvPicPr preferRelativeResize="0">
          <a:picLocks noChangeArrowheads="1" noChangeShapeType="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144500" y="122301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27</xdr:row>
      <xdr:rowOff>165100</xdr:rowOff>
    </xdr:from>
    <xdr:to>
      <xdr:col>19</xdr:col>
      <xdr:colOff>901700</xdr:colOff>
      <xdr:row>27</xdr:row>
      <xdr:rowOff>419100</xdr:rowOff>
    </xdr:to>
    <xdr:pic>
      <xdr:nvPicPr>
        <xdr:cNvPr id="3135" name="Picture 63">
          <a:extLst>
            <a:ext uri="{FF2B5EF4-FFF2-40B4-BE49-F238E27FC236}">
              <a16:creationId xmlns:a16="http://schemas.microsoft.com/office/drawing/2014/main" xmlns="" id="{11D67B2D-EB52-3848-8EC0-7CC0FC3897EE}"/>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127254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28</xdr:row>
      <xdr:rowOff>165100</xdr:rowOff>
    </xdr:from>
    <xdr:to>
      <xdr:col>19</xdr:col>
      <xdr:colOff>901700</xdr:colOff>
      <xdr:row>28</xdr:row>
      <xdr:rowOff>419100</xdr:rowOff>
    </xdr:to>
    <xdr:pic>
      <xdr:nvPicPr>
        <xdr:cNvPr id="3136" name="Picture 64">
          <a:extLst>
            <a:ext uri="{FF2B5EF4-FFF2-40B4-BE49-F238E27FC236}">
              <a16:creationId xmlns:a16="http://schemas.microsoft.com/office/drawing/2014/main" xmlns="" id="{8E86112D-5BD0-6D41-AC28-74098A244C9A}"/>
            </a:ext>
          </a:extLst>
        </xdr:cNvPr>
        <xdr:cNvPicPr preferRelativeResize="0">
          <a:picLocks noChangeArrowheads="1" noChangeShapeType="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144500" y="132207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29</xdr:row>
      <xdr:rowOff>165100</xdr:rowOff>
    </xdr:from>
    <xdr:to>
      <xdr:col>19</xdr:col>
      <xdr:colOff>901700</xdr:colOff>
      <xdr:row>29</xdr:row>
      <xdr:rowOff>419100</xdr:rowOff>
    </xdr:to>
    <xdr:pic>
      <xdr:nvPicPr>
        <xdr:cNvPr id="3137" name="Picture 65">
          <a:extLst>
            <a:ext uri="{FF2B5EF4-FFF2-40B4-BE49-F238E27FC236}">
              <a16:creationId xmlns:a16="http://schemas.microsoft.com/office/drawing/2014/main" xmlns="" id="{547EB970-8578-0844-8E4C-4C275E2A2AAB}"/>
            </a:ext>
          </a:extLst>
        </xdr:cNvPr>
        <xdr:cNvPicPr preferRelativeResize="0">
          <a:picLocks noChangeArrowheads="1" noChangeShapeType="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144500" y="138303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30</xdr:row>
      <xdr:rowOff>165100</xdr:rowOff>
    </xdr:from>
    <xdr:to>
      <xdr:col>19</xdr:col>
      <xdr:colOff>901700</xdr:colOff>
      <xdr:row>30</xdr:row>
      <xdr:rowOff>419100</xdr:rowOff>
    </xdr:to>
    <xdr:pic>
      <xdr:nvPicPr>
        <xdr:cNvPr id="3138" name="Picture 66">
          <a:extLst>
            <a:ext uri="{FF2B5EF4-FFF2-40B4-BE49-F238E27FC236}">
              <a16:creationId xmlns:a16="http://schemas.microsoft.com/office/drawing/2014/main" xmlns="" id="{2DD0B5E3-B604-3749-A98C-E7F0380647E1}"/>
            </a:ext>
          </a:extLst>
        </xdr:cNvPr>
        <xdr:cNvPicPr preferRelativeResize="0">
          <a:picLocks noChangeArrowheads="1" noChangeShapeType="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144500" y="143256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31</xdr:row>
      <xdr:rowOff>165100</xdr:rowOff>
    </xdr:from>
    <xdr:to>
      <xdr:col>19</xdr:col>
      <xdr:colOff>901700</xdr:colOff>
      <xdr:row>31</xdr:row>
      <xdr:rowOff>419100</xdr:rowOff>
    </xdr:to>
    <xdr:pic>
      <xdr:nvPicPr>
        <xdr:cNvPr id="3139" name="Picture 67">
          <a:extLst>
            <a:ext uri="{FF2B5EF4-FFF2-40B4-BE49-F238E27FC236}">
              <a16:creationId xmlns:a16="http://schemas.microsoft.com/office/drawing/2014/main" xmlns="" id="{97AD052F-07BB-E24A-BF73-8DBBA32EB936}"/>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14947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32</xdr:row>
      <xdr:rowOff>165100</xdr:rowOff>
    </xdr:from>
    <xdr:to>
      <xdr:col>19</xdr:col>
      <xdr:colOff>901700</xdr:colOff>
      <xdr:row>32</xdr:row>
      <xdr:rowOff>419100</xdr:rowOff>
    </xdr:to>
    <xdr:pic>
      <xdr:nvPicPr>
        <xdr:cNvPr id="3140" name="Picture 68">
          <a:extLst>
            <a:ext uri="{FF2B5EF4-FFF2-40B4-BE49-F238E27FC236}">
              <a16:creationId xmlns:a16="http://schemas.microsoft.com/office/drawing/2014/main" xmlns="" id="{C716C25F-6148-A845-934A-C6BAFC6C39BC}"/>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154813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33</xdr:row>
      <xdr:rowOff>165100</xdr:rowOff>
    </xdr:from>
    <xdr:to>
      <xdr:col>19</xdr:col>
      <xdr:colOff>901700</xdr:colOff>
      <xdr:row>33</xdr:row>
      <xdr:rowOff>419100</xdr:rowOff>
    </xdr:to>
    <xdr:pic>
      <xdr:nvPicPr>
        <xdr:cNvPr id="3141" name="Picture 69">
          <a:extLst>
            <a:ext uri="{FF2B5EF4-FFF2-40B4-BE49-F238E27FC236}">
              <a16:creationId xmlns:a16="http://schemas.microsoft.com/office/drawing/2014/main" xmlns="" id="{1915E612-B0DD-134B-830D-5334AEDC8843}"/>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16090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34</xdr:row>
      <xdr:rowOff>165100</xdr:rowOff>
    </xdr:from>
    <xdr:to>
      <xdr:col>19</xdr:col>
      <xdr:colOff>901700</xdr:colOff>
      <xdr:row>34</xdr:row>
      <xdr:rowOff>419100</xdr:rowOff>
    </xdr:to>
    <xdr:pic>
      <xdr:nvPicPr>
        <xdr:cNvPr id="3142" name="Picture 70">
          <a:extLst>
            <a:ext uri="{FF2B5EF4-FFF2-40B4-BE49-F238E27FC236}">
              <a16:creationId xmlns:a16="http://schemas.microsoft.com/office/drawing/2014/main" xmlns="" id="{68CA68F0-B242-724F-B70B-C47F851E9195}"/>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166751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35</xdr:row>
      <xdr:rowOff>165100</xdr:rowOff>
    </xdr:from>
    <xdr:to>
      <xdr:col>19</xdr:col>
      <xdr:colOff>901700</xdr:colOff>
      <xdr:row>35</xdr:row>
      <xdr:rowOff>419100</xdr:rowOff>
    </xdr:to>
    <xdr:pic>
      <xdr:nvPicPr>
        <xdr:cNvPr id="3143" name="Picture 71">
          <a:extLst>
            <a:ext uri="{FF2B5EF4-FFF2-40B4-BE49-F238E27FC236}">
              <a16:creationId xmlns:a16="http://schemas.microsoft.com/office/drawing/2014/main" xmlns="" id="{CAF06CCE-C30B-D840-8C52-9E09E3CADD9C}"/>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17233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36</xdr:row>
      <xdr:rowOff>165100</xdr:rowOff>
    </xdr:from>
    <xdr:to>
      <xdr:col>19</xdr:col>
      <xdr:colOff>901700</xdr:colOff>
      <xdr:row>36</xdr:row>
      <xdr:rowOff>419100</xdr:rowOff>
    </xdr:to>
    <xdr:pic>
      <xdr:nvPicPr>
        <xdr:cNvPr id="3144" name="Picture 72">
          <a:extLst>
            <a:ext uri="{FF2B5EF4-FFF2-40B4-BE49-F238E27FC236}">
              <a16:creationId xmlns:a16="http://schemas.microsoft.com/office/drawing/2014/main" xmlns="" id="{0E913611-27E2-5E46-8E71-32F26CF53200}"/>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177673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37</xdr:row>
      <xdr:rowOff>165100</xdr:rowOff>
    </xdr:from>
    <xdr:to>
      <xdr:col>19</xdr:col>
      <xdr:colOff>901700</xdr:colOff>
      <xdr:row>37</xdr:row>
      <xdr:rowOff>419100</xdr:rowOff>
    </xdr:to>
    <xdr:pic>
      <xdr:nvPicPr>
        <xdr:cNvPr id="3145" name="Picture 73">
          <a:extLst>
            <a:ext uri="{FF2B5EF4-FFF2-40B4-BE49-F238E27FC236}">
              <a16:creationId xmlns:a16="http://schemas.microsoft.com/office/drawing/2014/main" xmlns="" id="{15BC205F-DE68-BF42-B079-0CF2975A2DE5}"/>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183007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38</xdr:row>
      <xdr:rowOff>165100</xdr:rowOff>
    </xdr:from>
    <xdr:to>
      <xdr:col>19</xdr:col>
      <xdr:colOff>901700</xdr:colOff>
      <xdr:row>38</xdr:row>
      <xdr:rowOff>419100</xdr:rowOff>
    </xdr:to>
    <xdr:pic>
      <xdr:nvPicPr>
        <xdr:cNvPr id="3146" name="Picture 74">
          <a:extLst>
            <a:ext uri="{FF2B5EF4-FFF2-40B4-BE49-F238E27FC236}">
              <a16:creationId xmlns:a16="http://schemas.microsoft.com/office/drawing/2014/main" xmlns="" id="{6EF391FD-655A-2648-B576-140AB234E05D}"/>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188341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39</xdr:row>
      <xdr:rowOff>165100</xdr:rowOff>
    </xdr:from>
    <xdr:to>
      <xdr:col>19</xdr:col>
      <xdr:colOff>901700</xdr:colOff>
      <xdr:row>39</xdr:row>
      <xdr:rowOff>419100</xdr:rowOff>
    </xdr:to>
    <xdr:pic>
      <xdr:nvPicPr>
        <xdr:cNvPr id="3147" name="Picture 75">
          <a:extLst>
            <a:ext uri="{FF2B5EF4-FFF2-40B4-BE49-F238E27FC236}">
              <a16:creationId xmlns:a16="http://schemas.microsoft.com/office/drawing/2014/main" xmlns="" id="{65CD97A5-99B4-CA4B-A841-94EBCF00076E}"/>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194310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3148" name="Picture 76">
          <a:extLst>
            <a:ext uri="{FF2B5EF4-FFF2-40B4-BE49-F238E27FC236}">
              <a16:creationId xmlns:a16="http://schemas.microsoft.com/office/drawing/2014/main" xmlns="" id="{487EC399-59D2-2A49-82CB-834E1FC0FAA0}"/>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19900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3149" name="Picture 77">
          <a:extLst>
            <a:ext uri="{FF2B5EF4-FFF2-40B4-BE49-F238E27FC236}">
              <a16:creationId xmlns:a16="http://schemas.microsoft.com/office/drawing/2014/main" xmlns="" id="{4BC331FE-0D72-DF4F-89C5-EF9B32FF4CF4}"/>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19900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3150" name="Picture 78">
          <a:extLst>
            <a:ext uri="{FF2B5EF4-FFF2-40B4-BE49-F238E27FC236}">
              <a16:creationId xmlns:a16="http://schemas.microsoft.com/office/drawing/2014/main" xmlns="" id="{649CB8E3-334E-BB40-BED1-91FCECD87E1A}"/>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19900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3151" name="Picture 79">
          <a:extLst>
            <a:ext uri="{FF2B5EF4-FFF2-40B4-BE49-F238E27FC236}">
              <a16:creationId xmlns:a16="http://schemas.microsoft.com/office/drawing/2014/main" xmlns="" id="{D57FB3C6-721F-014E-891A-654FD2745BC4}"/>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19900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3152" name="Picture 80">
          <a:extLst>
            <a:ext uri="{FF2B5EF4-FFF2-40B4-BE49-F238E27FC236}">
              <a16:creationId xmlns:a16="http://schemas.microsoft.com/office/drawing/2014/main" xmlns="" id="{9CEF87A9-95D5-5443-B8D8-3395237CA9E3}"/>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19900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3153" name="Picture 81">
          <a:extLst>
            <a:ext uri="{FF2B5EF4-FFF2-40B4-BE49-F238E27FC236}">
              <a16:creationId xmlns:a16="http://schemas.microsoft.com/office/drawing/2014/main" xmlns="" id="{DFA9F1B3-597C-B040-8C3A-CB234FE3C198}"/>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19900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3154" name="Picture 82">
          <a:extLst>
            <a:ext uri="{FF2B5EF4-FFF2-40B4-BE49-F238E27FC236}">
              <a16:creationId xmlns:a16="http://schemas.microsoft.com/office/drawing/2014/main" xmlns="" id="{CD370511-59A3-9C40-BA89-850645A8C2FE}"/>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19900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3155" name="Picture 83">
          <a:extLst>
            <a:ext uri="{FF2B5EF4-FFF2-40B4-BE49-F238E27FC236}">
              <a16:creationId xmlns:a16="http://schemas.microsoft.com/office/drawing/2014/main" xmlns="" id="{C5437430-C20C-2A40-9A76-8C851FBCCDDF}"/>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19900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3156" name="Picture 84">
          <a:extLst>
            <a:ext uri="{FF2B5EF4-FFF2-40B4-BE49-F238E27FC236}">
              <a16:creationId xmlns:a16="http://schemas.microsoft.com/office/drawing/2014/main" xmlns="" id="{6020540A-13EB-F54B-B8FD-5AEACF033B2A}"/>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19900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3157" name="Picture 85">
          <a:extLst>
            <a:ext uri="{FF2B5EF4-FFF2-40B4-BE49-F238E27FC236}">
              <a16:creationId xmlns:a16="http://schemas.microsoft.com/office/drawing/2014/main" xmlns="" id="{A07AE05B-722B-084F-AD0D-638185A67308}"/>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19900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3158" name="Picture 86">
          <a:extLst>
            <a:ext uri="{FF2B5EF4-FFF2-40B4-BE49-F238E27FC236}">
              <a16:creationId xmlns:a16="http://schemas.microsoft.com/office/drawing/2014/main" xmlns="" id="{99585E7E-9BCA-7F4B-8C27-4F6756533EA0}"/>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19900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3159" name="Picture 87">
          <a:extLst>
            <a:ext uri="{FF2B5EF4-FFF2-40B4-BE49-F238E27FC236}">
              <a16:creationId xmlns:a16="http://schemas.microsoft.com/office/drawing/2014/main" xmlns="" id="{14C34B67-1EFF-5947-B7C5-FCB9F1B4E353}"/>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19900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3160" name="Picture 88">
          <a:extLst>
            <a:ext uri="{FF2B5EF4-FFF2-40B4-BE49-F238E27FC236}">
              <a16:creationId xmlns:a16="http://schemas.microsoft.com/office/drawing/2014/main" xmlns="" id="{D293CFCD-2071-2945-BC1C-988C310A2043}"/>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19900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3161" name="Picture 89">
          <a:extLst>
            <a:ext uri="{FF2B5EF4-FFF2-40B4-BE49-F238E27FC236}">
              <a16:creationId xmlns:a16="http://schemas.microsoft.com/office/drawing/2014/main" xmlns="" id="{D4562FD6-48D1-D648-A75C-A519D8AEF6E1}"/>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19900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3162" name="Picture 90">
          <a:extLst>
            <a:ext uri="{FF2B5EF4-FFF2-40B4-BE49-F238E27FC236}">
              <a16:creationId xmlns:a16="http://schemas.microsoft.com/office/drawing/2014/main" xmlns="" id="{4A600EFD-89DB-2B4B-87D1-8CCAF6163B2D}"/>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0" y="19900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oneCellAnchor>
    <xdr:from>
      <xdr:col>19</xdr:col>
      <xdr:colOff>622300</xdr:colOff>
      <xdr:row>17</xdr:row>
      <xdr:rowOff>165100</xdr:rowOff>
    </xdr:from>
    <xdr:ext cx="279400" cy="254000"/>
    <xdr:sp macro="" textlink="">
      <xdr:nvSpPr>
        <xdr:cNvPr id="278" name="CheckBox6" hidden="1">
          <a:extLst>
            <a:ext uri="{63B3BB69-23CF-44E3-9099-C40C66FF867C}">
              <a14:compatExt xmlns:a14="http://schemas.microsoft.com/office/drawing/2010/main" spid="_x0000_s3078"/>
            </a:ext>
            <a:ext uri="{FF2B5EF4-FFF2-40B4-BE49-F238E27FC236}">
              <a16:creationId xmlns:a16="http://schemas.microsoft.com/office/drawing/2014/main" xmlns="" id="{D6DD2929-B4CA-C043-98E3-DB44B414D4DC}"/>
            </a:ext>
          </a:extLst>
        </xdr:cNvPr>
        <xdr:cNvSpPr/>
      </xdr:nvSpPr>
      <xdr:spPr bwMode="auto">
        <a:xfrm>
          <a:off x="13195300" y="6288314"/>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19</xdr:col>
      <xdr:colOff>622300</xdr:colOff>
      <xdr:row>17</xdr:row>
      <xdr:rowOff>165100</xdr:rowOff>
    </xdr:from>
    <xdr:ext cx="279400" cy="254000"/>
    <xdr:pic>
      <xdr:nvPicPr>
        <xdr:cNvPr id="279" name="CheckBox6">
          <a:extLst>
            <a:ext uri="{FF2B5EF4-FFF2-40B4-BE49-F238E27FC236}">
              <a16:creationId xmlns:a16="http://schemas.microsoft.com/office/drawing/2014/main" xmlns="" id="{AAF40953-FC65-904C-8740-3644F4BEA3F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95300" y="6288314"/>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oneCellAnchor>
  <xdr:oneCellAnchor>
    <xdr:from>
      <xdr:col>19</xdr:col>
      <xdr:colOff>622300</xdr:colOff>
      <xdr:row>17</xdr:row>
      <xdr:rowOff>165100</xdr:rowOff>
    </xdr:from>
    <xdr:ext cx="279400" cy="254000"/>
    <xdr:sp macro="" textlink="">
      <xdr:nvSpPr>
        <xdr:cNvPr id="280" name="CheckBox6" hidden="1">
          <a:extLst>
            <a:ext uri="{63B3BB69-23CF-44E3-9099-C40C66FF867C}">
              <a14:compatExt xmlns:a14="http://schemas.microsoft.com/office/drawing/2010/main" spid="_x0000_s3078"/>
            </a:ext>
            <a:ext uri="{FF2B5EF4-FFF2-40B4-BE49-F238E27FC236}">
              <a16:creationId xmlns:a16="http://schemas.microsoft.com/office/drawing/2014/main" xmlns="" id="{47FD2881-2D6D-AB4E-9F2C-24E4E175408D}"/>
            </a:ext>
          </a:extLst>
        </xdr:cNvPr>
        <xdr:cNvSpPr/>
      </xdr:nvSpPr>
      <xdr:spPr bwMode="auto">
        <a:xfrm>
          <a:off x="13195300" y="6288314"/>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19</xdr:col>
      <xdr:colOff>622300</xdr:colOff>
      <xdr:row>17</xdr:row>
      <xdr:rowOff>165100</xdr:rowOff>
    </xdr:from>
    <xdr:ext cx="279400" cy="254000"/>
    <xdr:sp macro="" textlink="">
      <xdr:nvSpPr>
        <xdr:cNvPr id="281" name="CheckBox6" hidden="1">
          <a:extLst>
            <a:ext uri="{63B3BB69-23CF-44E3-9099-C40C66FF867C}">
              <a14:compatExt xmlns:a14="http://schemas.microsoft.com/office/drawing/2010/main" spid="_x0000_s3123"/>
            </a:ext>
            <a:ext uri="{FF2B5EF4-FFF2-40B4-BE49-F238E27FC236}">
              <a16:creationId xmlns:a16="http://schemas.microsoft.com/office/drawing/2014/main" xmlns="" id="{521421E0-7171-5F48-920A-5A71DDC85698}"/>
            </a:ext>
          </a:extLst>
        </xdr:cNvPr>
        <xdr:cNvSpPr/>
      </xdr:nvSpPr>
      <xdr:spPr bwMode="auto">
        <a:xfrm>
          <a:off x="13195300" y="6288314"/>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19</xdr:col>
      <xdr:colOff>622300</xdr:colOff>
      <xdr:row>17</xdr:row>
      <xdr:rowOff>165100</xdr:rowOff>
    </xdr:from>
    <xdr:ext cx="279400" cy="254000"/>
    <xdr:pic>
      <xdr:nvPicPr>
        <xdr:cNvPr id="282" name="CheckBox6">
          <a:extLst>
            <a:ext uri="{FF2B5EF4-FFF2-40B4-BE49-F238E27FC236}">
              <a16:creationId xmlns:a16="http://schemas.microsoft.com/office/drawing/2014/main" xmlns="" id="{922EBC41-5A92-2645-8A32-3E3F9F74A2EA}"/>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95300" y="6288314"/>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oneCellAnchor>
  <xdr:oneCellAnchor>
    <xdr:from>
      <xdr:col>19</xdr:col>
      <xdr:colOff>622300</xdr:colOff>
      <xdr:row>17</xdr:row>
      <xdr:rowOff>165100</xdr:rowOff>
    </xdr:from>
    <xdr:ext cx="279400" cy="254000"/>
    <xdr:pic>
      <xdr:nvPicPr>
        <xdr:cNvPr id="283" name="Picture 51">
          <a:extLst>
            <a:ext uri="{FF2B5EF4-FFF2-40B4-BE49-F238E27FC236}">
              <a16:creationId xmlns:a16="http://schemas.microsoft.com/office/drawing/2014/main" xmlns="" id="{700AFF53-E324-9240-8AC2-085530906D85}"/>
            </a:ext>
          </a:extLst>
        </xdr:cNvPr>
        <xdr:cNvPicPr preferRelativeResize="0">
          <a:picLocks noChangeArrowheads="1" noChangeShapeType="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195300" y="6288314"/>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xmlns=""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xmlns=""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36980</xdr:rowOff>
    </xdr:to>
    <xdr:pic>
      <xdr:nvPicPr>
        <xdr:cNvPr id="6" name="1 Imagen" descr="logocapitalmusical">
          <a:extLst>
            <a:ext uri="{FF2B5EF4-FFF2-40B4-BE49-F238E27FC236}">
              <a16:creationId xmlns:a16="http://schemas.microsoft.com/office/drawing/2014/main" xmlns=""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214745</xdr:colOff>
      <xdr:row>0</xdr:row>
      <xdr:rowOff>67541</xdr:rowOff>
    </xdr:from>
    <xdr:to>
      <xdr:col>0</xdr:col>
      <xdr:colOff>1762124</xdr:colOff>
      <xdr:row>2</xdr:row>
      <xdr:rowOff>160155</xdr:rowOff>
    </xdr:to>
    <xdr:pic>
      <xdr:nvPicPr>
        <xdr:cNvPr id="7" name="2 Imagen" descr="logotipo alcaldia version para documentos word">
          <a:extLst>
            <a:ext uri="{FF2B5EF4-FFF2-40B4-BE49-F238E27FC236}">
              <a16:creationId xmlns:a16="http://schemas.microsoft.com/office/drawing/2014/main" xmlns="" id="{00000000-0008-0000-0700-000007000000}"/>
            </a:ext>
          </a:extLst>
        </xdr:cNvPr>
        <xdr:cNvPicPr/>
      </xdr:nvPicPr>
      <xdr:blipFill>
        <a:blip xmlns:r="http://schemas.openxmlformats.org/officeDocument/2006/relationships" r:embed="rId2"/>
        <a:srcRect/>
        <a:stretch>
          <a:fillRect/>
        </a:stretch>
      </xdr:blipFill>
      <xdr:spPr bwMode="auto">
        <a:xfrm>
          <a:off x="214745" y="67541"/>
          <a:ext cx="1547379" cy="60808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xmlns=""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111331</xdr:colOff>
      <xdr:row>0</xdr:row>
      <xdr:rowOff>77931</xdr:rowOff>
    </xdr:from>
    <xdr:to>
      <xdr:col>2</xdr:col>
      <xdr:colOff>1251857</xdr:colOff>
      <xdr:row>3</xdr:row>
      <xdr:rowOff>113650</xdr:rowOff>
    </xdr:to>
    <xdr:pic>
      <xdr:nvPicPr>
        <xdr:cNvPr id="3" name="2 Imagen" descr="logotipo alcaldia version para documentos word">
          <a:extLst>
            <a:ext uri="{FF2B5EF4-FFF2-40B4-BE49-F238E27FC236}">
              <a16:creationId xmlns:a16="http://schemas.microsoft.com/office/drawing/2014/main" xmlns="" id="{00000000-0008-0000-0800-000003000000}"/>
            </a:ext>
          </a:extLst>
        </xdr:cNvPr>
        <xdr:cNvPicPr/>
      </xdr:nvPicPr>
      <xdr:blipFill>
        <a:blip xmlns:r="http://schemas.openxmlformats.org/officeDocument/2006/relationships" r:embed="rId2"/>
        <a:srcRect/>
        <a:stretch>
          <a:fillRect/>
        </a:stretch>
      </xdr:blipFill>
      <xdr:spPr bwMode="auto">
        <a:xfrm>
          <a:off x="111331" y="77931"/>
          <a:ext cx="2011383" cy="60721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243794</xdr:colOff>
      <xdr:row>0</xdr:row>
      <xdr:rowOff>104321</xdr:rowOff>
    </xdr:from>
    <xdr:to>
      <xdr:col>9</xdr:col>
      <xdr:colOff>854982</xdr:colOff>
      <xdr:row>3</xdr:row>
      <xdr:rowOff>82096</xdr:rowOff>
    </xdr:to>
    <xdr:pic>
      <xdr:nvPicPr>
        <xdr:cNvPr id="2" name="1 Imagen" descr="logocapitalmusical">
          <a:extLst>
            <a:ext uri="{FF2B5EF4-FFF2-40B4-BE49-F238E27FC236}">
              <a16:creationId xmlns:a16="http://schemas.microsoft.com/office/drawing/2014/main" xmlns=""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1759744</xdr:colOff>
      <xdr:row>3</xdr:row>
      <xdr:rowOff>7144</xdr:rowOff>
    </xdr:to>
    <xdr:pic>
      <xdr:nvPicPr>
        <xdr:cNvPr id="3" name="2 Imagen" descr="logotipo alcaldia version para documentos word">
          <a:extLst>
            <a:ext uri="{FF2B5EF4-FFF2-40B4-BE49-F238E27FC236}">
              <a16:creationId xmlns:a16="http://schemas.microsoft.com/office/drawing/2014/main" xmlns="" id="{00000000-0008-0000-0900-000003000000}"/>
            </a:ext>
          </a:extLst>
        </xdr:cNvPr>
        <xdr:cNvPicPr/>
      </xdr:nvPicPr>
      <xdr:blipFill>
        <a:blip xmlns:r="http://schemas.openxmlformats.org/officeDocument/2006/relationships" r:embed="rId2"/>
        <a:srcRect/>
        <a:stretch>
          <a:fillRect/>
        </a:stretch>
      </xdr:blipFill>
      <xdr:spPr bwMode="auto">
        <a:xfrm>
          <a:off x="200025" y="133350"/>
          <a:ext cx="1559719" cy="60721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xmlns=""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114300</xdr:rowOff>
    </xdr:from>
    <xdr:to>
      <xdr:col>0</xdr:col>
      <xdr:colOff>1788319</xdr:colOff>
      <xdr:row>2</xdr:row>
      <xdr:rowOff>178594</xdr:rowOff>
    </xdr:to>
    <xdr:pic>
      <xdr:nvPicPr>
        <xdr:cNvPr id="3" name="2 Imagen" descr="logotipo alcaldia version para documentos word">
          <a:extLst>
            <a:ext uri="{FF2B5EF4-FFF2-40B4-BE49-F238E27FC236}">
              <a16:creationId xmlns:a16="http://schemas.microsoft.com/office/drawing/2014/main" xmlns="" id="{00000000-0008-0000-0A00-000003000000}"/>
            </a:ext>
          </a:extLst>
        </xdr:cNvPr>
        <xdr:cNvPicPr/>
      </xdr:nvPicPr>
      <xdr:blipFill>
        <a:blip xmlns:r="http://schemas.openxmlformats.org/officeDocument/2006/relationships" r:embed="rId2"/>
        <a:srcRect/>
        <a:stretch>
          <a:fillRect/>
        </a:stretch>
      </xdr:blipFill>
      <xdr:spPr bwMode="auto">
        <a:xfrm>
          <a:off x="228600" y="114300"/>
          <a:ext cx="1559719" cy="607219"/>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7.xml"/><Relationship Id="rId1" Type="http://schemas.openxmlformats.org/officeDocument/2006/relationships/printerSettings" Target="../printerSettings/printerSettings15.bin"/><Relationship Id="rId4" Type="http://schemas.openxmlformats.org/officeDocument/2006/relationships/comments" Target="../comments1.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54"/>
  <sheetViews>
    <sheetView zoomScale="85" zoomScaleNormal="85" workbookViewId="0">
      <selection activeCell="E1" sqref="E1:E4"/>
    </sheetView>
  </sheetViews>
  <sheetFormatPr baseColWidth="10" defaultColWidth="11.42578125" defaultRowHeight="14.25" x14ac:dyDescent="0.2"/>
  <cols>
    <col min="1" max="1" width="22.42578125" style="1" customWidth="1"/>
    <col min="2" max="3" width="11.42578125" style="1"/>
    <col min="4" max="4" width="45.140625" style="1" customWidth="1"/>
    <col min="5" max="5" width="25" style="1" customWidth="1"/>
    <col min="6" max="6" width="15.42578125" style="1" customWidth="1"/>
    <col min="7" max="16384" width="11.42578125" style="1"/>
  </cols>
  <sheetData>
    <row r="1" spans="1:7" ht="30" customHeight="1" x14ac:dyDescent="0.2">
      <c r="A1" s="366"/>
      <c r="B1" s="375" t="s">
        <v>273</v>
      </c>
      <c r="C1" s="376"/>
      <c r="D1" s="377"/>
      <c r="E1" s="344" t="s">
        <v>495</v>
      </c>
      <c r="F1" s="369"/>
    </row>
    <row r="2" spans="1:7" x14ac:dyDescent="0.2">
      <c r="A2" s="367"/>
      <c r="B2" s="378"/>
      <c r="C2" s="379"/>
      <c r="D2" s="380"/>
      <c r="E2" s="345" t="s">
        <v>496</v>
      </c>
      <c r="F2" s="370"/>
    </row>
    <row r="3" spans="1:7" ht="15" customHeight="1" x14ac:dyDescent="0.2">
      <c r="A3" s="367"/>
      <c r="B3" s="378"/>
      <c r="C3" s="379"/>
      <c r="D3" s="380"/>
      <c r="E3" s="345" t="s">
        <v>497</v>
      </c>
      <c r="F3" s="370"/>
    </row>
    <row r="4" spans="1:7" ht="15" thickBot="1" x14ac:dyDescent="0.25">
      <c r="A4" s="368"/>
      <c r="B4" s="381"/>
      <c r="C4" s="382"/>
      <c r="D4" s="383"/>
      <c r="E4" s="346" t="s">
        <v>498</v>
      </c>
      <c r="F4" s="371"/>
    </row>
    <row r="5" spans="1:7" ht="15" thickBot="1" x14ac:dyDescent="0.25"/>
    <row r="6" spans="1:7" ht="42.75" customHeight="1" x14ac:dyDescent="0.2">
      <c r="A6" s="177" t="s">
        <v>274</v>
      </c>
      <c r="B6" s="384" t="s">
        <v>281</v>
      </c>
      <c r="C6" s="384"/>
      <c r="D6" s="384"/>
      <c r="E6" s="384"/>
      <c r="F6" s="385"/>
    </row>
    <row r="7" spans="1:7" ht="50.25" customHeight="1" thickBot="1" x14ac:dyDescent="0.25">
      <c r="A7" s="178" t="s">
        <v>275</v>
      </c>
      <c r="B7" s="355" t="s">
        <v>276</v>
      </c>
      <c r="C7" s="355"/>
      <c r="D7" s="355"/>
      <c r="E7" s="355"/>
      <c r="F7" s="356"/>
    </row>
    <row r="8" spans="1:7" ht="17.25" customHeight="1" x14ac:dyDescent="0.2">
      <c r="A8" s="387"/>
      <c r="B8" s="387"/>
      <c r="C8" s="387"/>
      <c r="D8" s="387"/>
      <c r="E8" s="387"/>
      <c r="F8" s="387"/>
    </row>
    <row r="9" spans="1:7" ht="54.75" customHeight="1" x14ac:dyDescent="0.2">
      <c r="A9" s="386" t="s">
        <v>377</v>
      </c>
      <c r="B9" s="386"/>
      <c r="C9" s="386"/>
      <c r="D9" s="386"/>
      <c r="E9" s="386"/>
      <c r="F9" s="386"/>
    </row>
    <row r="10" spans="1:7" ht="18" customHeight="1" thickBot="1" x14ac:dyDescent="0.25">
      <c r="A10" s="364"/>
      <c r="B10" s="365"/>
      <c r="C10" s="365"/>
      <c r="D10" s="365"/>
      <c r="E10" s="365"/>
      <c r="F10" s="365"/>
      <c r="G10" s="365"/>
    </row>
    <row r="11" spans="1:7" ht="24.75" customHeight="1" x14ac:dyDescent="0.2">
      <c r="A11" s="372" t="s">
        <v>277</v>
      </c>
      <c r="B11" s="373"/>
      <c r="C11" s="373"/>
      <c r="D11" s="373"/>
      <c r="E11" s="373"/>
      <c r="F11" s="374"/>
    </row>
    <row r="12" spans="1:7" ht="229.5" customHeight="1" thickBot="1" x14ac:dyDescent="0.25">
      <c r="A12" s="363" t="s">
        <v>376</v>
      </c>
      <c r="B12" s="355"/>
      <c r="C12" s="355"/>
      <c r="D12" s="355"/>
      <c r="E12" s="355"/>
      <c r="F12" s="356"/>
    </row>
    <row r="13" spans="1:7" ht="18" customHeight="1" thickBot="1" x14ac:dyDescent="0.25">
      <c r="A13" s="406"/>
      <c r="B13" s="406"/>
      <c r="C13" s="406"/>
      <c r="D13" s="406"/>
      <c r="E13" s="406"/>
      <c r="F13" s="406"/>
    </row>
    <row r="14" spans="1:7" ht="26.25" customHeight="1" x14ac:dyDescent="0.2">
      <c r="A14" s="372" t="s">
        <v>278</v>
      </c>
      <c r="B14" s="373"/>
      <c r="C14" s="373"/>
      <c r="D14" s="373"/>
      <c r="E14" s="373"/>
      <c r="F14" s="374"/>
    </row>
    <row r="15" spans="1:7" ht="284.25" customHeight="1" thickBot="1" x14ac:dyDescent="0.25">
      <c r="A15" s="363" t="s">
        <v>379</v>
      </c>
      <c r="B15" s="355"/>
      <c r="C15" s="355"/>
      <c r="D15" s="355"/>
      <c r="E15" s="355"/>
      <c r="F15" s="356"/>
    </row>
    <row r="16" spans="1:7" ht="21.75" customHeight="1" thickBot="1" x14ac:dyDescent="0.25">
      <c r="A16" s="152"/>
      <c r="B16" s="152"/>
      <c r="C16" s="152"/>
      <c r="D16" s="152"/>
      <c r="E16" s="152"/>
      <c r="F16" s="152"/>
    </row>
    <row r="17" spans="1:7" ht="23.25" customHeight="1" thickBot="1" x14ac:dyDescent="0.25">
      <c r="A17" s="372" t="s">
        <v>382</v>
      </c>
      <c r="B17" s="373"/>
      <c r="C17" s="373"/>
      <c r="D17" s="373"/>
      <c r="E17" s="373"/>
      <c r="F17" s="374"/>
    </row>
    <row r="18" spans="1:7" ht="81.75" customHeight="1" x14ac:dyDescent="0.2">
      <c r="A18" s="394" t="s">
        <v>383</v>
      </c>
      <c r="B18" s="395"/>
      <c r="C18" s="395"/>
      <c r="D18" s="395"/>
      <c r="E18" s="395"/>
      <c r="F18" s="396"/>
    </row>
    <row r="19" spans="1:7" ht="71.25" customHeight="1" thickBot="1" x14ac:dyDescent="0.25">
      <c r="A19" s="397"/>
      <c r="B19" s="398"/>
      <c r="C19" s="398"/>
      <c r="D19" s="398"/>
      <c r="E19" s="398"/>
      <c r="F19" s="399"/>
    </row>
    <row r="20" spans="1:7" ht="15" thickBot="1" x14ac:dyDescent="0.25"/>
    <row r="21" spans="1:7" ht="27" customHeight="1" x14ac:dyDescent="0.2">
      <c r="A21" s="407" t="s">
        <v>338</v>
      </c>
      <c r="B21" s="408"/>
      <c r="C21" s="408"/>
      <c r="D21" s="408"/>
      <c r="E21" s="408"/>
      <c r="F21" s="409"/>
      <c r="G21" s="62"/>
    </row>
    <row r="22" spans="1:7" ht="363" customHeight="1" thickBot="1" x14ac:dyDescent="0.25">
      <c r="A22" s="410" t="s">
        <v>348</v>
      </c>
      <c r="B22" s="411"/>
      <c r="C22" s="411"/>
      <c r="D22" s="411"/>
      <c r="E22" s="411"/>
      <c r="F22" s="412"/>
      <c r="G22" s="62"/>
    </row>
    <row r="23" spans="1:7" ht="15" thickBot="1" x14ac:dyDescent="0.25"/>
    <row r="24" spans="1:7" ht="28.5" customHeight="1" thickBot="1" x14ac:dyDescent="0.25">
      <c r="A24" s="413" t="s">
        <v>339</v>
      </c>
      <c r="B24" s="414"/>
      <c r="C24" s="414"/>
      <c r="D24" s="414"/>
      <c r="E24" s="414"/>
      <c r="F24" s="415"/>
    </row>
    <row r="25" spans="1:7" ht="375" customHeight="1" x14ac:dyDescent="0.2">
      <c r="A25" s="422" t="s">
        <v>317</v>
      </c>
      <c r="B25" s="423"/>
      <c r="C25" s="423"/>
      <c r="D25" s="423"/>
      <c r="E25" s="423"/>
      <c r="F25" s="424"/>
    </row>
    <row r="26" spans="1:7" ht="27.6" customHeight="1" thickBot="1" x14ac:dyDescent="0.25">
      <c r="A26" s="425"/>
      <c r="B26" s="426"/>
      <c r="C26" s="426"/>
      <c r="D26" s="426"/>
      <c r="E26" s="426"/>
      <c r="F26" s="427"/>
    </row>
    <row r="27" spans="1:7" ht="25.5" customHeight="1" thickBot="1" x14ac:dyDescent="0.25">
      <c r="A27" s="152"/>
      <c r="B27" s="152"/>
      <c r="C27" s="152"/>
      <c r="D27" s="152"/>
      <c r="E27" s="152"/>
      <c r="F27" s="152"/>
    </row>
    <row r="28" spans="1:7" ht="27" customHeight="1" x14ac:dyDescent="0.2">
      <c r="A28" s="416" t="s">
        <v>340</v>
      </c>
      <c r="B28" s="417"/>
      <c r="C28" s="417"/>
      <c r="D28" s="417"/>
      <c r="E28" s="417"/>
      <c r="F28" s="418"/>
    </row>
    <row r="29" spans="1:7" ht="210.75" customHeight="1" thickBot="1" x14ac:dyDescent="0.25">
      <c r="A29" s="354" t="s">
        <v>314</v>
      </c>
      <c r="B29" s="355"/>
      <c r="C29" s="355"/>
      <c r="D29" s="355"/>
      <c r="E29" s="355"/>
      <c r="F29" s="356"/>
    </row>
    <row r="30" spans="1:7" ht="15" thickBot="1" x14ac:dyDescent="0.25"/>
    <row r="31" spans="1:7" ht="30.75" customHeight="1" x14ac:dyDescent="0.2">
      <c r="A31" s="419" t="s">
        <v>341</v>
      </c>
      <c r="B31" s="420"/>
      <c r="C31" s="420"/>
      <c r="D31" s="420"/>
      <c r="E31" s="420"/>
      <c r="F31" s="421"/>
    </row>
    <row r="32" spans="1:7" ht="138" customHeight="1" thickBot="1" x14ac:dyDescent="0.25">
      <c r="A32" s="348" t="s">
        <v>315</v>
      </c>
      <c r="B32" s="349"/>
      <c r="C32" s="349"/>
      <c r="D32" s="349"/>
      <c r="E32" s="349"/>
      <c r="F32" s="350"/>
    </row>
    <row r="33" spans="1:6" ht="15" thickBot="1" x14ac:dyDescent="0.25"/>
    <row r="34" spans="1:6" ht="28.5" customHeight="1" x14ac:dyDescent="0.2">
      <c r="A34" s="351" t="s">
        <v>342</v>
      </c>
      <c r="B34" s="352"/>
      <c r="C34" s="352"/>
      <c r="D34" s="352"/>
      <c r="E34" s="352"/>
      <c r="F34" s="353"/>
    </row>
    <row r="35" spans="1:6" ht="219" customHeight="1" thickBot="1" x14ac:dyDescent="0.25">
      <c r="A35" s="354" t="s">
        <v>308</v>
      </c>
      <c r="B35" s="355"/>
      <c r="C35" s="355"/>
      <c r="D35" s="355"/>
      <c r="E35" s="355"/>
      <c r="F35" s="356"/>
    </row>
    <row r="36" spans="1:6" ht="15" thickBot="1" x14ac:dyDescent="0.25"/>
    <row r="37" spans="1:6" ht="27.75" customHeight="1" x14ac:dyDescent="0.2">
      <c r="A37" s="351" t="s">
        <v>343</v>
      </c>
      <c r="B37" s="352"/>
      <c r="C37" s="352"/>
      <c r="D37" s="352"/>
      <c r="E37" s="352"/>
      <c r="F37" s="353"/>
    </row>
    <row r="38" spans="1:6" ht="170.25" customHeight="1" thickBot="1" x14ac:dyDescent="0.25">
      <c r="A38" s="354" t="s">
        <v>309</v>
      </c>
      <c r="B38" s="355"/>
      <c r="C38" s="355"/>
      <c r="D38" s="355"/>
      <c r="E38" s="355"/>
      <c r="F38" s="356"/>
    </row>
    <row r="39" spans="1:6" ht="15" thickBot="1" x14ac:dyDescent="0.25"/>
    <row r="40" spans="1:6" ht="27.75" customHeight="1" x14ac:dyDescent="0.2">
      <c r="A40" s="428" t="s">
        <v>344</v>
      </c>
      <c r="B40" s="429"/>
      <c r="C40" s="429"/>
      <c r="D40" s="429"/>
      <c r="E40" s="429"/>
      <c r="F40" s="430"/>
    </row>
    <row r="41" spans="1:6" ht="208.5" customHeight="1" thickBot="1" x14ac:dyDescent="0.25">
      <c r="A41" s="363" t="s">
        <v>375</v>
      </c>
      <c r="B41" s="355"/>
      <c r="C41" s="355"/>
      <c r="D41" s="355"/>
      <c r="E41" s="355"/>
      <c r="F41" s="356"/>
    </row>
    <row r="42" spans="1:6" ht="15" thickBot="1" x14ac:dyDescent="0.25"/>
    <row r="43" spans="1:6" ht="29.25" customHeight="1" x14ac:dyDescent="0.2">
      <c r="A43" s="388" t="s">
        <v>380</v>
      </c>
      <c r="B43" s="389"/>
      <c r="C43" s="389"/>
      <c r="D43" s="389"/>
      <c r="E43" s="389"/>
      <c r="F43" s="390"/>
    </row>
    <row r="44" spans="1:6" ht="274.5" customHeight="1" thickBot="1" x14ac:dyDescent="0.25">
      <c r="A44" s="354" t="s">
        <v>302</v>
      </c>
      <c r="B44" s="355"/>
      <c r="C44" s="355"/>
      <c r="D44" s="355"/>
      <c r="E44" s="355"/>
      <c r="F44" s="356"/>
    </row>
    <row r="45" spans="1:6" ht="15" thickBot="1" x14ac:dyDescent="0.25"/>
    <row r="46" spans="1:6" ht="29.25" customHeight="1" x14ac:dyDescent="0.2">
      <c r="A46" s="388" t="s">
        <v>345</v>
      </c>
      <c r="B46" s="389"/>
      <c r="C46" s="389"/>
      <c r="D46" s="389"/>
      <c r="E46" s="389"/>
      <c r="F46" s="390"/>
    </row>
    <row r="47" spans="1:6" s="235" customFormat="1" ht="181.5" customHeight="1" thickBot="1" x14ac:dyDescent="0.3">
      <c r="A47" s="391" t="s">
        <v>303</v>
      </c>
      <c r="B47" s="392"/>
      <c r="C47" s="392"/>
      <c r="D47" s="392"/>
      <c r="E47" s="392"/>
      <c r="F47" s="393"/>
    </row>
    <row r="48" spans="1:6" ht="15.75" customHeight="1" thickBot="1" x14ac:dyDescent="0.25">
      <c r="A48" s="152"/>
      <c r="B48" s="152"/>
      <c r="C48" s="152"/>
      <c r="D48" s="152"/>
      <c r="E48" s="152"/>
      <c r="F48" s="152"/>
    </row>
    <row r="49" spans="1:6" ht="19.5" customHeight="1" x14ac:dyDescent="0.2">
      <c r="A49" s="357" t="s">
        <v>346</v>
      </c>
      <c r="B49" s="358"/>
      <c r="C49" s="358"/>
      <c r="D49" s="358"/>
      <c r="E49" s="358"/>
      <c r="F49" s="359"/>
    </row>
    <row r="50" spans="1:6" ht="363" customHeight="1" thickBot="1" x14ac:dyDescent="0.25">
      <c r="A50" s="360" t="s">
        <v>310</v>
      </c>
      <c r="B50" s="361"/>
      <c r="C50" s="361"/>
      <c r="D50" s="361"/>
      <c r="E50" s="361"/>
      <c r="F50" s="362"/>
    </row>
    <row r="51" spans="1:6" ht="15" thickBot="1" x14ac:dyDescent="0.25"/>
    <row r="52" spans="1:6" ht="27.75" customHeight="1" x14ac:dyDescent="0.2">
      <c r="A52" s="400" t="s">
        <v>347</v>
      </c>
      <c r="B52" s="401"/>
      <c r="C52" s="401"/>
      <c r="D52" s="401"/>
      <c r="E52" s="401"/>
      <c r="F52" s="402"/>
    </row>
    <row r="53" spans="1:6" ht="409.5" customHeight="1" x14ac:dyDescent="0.2">
      <c r="A53" s="403" t="s">
        <v>313</v>
      </c>
      <c r="B53" s="404"/>
      <c r="C53" s="404"/>
      <c r="D53" s="404"/>
      <c r="E53" s="404"/>
      <c r="F53" s="405"/>
    </row>
    <row r="54" spans="1:6" ht="77.25" customHeight="1" thickBot="1" x14ac:dyDescent="0.25">
      <c r="A54" s="397"/>
      <c r="B54" s="398"/>
      <c r="C54" s="398"/>
      <c r="D54" s="398"/>
      <c r="E54" s="398"/>
      <c r="F54" s="399"/>
    </row>
  </sheetData>
  <sheetProtection selectLockedCells="1"/>
  <mergeCells count="3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32:F32"/>
    <mergeCell ref="A34:F34"/>
    <mergeCell ref="A35:F35"/>
    <mergeCell ref="A37:F37"/>
    <mergeCell ref="A38:F3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6"/>
  </sheetPr>
  <dimension ref="A1:L41"/>
  <sheetViews>
    <sheetView zoomScale="55" zoomScaleNormal="55" workbookViewId="0">
      <selection activeCell="F1" sqref="F1:I4"/>
    </sheetView>
  </sheetViews>
  <sheetFormatPr baseColWidth="10" defaultColWidth="11.42578125" defaultRowHeight="14.25" x14ac:dyDescent="0.2"/>
  <cols>
    <col min="1" max="1" width="31" style="1" customWidth="1"/>
    <col min="2" max="2" width="39.42578125" style="1" customWidth="1"/>
    <col min="3" max="3" width="29" style="1" customWidth="1"/>
    <col min="4" max="4" width="38" style="1" customWidth="1"/>
    <col min="5" max="5" width="32.85546875" style="1" customWidth="1"/>
    <col min="6" max="9" width="10.42578125" style="1" customWidth="1"/>
    <col min="10" max="10" width="16.7109375" style="1" customWidth="1"/>
    <col min="11" max="16384" width="11.42578125" style="1"/>
  </cols>
  <sheetData>
    <row r="1" spans="1:12" ht="28.5" customHeight="1" x14ac:dyDescent="0.2">
      <c r="A1" s="479"/>
      <c r="B1" s="445" t="str">
        <f>CONTEXTO!B1</f>
        <v xml:space="preserve">PROCESO: </v>
      </c>
      <c r="C1" s="445"/>
      <c r="D1" s="445"/>
      <c r="E1" s="445"/>
      <c r="F1" s="451" t="s">
        <v>495</v>
      </c>
      <c r="G1" s="451"/>
      <c r="H1" s="451"/>
      <c r="I1" s="451"/>
      <c r="J1" s="621"/>
    </row>
    <row r="2" spans="1:12" x14ac:dyDescent="0.2">
      <c r="A2" s="480"/>
      <c r="B2" s="446" t="s">
        <v>68</v>
      </c>
      <c r="C2" s="446"/>
      <c r="D2" s="446"/>
      <c r="E2" s="446"/>
      <c r="F2" s="453" t="s">
        <v>496</v>
      </c>
      <c r="G2" s="453"/>
      <c r="H2" s="453"/>
      <c r="I2" s="453"/>
      <c r="J2" s="622"/>
    </row>
    <row r="3" spans="1:12" ht="15" customHeight="1" x14ac:dyDescent="0.2">
      <c r="A3" s="480"/>
      <c r="B3" s="446"/>
      <c r="C3" s="446"/>
      <c r="D3" s="446"/>
      <c r="E3" s="446"/>
      <c r="F3" s="453" t="s">
        <v>497</v>
      </c>
      <c r="G3" s="453"/>
      <c r="H3" s="453"/>
      <c r="I3" s="453"/>
      <c r="J3" s="622"/>
    </row>
    <row r="4" spans="1:12" ht="15" thickBot="1" x14ac:dyDescent="0.25">
      <c r="A4" s="480"/>
      <c r="B4" s="446"/>
      <c r="C4" s="446"/>
      <c r="D4" s="446"/>
      <c r="E4" s="446"/>
      <c r="F4" s="453" t="s">
        <v>505</v>
      </c>
      <c r="G4" s="453"/>
      <c r="H4" s="453"/>
      <c r="I4" s="453"/>
      <c r="J4" s="623"/>
    </row>
    <row r="5" spans="1:12" ht="15.75" x14ac:dyDescent="0.2">
      <c r="A5" s="609"/>
      <c r="B5" s="610"/>
      <c r="C5" s="610"/>
      <c r="D5" s="610"/>
      <c r="E5" s="610"/>
      <c r="F5" s="610"/>
      <c r="G5" s="610"/>
      <c r="H5" s="610"/>
      <c r="I5" s="610"/>
      <c r="J5" s="611"/>
    </row>
    <row r="6" spans="1:12" ht="39.75" customHeight="1" x14ac:dyDescent="0.2">
      <c r="A6" s="605" t="str">
        <f>CONTEXTO!A8</f>
        <v>PROCESO: GESTIÓN DEL SERVICIO Y ATENCIÓN AL CIUDADANO</v>
      </c>
      <c r="B6" s="606"/>
      <c r="C6" s="606"/>
      <c r="D6" s="606"/>
      <c r="E6" s="606"/>
      <c r="F6" s="606"/>
      <c r="G6" s="606"/>
      <c r="H6" s="606"/>
      <c r="I6" s="606"/>
      <c r="J6" s="607"/>
    </row>
    <row r="7" spans="1:12" s="76" customFormat="1" ht="63" customHeight="1" thickBot="1" x14ac:dyDescent="0.25">
      <c r="A7" s="602" t="str">
        <f>CONTEXTO!A9</f>
        <v xml:space="preserve">OBJETIVO: ATENDER, ORIENTAR Y EVALUAR CONTINUAMENTE DE MANERA OPORTUNA Y EFICAZ, LAS DIFERENTES SOLICITUDES DE LA CIUDADANÍA, EN EL MARCO DE SUS REQUISITOS Y NECESIDADES, CON EL FIN DE LOGRAR LA SATISFACCIÓN DEL CIUDADANO, FRENTE A LOS SERVICIOS Y LA ATENCIÓN PRESTADA EN LA ADMINISTRACIÓN MUNICIPAL.
</v>
      </c>
      <c r="B7" s="603"/>
      <c r="C7" s="603"/>
      <c r="D7" s="603"/>
      <c r="E7" s="603"/>
      <c r="F7" s="603"/>
      <c r="G7" s="603"/>
      <c r="H7" s="603"/>
      <c r="I7" s="603"/>
      <c r="J7" s="604"/>
    </row>
    <row r="8" spans="1:12" s="76" customFormat="1" ht="25.5" customHeight="1" thickBot="1" x14ac:dyDescent="0.25">
      <c r="A8" s="608"/>
      <c r="B8" s="608"/>
      <c r="C8" s="608"/>
      <c r="D8" s="608"/>
      <c r="E8" s="608"/>
      <c r="F8" s="608"/>
      <c r="G8" s="608"/>
      <c r="H8" s="608"/>
      <c r="I8" s="608"/>
      <c r="J8" s="608"/>
    </row>
    <row r="9" spans="1:12" s="76" customFormat="1" ht="69" customHeight="1" x14ac:dyDescent="0.2">
      <c r="A9" s="91" t="s">
        <v>264</v>
      </c>
      <c r="B9" s="92" t="s">
        <v>263</v>
      </c>
      <c r="C9" s="93" t="s">
        <v>265</v>
      </c>
      <c r="D9" s="94" t="s">
        <v>79</v>
      </c>
      <c r="E9" s="95" t="s">
        <v>69</v>
      </c>
      <c r="F9" s="96" t="s">
        <v>70</v>
      </c>
      <c r="G9" s="96" t="s">
        <v>71</v>
      </c>
      <c r="H9" s="96" t="s">
        <v>72</v>
      </c>
      <c r="I9" s="96" t="s">
        <v>73</v>
      </c>
      <c r="J9" s="97" t="s">
        <v>74</v>
      </c>
    </row>
    <row r="10" spans="1:12" s="76" customFormat="1" ht="54" customHeight="1" x14ac:dyDescent="0.2">
      <c r="A10" s="619" t="s">
        <v>403</v>
      </c>
      <c r="B10" s="259" t="str">
        <f>CONTEXTO!F14</f>
        <v>Falta de seguimiento a los tiempos de respuestas de las PQRS - Derechos de Petición formuladas a la entidad</v>
      </c>
      <c r="C10" s="620" t="s">
        <v>405</v>
      </c>
      <c r="D10" s="260" t="s">
        <v>409</v>
      </c>
      <c r="E10" s="620" t="s">
        <v>402</v>
      </c>
      <c r="F10" s="615" t="s">
        <v>138</v>
      </c>
      <c r="G10" s="615" t="s">
        <v>139</v>
      </c>
      <c r="H10" s="615" t="s">
        <v>138</v>
      </c>
      <c r="I10" s="615" t="s">
        <v>139</v>
      </c>
      <c r="J10" s="597" t="str">
        <f>IF(F10="NA","GESTION",IF(G10="NA","GESTION",IF(H10="NA","GESTION",IF(I10="NA","GESTION",IF(F10&lt;&gt;"X"," ",IF(G10&lt;&gt;"X"," ",IF(H10&lt;&gt;"X"," ",IF(I10&lt;&gt;"X"," ","CORRUPCION"))))))))</f>
        <v>GESTION</v>
      </c>
      <c r="K10" s="90"/>
      <c r="L10" s="90"/>
    </row>
    <row r="11" spans="1:12" ht="55.5" customHeight="1" x14ac:dyDescent="0.2">
      <c r="A11" s="619"/>
      <c r="B11" s="259" t="str">
        <f>CONTEXTO!F15</f>
        <v>Errores en la clasificación del tipo de petición - Derechos de Petición.</v>
      </c>
      <c r="C11" s="620"/>
      <c r="D11" s="260" t="s">
        <v>406</v>
      </c>
      <c r="E11" s="620"/>
      <c r="F11" s="615"/>
      <c r="G11" s="615"/>
      <c r="H11" s="615"/>
      <c r="I11" s="615"/>
      <c r="J11" s="597"/>
    </row>
    <row r="12" spans="1:12" ht="60.75" customHeight="1" x14ac:dyDescent="0.2">
      <c r="A12" s="619"/>
      <c r="B12" s="259" t="str">
        <f>CONTEXTO!F16</f>
        <v>Errores en el direccionamiento del tipo de petición - Derechos de Petición.</v>
      </c>
      <c r="C12" s="620"/>
      <c r="D12" s="321" t="s">
        <v>407</v>
      </c>
      <c r="E12" s="620"/>
      <c r="F12" s="615"/>
      <c r="G12" s="615"/>
      <c r="H12" s="615"/>
      <c r="I12" s="615"/>
      <c r="J12" s="597"/>
    </row>
    <row r="13" spans="1:12" ht="67.5" customHeight="1" x14ac:dyDescent="0.2">
      <c r="A13" s="616" t="s">
        <v>410</v>
      </c>
      <c r="B13" s="259" t="str">
        <f>CONTEXTO!B17</f>
        <v>Falta de socialización de los mecanismos de comunicación para con los ciudadanos</v>
      </c>
      <c r="C13" s="612" t="s">
        <v>412</v>
      </c>
      <c r="D13" s="320" t="s">
        <v>406</v>
      </c>
      <c r="E13" s="612" t="s">
        <v>408</v>
      </c>
      <c r="F13" s="615" t="s">
        <v>138</v>
      </c>
      <c r="G13" s="615" t="s">
        <v>138</v>
      </c>
      <c r="H13" s="615" t="s">
        <v>138</v>
      </c>
      <c r="I13" s="615" t="s">
        <v>139</v>
      </c>
      <c r="J13" s="597" t="str">
        <f t="shared" ref="J13" si="0">IF(F13="NA","GESTION",IF(G13="NA","GESTION",IF(H13="NA","GESTION",IF(I13="NA","GESTION",IF(F13&lt;&gt;"X"," ",IF(G13&lt;&gt;"X"," ",IF(H13&lt;&gt;"X"," ",IF(I13&lt;&gt;"X"," ","CORRUPCION"))))))))</f>
        <v>GESTION</v>
      </c>
    </row>
    <row r="14" spans="1:12" ht="63.75" customHeight="1" x14ac:dyDescent="0.2">
      <c r="A14" s="617"/>
      <c r="B14" s="259" t="str">
        <f>CONTEXTO!D12</f>
        <v>Baja competencia del personal frente al manejo de las PQRS, orientación y atención al ciudadano</v>
      </c>
      <c r="C14" s="613"/>
      <c r="D14" s="320" t="s">
        <v>413</v>
      </c>
      <c r="E14" s="613"/>
      <c r="F14" s="615"/>
      <c r="G14" s="615"/>
      <c r="H14" s="615"/>
      <c r="I14" s="615"/>
      <c r="J14" s="597"/>
    </row>
    <row r="15" spans="1:12" ht="64.5" customHeight="1" x14ac:dyDescent="0.2">
      <c r="A15" s="618"/>
      <c r="B15" s="259"/>
      <c r="C15" s="614"/>
      <c r="D15" s="320" t="s">
        <v>414</v>
      </c>
      <c r="E15" s="614"/>
      <c r="F15" s="615"/>
      <c r="G15" s="615"/>
      <c r="H15" s="615"/>
      <c r="I15" s="615"/>
      <c r="J15" s="597"/>
    </row>
    <row r="16" spans="1:12" ht="64.5" customHeight="1" x14ac:dyDescent="0.2">
      <c r="A16" s="619"/>
      <c r="B16" s="259"/>
      <c r="C16" s="620"/>
      <c r="D16" s="261"/>
      <c r="E16" s="620" t="s">
        <v>270</v>
      </c>
      <c r="F16" s="615"/>
      <c r="G16" s="615"/>
      <c r="H16" s="615"/>
      <c r="I16" s="615"/>
      <c r="J16" s="597" t="str">
        <f t="shared" ref="J16" si="1">IF(F16="NA","GESTION",IF(G16="NA","GESTION",IF(H16="NA","GESTION",IF(I16="NA","GESTION",IF(F16&lt;&gt;"X"," ",IF(G16&lt;&gt;"X"," ",IF(H16&lt;&gt;"X"," ",IF(I16&lt;&gt;"X"," ","CORRUPCION"))))))))</f>
        <v xml:space="preserve"> </v>
      </c>
    </row>
    <row r="17" spans="1:10" ht="63.75" customHeight="1" x14ac:dyDescent="0.2">
      <c r="A17" s="619"/>
      <c r="B17" s="259"/>
      <c r="C17" s="620"/>
      <c r="D17" s="259"/>
      <c r="E17" s="620"/>
      <c r="F17" s="615"/>
      <c r="G17" s="615"/>
      <c r="H17" s="615"/>
      <c r="I17" s="615"/>
      <c r="J17" s="597"/>
    </row>
    <row r="18" spans="1:10" ht="50.25" customHeight="1" x14ac:dyDescent="0.2">
      <c r="A18" s="619"/>
      <c r="B18" s="259"/>
      <c r="C18" s="620"/>
      <c r="D18" s="259"/>
      <c r="E18" s="620"/>
      <c r="F18" s="615"/>
      <c r="G18" s="615"/>
      <c r="H18" s="615"/>
      <c r="I18" s="615"/>
      <c r="J18" s="597"/>
    </row>
    <row r="19" spans="1:10" ht="58.5" customHeight="1" x14ac:dyDescent="0.2">
      <c r="A19" s="262"/>
      <c r="B19" s="263"/>
      <c r="C19" s="263"/>
      <c r="D19" s="263"/>
      <c r="E19" s="594" t="s">
        <v>271</v>
      </c>
      <c r="F19" s="263"/>
      <c r="G19" s="263"/>
      <c r="H19" s="263"/>
      <c r="I19" s="263"/>
      <c r="J19" s="597" t="str">
        <f t="shared" ref="J19" si="2">IF(F19="NA","GESTION",IF(G19="NA","GESTION",IF(H19="NA","GESTION",IF(I19="NA","GESTION",IF(F19&lt;&gt;"X"," ",IF(G19&lt;&gt;"X"," ",IF(H19&lt;&gt;"X"," ",IF(I19&lt;&gt;"X"," ","CORRUPCION"))))))))</f>
        <v xml:space="preserve"> </v>
      </c>
    </row>
    <row r="20" spans="1:10" ht="67.5" customHeight="1" x14ac:dyDescent="0.2">
      <c r="A20" s="262"/>
      <c r="B20" s="263"/>
      <c r="C20" s="263"/>
      <c r="D20" s="263"/>
      <c r="E20" s="595"/>
      <c r="F20" s="263"/>
      <c r="G20" s="263"/>
      <c r="H20" s="263"/>
      <c r="I20" s="263"/>
      <c r="J20" s="597"/>
    </row>
    <row r="21" spans="1:10" ht="78.75" customHeight="1" x14ac:dyDescent="0.2">
      <c r="A21" s="262"/>
      <c r="B21" s="263"/>
      <c r="C21" s="263"/>
      <c r="D21" s="263"/>
      <c r="E21" s="596"/>
      <c r="F21" s="263"/>
      <c r="G21" s="263"/>
      <c r="H21" s="263"/>
      <c r="I21" s="263"/>
      <c r="J21" s="597"/>
    </row>
    <row r="22" spans="1:10" ht="71.25" customHeight="1" x14ac:dyDescent="0.2">
      <c r="A22" s="262"/>
      <c r="B22" s="263"/>
      <c r="C22" s="263"/>
      <c r="D22" s="263"/>
      <c r="E22" s="594" t="s">
        <v>252</v>
      </c>
      <c r="F22" s="263"/>
      <c r="G22" s="263"/>
      <c r="H22" s="263"/>
      <c r="I22" s="263"/>
      <c r="J22" s="597" t="str">
        <f t="shared" ref="J22" si="3">IF(F22="NA","GESTION",IF(G22="NA","GESTION",IF(H22="NA","GESTION",IF(I22="NA","GESTION",IF(F22&lt;&gt;"X"," ",IF(G22&lt;&gt;"X"," ",IF(H22&lt;&gt;"X"," ",IF(I22&lt;&gt;"X"," ","CORRUPCION"))))))))</f>
        <v xml:space="preserve"> </v>
      </c>
    </row>
    <row r="23" spans="1:10" ht="80.25" customHeight="1" x14ac:dyDescent="0.2">
      <c r="A23" s="262"/>
      <c r="B23" s="263"/>
      <c r="C23" s="263"/>
      <c r="D23" s="263"/>
      <c r="E23" s="595"/>
      <c r="F23" s="263"/>
      <c r="G23" s="263"/>
      <c r="H23" s="263"/>
      <c r="I23" s="263"/>
      <c r="J23" s="597"/>
    </row>
    <row r="24" spans="1:10" ht="69.75" customHeight="1" x14ac:dyDescent="0.2">
      <c r="A24" s="262"/>
      <c r="B24" s="263"/>
      <c r="C24" s="263"/>
      <c r="D24" s="263"/>
      <c r="E24" s="596"/>
      <c r="F24" s="263"/>
      <c r="G24" s="263"/>
      <c r="H24" s="263"/>
      <c r="I24" s="263"/>
      <c r="J24" s="597"/>
    </row>
    <row r="25" spans="1:10" ht="54.75" customHeight="1" x14ac:dyDescent="0.2">
      <c r="A25" s="262"/>
      <c r="B25" s="263"/>
      <c r="C25" s="263"/>
      <c r="D25" s="263"/>
      <c r="E25" s="594" t="s">
        <v>272</v>
      </c>
      <c r="F25" s="263"/>
      <c r="G25" s="263"/>
      <c r="H25" s="263"/>
      <c r="I25" s="263"/>
      <c r="J25" s="597" t="str">
        <f t="shared" ref="J25" si="4">IF(F25="NA","GESTION",IF(G25="NA","GESTION",IF(H25="NA","GESTION",IF(I25="NA","GESTION",IF(F25&lt;&gt;"X"," ",IF(G25&lt;&gt;"X"," ",IF(H25&lt;&gt;"X"," ",IF(I25&lt;&gt;"X"," ","CORRUPCION"))))))))</f>
        <v xml:space="preserve"> </v>
      </c>
    </row>
    <row r="26" spans="1:10" ht="65.25" customHeight="1" x14ac:dyDescent="0.2">
      <c r="A26" s="262"/>
      <c r="B26" s="263"/>
      <c r="C26" s="263"/>
      <c r="D26" s="263"/>
      <c r="E26" s="595"/>
      <c r="F26" s="263"/>
      <c r="G26" s="263"/>
      <c r="H26" s="263"/>
      <c r="I26" s="263"/>
      <c r="J26" s="597"/>
    </row>
    <row r="27" spans="1:10" ht="69.75" customHeight="1" x14ac:dyDescent="0.2">
      <c r="A27" s="262"/>
      <c r="B27" s="263"/>
      <c r="C27" s="263"/>
      <c r="D27" s="263"/>
      <c r="E27" s="596"/>
      <c r="F27" s="263"/>
      <c r="G27" s="263"/>
      <c r="H27" s="263"/>
      <c r="I27" s="263"/>
      <c r="J27" s="597"/>
    </row>
    <row r="28" spans="1:10" ht="68.25" customHeight="1" x14ac:dyDescent="0.2">
      <c r="A28" s="262"/>
      <c r="B28" s="263"/>
      <c r="C28" s="263"/>
      <c r="D28" s="263"/>
      <c r="E28" s="594" t="s">
        <v>266</v>
      </c>
      <c r="F28" s="263"/>
      <c r="G28" s="263"/>
      <c r="H28" s="263"/>
      <c r="I28" s="263"/>
      <c r="J28" s="597" t="str">
        <f>IF(F28="NA","GESTION",IF(G28="NA","GESTION",IF(H28="NA","GESTION",IF(I28="NA","GESTION",IF(F28&lt;&gt;"X"," ",IF(G28&lt;&gt;"X"," ",IF(H28&lt;&gt;"X"," ",IF(I28&lt;&gt;"X"," ","CORRUPCION"))))))))</f>
        <v xml:space="preserve"> </v>
      </c>
    </row>
    <row r="29" spans="1:10" ht="69" customHeight="1" x14ac:dyDescent="0.2">
      <c r="A29" s="262"/>
      <c r="B29" s="263"/>
      <c r="C29" s="263"/>
      <c r="D29" s="263"/>
      <c r="E29" s="595"/>
      <c r="F29" s="263"/>
      <c r="G29" s="263"/>
      <c r="H29" s="263"/>
      <c r="I29" s="263"/>
      <c r="J29" s="597"/>
    </row>
    <row r="30" spans="1:10" ht="59.25" customHeight="1" x14ac:dyDescent="0.2">
      <c r="A30" s="262"/>
      <c r="B30" s="263"/>
      <c r="C30" s="263"/>
      <c r="D30" s="263"/>
      <c r="E30" s="596"/>
      <c r="F30" s="263"/>
      <c r="G30" s="263"/>
      <c r="H30" s="263"/>
      <c r="I30" s="263"/>
      <c r="J30" s="597"/>
    </row>
    <row r="31" spans="1:10" ht="57" customHeight="1" x14ac:dyDescent="0.2">
      <c r="A31" s="262"/>
      <c r="B31" s="263"/>
      <c r="C31" s="263"/>
      <c r="D31" s="263"/>
      <c r="E31" s="594" t="s">
        <v>267</v>
      </c>
      <c r="F31" s="263"/>
      <c r="G31" s="263"/>
      <c r="H31" s="263"/>
      <c r="I31" s="263"/>
      <c r="J31" s="597" t="str">
        <f t="shared" ref="J31" si="5">IF(F31="NA","GESTION",IF(G31="NA","GESTION",IF(H31="NA","GESTION",IF(I31="NA","GESTION",IF(F31&lt;&gt;"X"," ",IF(G31&lt;&gt;"X"," ",IF(H31&lt;&gt;"X"," ",IF(I31&lt;&gt;"X"," ","CORRUPCION"))))))))</f>
        <v xml:space="preserve"> </v>
      </c>
    </row>
    <row r="32" spans="1:10" ht="61.5" customHeight="1" x14ac:dyDescent="0.2">
      <c r="A32" s="262"/>
      <c r="B32" s="263"/>
      <c r="C32" s="263"/>
      <c r="D32" s="263"/>
      <c r="E32" s="595"/>
      <c r="F32" s="263"/>
      <c r="G32" s="263"/>
      <c r="H32" s="263"/>
      <c r="I32" s="263"/>
      <c r="J32" s="597"/>
    </row>
    <row r="33" spans="1:10" ht="71.25" customHeight="1" x14ac:dyDescent="0.2">
      <c r="A33" s="262"/>
      <c r="B33" s="263"/>
      <c r="C33" s="263"/>
      <c r="D33" s="263"/>
      <c r="E33" s="596"/>
      <c r="F33" s="263"/>
      <c r="G33" s="263"/>
      <c r="H33" s="263"/>
      <c r="I33" s="263"/>
      <c r="J33" s="597"/>
    </row>
    <row r="34" spans="1:10" ht="64.5" customHeight="1" x14ac:dyDescent="0.2">
      <c r="A34" s="264"/>
      <c r="B34" s="265"/>
      <c r="C34" s="265"/>
      <c r="D34" s="265"/>
      <c r="E34" s="598" t="s">
        <v>268</v>
      </c>
      <c r="F34" s="265"/>
      <c r="G34" s="265"/>
      <c r="H34" s="265"/>
      <c r="I34" s="265"/>
      <c r="J34" s="597" t="str">
        <f t="shared" ref="J34" si="6">IF(F34="NA","GESTION",IF(G34="NA","GESTION",IF(H34="NA","GESTION",IF(I34="NA","GESTION",IF(F34&lt;&gt;"X"," ",IF(G34&lt;&gt;"X"," ",IF(H34&lt;&gt;"X"," ",IF(I34&lt;&gt;"X"," ","CORRUPCION"))))))))</f>
        <v xml:space="preserve"> </v>
      </c>
    </row>
    <row r="35" spans="1:10" ht="74.25" customHeight="1" x14ac:dyDescent="0.2">
      <c r="A35" s="266"/>
      <c r="B35" s="267"/>
      <c r="C35" s="267"/>
      <c r="D35" s="267"/>
      <c r="E35" s="599"/>
      <c r="F35" s="267"/>
      <c r="G35" s="267"/>
      <c r="H35" s="267"/>
      <c r="I35" s="267"/>
      <c r="J35" s="597"/>
    </row>
    <row r="36" spans="1:10" ht="54.75" customHeight="1" x14ac:dyDescent="0.2">
      <c r="A36" s="266"/>
      <c r="B36" s="267"/>
      <c r="C36" s="267"/>
      <c r="D36" s="267"/>
      <c r="E36" s="601"/>
      <c r="F36" s="267"/>
      <c r="G36" s="267"/>
      <c r="H36" s="267"/>
      <c r="I36" s="267"/>
      <c r="J36" s="597"/>
    </row>
    <row r="37" spans="1:10" ht="77.25" customHeight="1" x14ac:dyDescent="0.2">
      <c r="A37" s="266"/>
      <c r="B37" s="267"/>
      <c r="C37" s="267"/>
      <c r="D37" s="267"/>
      <c r="E37" s="598" t="s">
        <v>269</v>
      </c>
      <c r="F37" s="267"/>
      <c r="G37" s="267"/>
      <c r="H37" s="267"/>
      <c r="I37" s="267"/>
      <c r="J37" s="597" t="str">
        <f t="shared" ref="J37" si="7">IF(F37="NA","GESTION",IF(G37="NA","GESTION",IF(H37="NA","GESTION",IF(I37="NA","GESTION",IF(F37&lt;&gt;"X"," ",IF(G37&lt;&gt;"X"," ",IF(H37&lt;&gt;"X"," ",IF(I37&lt;&gt;"X"," ","CORRUPCION"))))))))</f>
        <v xml:space="preserve"> </v>
      </c>
    </row>
    <row r="38" spans="1:10" ht="66.75" customHeight="1" x14ac:dyDescent="0.2">
      <c r="A38" s="266"/>
      <c r="B38" s="267"/>
      <c r="C38" s="267"/>
      <c r="D38" s="267"/>
      <c r="E38" s="599"/>
      <c r="F38" s="267"/>
      <c r="G38" s="267"/>
      <c r="H38" s="267"/>
      <c r="I38" s="267"/>
      <c r="J38" s="597"/>
    </row>
    <row r="39" spans="1:10" ht="52.5" customHeight="1" thickBot="1" x14ac:dyDescent="0.25">
      <c r="A39" s="268"/>
      <c r="B39" s="269"/>
      <c r="C39" s="269"/>
      <c r="D39" s="269"/>
      <c r="E39" s="600"/>
      <c r="F39" s="269"/>
      <c r="G39" s="269"/>
      <c r="H39" s="269"/>
      <c r="I39" s="269"/>
      <c r="J39" s="597"/>
    </row>
    <row r="40" spans="1:10" ht="66" customHeight="1" x14ac:dyDescent="0.2"/>
    <row r="41" spans="1:10" ht="76.5" customHeight="1" x14ac:dyDescent="0.2"/>
  </sheetData>
  <sheetProtection selectLockedCells="1"/>
  <mergeCells count="50">
    <mergeCell ref="H10:H12"/>
    <mergeCell ref="I16:I18"/>
    <mergeCell ref="J16:J18"/>
    <mergeCell ref="I10:I12"/>
    <mergeCell ref="J10:J12"/>
    <mergeCell ref="J13:J15"/>
    <mergeCell ref="I13:I15"/>
    <mergeCell ref="E13:E15"/>
    <mergeCell ref="G13:G15"/>
    <mergeCell ref="H13:H15"/>
    <mergeCell ref="A16:A18"/>
    <mergeCell ref="C16:C18"/>
    <mergeCell ref="E16:E18"/>
    <mergeCell ref="F16:F18"/>
    <mergeCell ref="A1:A4"/>
    <mergeCell ref="J1:J4"/>
    <mergeCell ref="F1:I1"/>
    <mergeCell ref="F2:I2"/>
    <mergeCell ref="F3:I3"/>
    <mergeCell ref="F4:I4"/>
    <mergeCell ref="B1:E1"/>
    <mergeCell ref="B2:E4"/>
    <mergeCell ref="A7:J7"/>
    <mergeCell ref="A6:J6"/>
    <mergeCell ref="A8:J8"/>
    <mergeCell ref="A5:J5"/>
    <mergeCell ref="E19:E21"/>
    <mergeCell ref="J19:J21"/>
    <mergeCell ref="C13:C15"/>
    <mergeCell ref="G16:G18"/>
    <mergeCell ref="H16:H18"/>
    <mergeCell ref="A13:A15"/>
    <mergeCell ref="A10:A12"/>
    <mergeCell ref="E10:E12"/>
    <mergeCell ref="F10:F12"/>
    <mergeCell ref="G10:G12"/>
    <mergeCell ref="C10:C12"/>
    <mergeCell ref="F13:F15"/>
    <mergeCell ref="E22:E24"/>
    <mergeCell ref="J22:J24"/>
    <mergeCell ref="E25:E27"/>
    <mergeCell ref="J25:J27"/>
    <mergeCell ref="E28:E30"/>
    <mergeCell ref="J28:J30"/>
    <mergeCell ref="E31:E33"/>
    <mergeCell ref="J31:J33"/>
    <mergeCell ref="E37:E39"/>
    <mergeCell ref="J37:J39"/>
    <mergeCell ref="E34:E36"/>
    <mergeCell ref="J34:J36"/>
  </mergeCells>
  <pageMargins left="0.70866141732283472" right="0.70866141732283472" top="0.74803149606299213" bottom="0.74803149606299213" header="0.31496062992125984" footer="0.31496062992125984"/>
  <pageSetup paperSize="5" scale="60" orientation="landscape"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NOOO!$A$2:$A$4</xm:f>
          </x14:formula1>
          <xm:sqref>F10:I18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6"/>
  </sheetPr>
  <dimension ref="A1:F39"/>
  <sheetViews>
    <sheetView zoomScale="85" zoomScaleNormal="85" workbookViewId="0">
      <selection activeCell="D1" sqref="D1:E4"/>
    </sheetView>
  </sheetViews>
  <sheetFormatPr baseColWidth="10" defaultColWidth="11.42578125" defaultRowHeight="14.25" x14ac:dyDescent="0.2"/>
  <cols>
    <col min="1" max="1" width="31" style="1" customWidth="1"/>
    <col min="2" max="2" width="47.42578125" style="1" customWidth="1"/>
    <col min="3" max="3" width="27.28515625" style="1" customWidth="1"/>
    <col min="4" max="4" width="31.85546875" style="1" customWidth="1"/>
    <col min="5" max="5" width="15" style="1" customWidth="1"/>
    <col min="6" max="6" width="14.42578125" style="1" customWidth="1"/>
    <col min="7" max="16384" width="11.42578125" style="1"/>
  </cols>
  <sheetData>
    <row r="1" spans="1:6" ht="28.5" customHeight="1" x14ac:dyDescent="0.2">
      <c r="A1" s="479"/>
      <c r="B1" s="445" t="str">
        <f>CONTEXTO!B1</f>
        <v xml:space="preserve">PROCESO: </v>
      </c>
      <c r="C1" s="445"/>
      <c r="D1" s="451" t="s">
        <v>495</v>
      </c>
      <c r="E1" s="451"/>
      <c r="F1" s="621"/>
    </row>
    <row r="2" spans="1:6" x14ac:dyDescent="0.2">
      <c r="A2" s="480"/>
      <c r="B2" s="446" t="s">
        <v>75</v>
      </c>
      <c r="C2" s="446"/>
      <c r="D2" s="453" t="s">
        <v>496</v>
      </c>
      <c r="E2" s="453"/>
      <c r="F2" s="622"/>
    </row>
    <row r="3" spans="1:6" ht="15" customHeight="1" x14ac:dyDescent="0.2">
      <c r="A3" s="480"/>
      <c r="B3" s="446"/>
      <c r="C3" s="446"/>
      <c r="D3" s="453" t="s">
        <v>497</v>
      </c>
      <c r="E3" s="453"/>
      <c r="F3" s="622"/>
    </row>
    <row r="4" spans="1:6" ht="15" thickBot="1" x14ac:dyDescent="0.25">
      <c r="A4" s="480"/>
      <c r="B4" s="446"/>
      <c r="C4" s="446"/>
      <c r="D4" s="453" t="s">
        <v>506</v>
      </c>
      <c r="E4" s="453"/>
      <c r="F4" s="623"/>
    </row>
    <row r="5" spans="1:6" ht="15.75" x14ac:dyDescent="0.2">
      <c r="A5" s="609"/>
      <c r="B5" s="610"/>
      <c r="C5" s="610"/>
      <c r="D5" s="610"/>
      <c r="E5" s="610"/>
      <c r="F5" s="611"/>
    </row>
    <row r="6" spans="1:6" s="76" customFormat="1" ht="25.5" customHeight="1" x14ac:dyDescent="0.2">
      <c r="A6" s="657" t="str">
        <f>CONTEXTO!A8</f>
        <v>PROCESO: GESTIÓN DEL SERVICIO Y ATENCIÓN AL CIUDADANO</v>
      </c>
      <c r="B6" s="658"/>
      <c r="C6" s="658"/>
      <c r="D6" s="658"/>
      <c r="E6" s="658"/>
      <c r="F6" s="659"/>
    </row>
    <row r="7" spans="1:6" s="76" customFormat="1" ht="65.25" customHeight="1" thickBot="1" x14ac:dyDescent="0.25">
      <c r="A7" s="660" t="str">
        <f>CONTEXTO!A9</f>
        <v xml:space="preserve">OBJETIVO: ATENDER, ORIENTAR Y EVALUAR CONTINUAMENTE DE MANERA OPORTUNA Y EFICAZ, LAS DIFERENTES SOLICITUDES DE LA CIUDADANÍA, EN EL MARCO DE SUS REQUISITOS Y NECESIDADES, CON EL FIN DE LOGRAR LA SATISFACCIÓN DEL CIUDADANO, FRENTE A LOS SERVICIOS Y LA ATENCIÓN PRESTADA EN LA ADMINISTRACIÓN MUNICIPAL.
</v>
      </c>
      <c r="B7" s="661"/>
      <c r="C7" s="661"/>
      <c r="D7" s="661"/>
      <c r="E7" s="661"/>
      <c r="F7" s="662"/>
    </row>
    <row r="8" spans="1:6" s="76" customFormat="1" ht="18.75" customHeight="1" thickBot="1" x14ac:dyDescent="0.25">
      <c r="A8" s="608"/>
      <c r="B8" s="608"/>
      <c r="C8" s="608"/>
      <c r="D8" s="608"/>
      <c r="E8" s="608"/>
      <c r="F8" s="651"/>
    </row>
    <row r="9" spans="1:6" ht="31.5" customHeight="1" x14ac:dyDescent="0.2">
      <c r="A9" s="98" t="s">
        <v>69</v>
      </c>
      <c r="B9" s="99" t="s">
        <v>76</v>
      </c>
      <c r="C9" s="99" t="s">
        <v>77</v>
      </c>
      <c r="D9" s="170" t="s">
        <v>78</v>
      </c>
      <c r="E9" s="490" t="s">
        <v>79</v>
      </c>
      <c r="F9" s="491"/>
    </row>
    <row r="10" spans="1:6" ht="54.95" customHeight="1" x14ac:dyDescent="0.2">
      <c r="A10" s="652" t="str">
        <f>'IDENTIFICACION DE RIESGOS'!E10:E12</f>
        <v xml:space="preserve">Posibilidad de la inoportunidad en la respuesta de las PQRS formuladas a la entidad como Derechos de Petición  </v>
      </c>
      <c r="B10" s="653" t="s">
        <v>461</v>
      </c>
      <c r="C10" s="656" t="str">
        <f>'IDENTIFICACION DE RIESGOS'!J10:J12</f>
        <v>GESTION</v>
      </c>
      <c r="D10" s="171" t="str">
        <f>'IDENTIFICACION DE RIESGOS'!B10</f>
        <v>Falta de seguimiento a los tiempos de respuestas de las PQRS - Derechos de Petición formuladas a la entidad</v>
      </c>
      <c r="E10" s="654" t="str">
        <f>'IDENTIFICACION DE RIESGOS'!D10</f>
        <v xml:space="preserve">Perdida de recursos administrativos. </v>
      </c>
      <c r="F10" s="655"/>
    </row>
    <row r="11" spans="1:6" ht="54.95" customHeight="1" x14ac:dyDescent="0.2">
      <c r="A11" s="652"/>
      <c r="B11" s="653"/>
      <c r="C11" s="656"/>
      <c r="D11" s="171" t="str">
        <f>'IDENTIFICACION DE RIESGOS'!B11</f>
        <v>Errores en la clasificación del tipo de petición - Derechos de Petición.</v>
      </c>
      <c r="E11" s="654" t="str">
        <f>'IDENTIFICACION DE RIESGOS'!D11</f>
        <v xml:space="preserve">Perdida de imagen y credibilidad institucional. </v>
      </c>
      <c r="F11" s="655"/>
    </row>
    <row r="12" spans="1:6" ht="54.95" customHeight="1" x14ac:dyDescent="0.2">
      <c r="A12" s="652"/>
      <c r="B12" s="653"/>
      <c r="C12" s="656"/>
      <c r="D12" s="171" t="str">
        <f>'IDENTIFICACION DE RIESGOS'!B12</f>
        <v>Errores en el direccionamiento del tipo de petición - Derechos de Petición.</v>
      </c>
      <c r="E12" s="665" t="str">
        <f>'IDENTIFICACION DE RIESGOS'!D12</f>
        <v xml:space="preserve">Acciones legales (sanciones disciplinarias, demandas y demás acciones jurídicas) y hallazgos de los entes de control. </v>
      </c>
      <c r="F12" s="666"/>
    </row>
    <row r="13" spans="1:6" ht="53.25" customHeight="1" x14ac:dyDescent="0.2">
      <c r="A13" s="667" t="str">
        <f>'IDENTIFICACION DE RIESGOS'!E13:E15</f>
        <v>Posibilidad de la insatisfacción del ciudadano frente a los servicios prestados por la administración municipal.</v>
      </c>
      <c r="B13" s="670" t="s">
        <v>464</v>
      </c>
      <c r="C13" s="643" t="str">
        <f>'IDENTIFICACION DE RIESGOS'!J13:J15</f>
        <v>GESTION</v>
      </c>
      <c r="D13" s="171" t="str">
        <f>'IDENTIFICACION DE RIESGOS'!B13</f>
        <v>Falta de socialización de los mecanismos de comunicación para con los ciudadanos</v>
      </c>
      <c r="E13" s="673" t="str">
        <f>'IDENTIFICACION DE RIESGOS'!D13</f>
        <v xml:space="preserve">Perdida de imagen y credibilidad institucional. </v>
      </c>
      <c r="F13" s="674"/>
    </row>
    <row r="14" spans="1:6" ht="43.5" customHeight="1" x14ac:dyDescent="0.2">
      <c r="A14" s="668"/>
      <c r="B14" s="671"/>
      <c r="C14" s="644"/>
      <c r="D14" s="171" t="str">
        <f>'IDENTIFICACION DE RIESGOS'!B14</f>
        <v>Baja competencia del personal frente al manejo de las PQRS, orientación y atención al ciudadano</v>
      </c>
      <c r="E14" s="673" t="str">
        <f>'IDENTIFICACION DE RIESGOS'!D14</f>
        <v xml:space="preserve">Acciones disciplinarias. </v>
      </c>
      <c r="F14" s="674"/>
    </row>
    <row r="15" spans="1:6" ht="44.25" customHeight="1" x14ac:dyDescent="0.2">
      <c r="A15" s="669"/>
      <c r="B15" s="672"/>
      <c r="C15" s="645"/>
      <c r="D15" s="171">
        <f>'IDENTIFICACION DE RIESGOS'!B15</f>
        <v>0</v>
      </c>
      <c r="E15" s="673" t="str">
        <f>'IDENTIFICACION DE RIESGOS'!D15</f>
        <v xml:space="preserve">Aumento de Derechos de petición y tutelas. </v>
      </c>
      <c r="F15" s="674"/>
    </row>
    <row r="16" spans="1:6" ht="53.25" customHeight="1" x14ac:dyDescent="0.2">
      <c r="A16" s="652" t="str">
        <f>'IDENTIFICACION DE RIESGOS'!E16:E18</f>
        <v>c</v>
      </c>
      <c r="B16" s="653"/>
      <c r="C16" s="656" t="str">
        <f>'IDENTIFICACION DE RIESGOS'!J16:J18</f>
        <v xml:space="preserve"> </v>
      </c>
      <c r="D16" s="171">
        <f>'IDENTIFICACION DE RIESGOS'!B16</f>
        <v>0</v>
      </c>
      <c r="E16" s="654">
        <f>'IDENTIFICACION DE RIESGOS'!D16</f>
        <v>0</v>
      </c>
      <c r="F16" s="655"/>
    </row>
    <row r="17" spans="1:6" ht="42.75" customHeight="1" x14ac:dyDescent="0.2">
      <c r="A17" s="652"/>
      <c r="B17" s="653"/>
      <c r="C17" s="656"/>
      <c r="D17" s="171">
        <f>'IDENTIFICACION DE RIESGOS'!B17</f>
        <v>0</v>
      </c>
      <c r="E17" s="663">
        <f>'IDENTIFICACION DE RIESGOS'!D17</f>
        <v>0</v>
      </c>
      <c r="F17" s="664"/>
    </row>
    <row r="18" spans="1:6" ht="63" customHeight="1" x14ac:dyDescent="0.2">
      <c r="A18" s="652"/>
      <c r="B18" s="653"/>
      <c r="C18" s="656"/>
      <c r="D18" s="171">
        <f>'IDENTIFICACION DE RIESGOS'!B18</f>
        <v>0</v>
      </c>
      <c r="E18" s="654">
        <f>'IDENTIFICACION DE RIESGOS'!D18</f>
        <v>0</v>
      </c>
      <c r="F18" s="655"/>
    </row>
    <row r="19" spans="1:6" ht="57" customHeight="1" x14ac:dyDescent="0.2">
      <c r="A19" s="640" t="str">
        <f>'IDENTIFICACION DE RIESGOS'!E19</f>
        <v>d</v>
      </c>
      <c r="B19" s="648"/>
      <c r="C19" s="643" t="str">
        <f>'IDENTIFICACION DE RIESGOS'!J19</f>
        <v xml:space="preserve"> </v>
      </c>
      <c r="D19" s="118">
        <f>'IDENTIFICACION DE RIESGOS'!B19</f>
        <v>0</v>
      </c>
      <c r="E19" s="646">
        <f>'IDENTIFICACION DE RIESGOS'!D19</f>
        <v>0</v>
      </c>
      <c r="F19" s="647"/>
    </row>
    <row r="20" spans="1:6" ht="57" customHeight="1" x14ac:dyDescent="0.2">
      <c r="A20" s="641"/>
      <c r="B20" s="649"/>
      <c r="C20" s="644"/>
      <c r="D20" s="118">
        <f>'IDENTIFICACION DE RIESGOS'!B20</f>
        <v>0</v>
      </c>
      <c r="E20" s="646">
        <f>'IDENTIFICACION DE RIESGOS'!D20</f>
        <v>0</v>
      </c>
      <c r="F20" s="647"/>
    </row>
    <row r="21" spans="1:6" ht="57" customHeight="1" x14ac:dyDescent="0.2">
      <c r="A21" s="642"/>
      <c r="B21" s="650"/>
      <c r="C21" s="645"/>
      <c r="D21" s="118">
        <f>'IDENTIFICACION DE RIESGOS'!B21</f>
        <v>0</v>
      </c>
      <c r="E21" s="646">
        <f>'IDENTIFICACION DE RIESGOS'!D21</f>
        <v>0</v>
      </c>
      <c r="F21" s="647"/>
    </row>
    <row r="22" spans="1:6" ht="63" customHeight="1" x14ac:dyDescent="0.2">
      <c r="A22" s="640" t="str">
        <f>'IDENTIFICACION DE RIESGOS'!E22</f>
        <v>e</v>
      </c>
      <c r="B22" s="648"/>
      <c r="C22" s="643" t="str">
        <f>'IDENTIFICACION DE RIESGOS'!J22</f>
        <v xml:space="preserve"> </v>
      </c>
      <c r="D22" s="118">
        <f>'IDENTIFICACION DE RIESGOS'!B22</f>
        <v>0</v>
      </c>
      <c r="E22" s="646">
        <f>'IDENTIFICACION DE RIESGOS'!D22</f>
        <v>0</v>
      </c>
      <c r="F22" s="647"/>
    </row>
    <row r="23" spans="1:6" ht="54.75" customHeight="1" x14ac:dyDescent="0.2">
      <c r="A23" s="641"/>
      <c r="B23" s="649"/>
      <c r="C23" s="644"/>
      <c r="D23" s="118">
        <f>'IDENTIFICACION DE RIESGOS'!B23</f>
        <v>0</v>
      </c>
      <c r="E23" s="646">
        <f>'IDENTIFICACION DE RIESGOS'!D23</f>
        <v>0</v>
      </c>
      <c r="F23" s="647"/>
    </row>
    <row r="24" spans="1:6" ht="54.75" customHeight="1" x14ac:dyDescent="0.2">
      <c r="A24" s="642"/>
      <c r="B24" s="650"/>
      <c r="C24" s="645"/>
      <c r="D24" s="118">
        <f>'IDENTIFICACION DE RIESGOS'!B24</f>
        <v>0</v>
      </c>
      <c r="E24" s="646">
        <f>'IDENTIFICACION DE RIESGOS'!D24</f>
        <v>0</v>
      </c>
      <c r="F24" s="647"/>
    </row>
    <row r="25" spans="1:6" ht="47.25" customHeight="1" x14ac:dyDescent="0.2">
      <c r="A25" s="640" t="str">
        <f>'IDENTIFICACION DE RIESGOS'!E25</f>
        <v>f</v>
      </c>
      <c r="B25" s="648"/>
      <c r="C25" s="643" t="str">
        <f>'IDENTIFICACION DE RIESGOS'!J25</f>
        <v xml:space="preserve"> </v>
      </c>
      <c r="D25" s="118">
        <f>'IDENTIFICACION DE RIESGOS'!B25</f>
        <v>0</v>
      </c>
      <c r="E25" s="646">
        <f>'IDENTIFICACION DE RIESGOS'!D25</f>
        <v>0</v>
      </c>
      <c r="F25" s="647"/>
    </row>
    <row r="26" spans="1:6" ht="44.25" customHeight="1" x14ac:dyDescent="0.2">
      <c r="A26" s="641"/>
      <c r="B26" s="649"/>
      <c r="C26" s="644"/>
      <c r="D26" s="118">
        <f>'IDENTIFICACION DE RIESGOS'!B26</f>
        <v>0</v>
      </c>
      <c r="E26" s="646">
        <f>'IDENTIFICACION DE RIESGOS'!D26</f>
        <v>0</v>
      </c>
      <c r="F26" s="647"/>
    </row>
    <row r="27" spans="1:6" ht="45" customHeight="1" x14ac:dyDescent="0.2">
      <c r="A27" s="642"/>
      <c r="B27" s="650"/>
      <c r="C27" s="645"/>
      <c r="D27" s="118">
        <f>'IDENTIFICACION DE RIESGOS'!B27</f>
        <v>0</v>
      </c>
      <c r="E27" s="646">
        <f>'IDENTIFICACION DE RIESGOS'!D27</f>
        <v>0</v>
      </c>
      <c r="F27" s="647"/>
    </row>
    <row r="28" spans="1:6" ht="58.5" customHeight="1" x14ac:dyDescent="0.2">
      <c r="A28" s="640" t="str">
        <f>'IDENTIFICACION DE RIESGOS'!E28</f>
        <v>g</v>
      </c>
      <c r="B28" s="648"/>
      <c r="C28" s="643" t="str">
        <f>'IDENTIFICACION DE RIESGOS'!J28</f>
        <v xml:space="preserve"> </v>
      </c>
      <c r="D28" s="118">
        <f>'IDENTIFICACION DE RIESGOS'!B28</f>
        <v>0</v>
      </c>
      <c r="E28" s="646">
        <f>'IDENTIFICACION DE RIESGOS'!D28</f>
        <v>0</v>
      </c>
      <c r="F28" s="647"/>
    </row>
    <row r="29" spans="1:6" ht="55.5" customHeight="1" x14ac:dyDescent="0.2">
      <c r="A29" s="641"/>
      <c r="B29" s="649"/>
      <c r="C29" s="644"/>
      <c r="D29" s="118">
        <f>'IDENTIFICACION DE RIESGOS'!B29</f>
        <v>0</v>
      </c>
      <c r="E29" s="646">
        <f>'IDENTIFICACION DE RIESGOS'!D29</f>
        <v>0</v>
      </c>
      <c r="F29" s="647"/>
    </row>
    <row r="30" spans="1:6" ht="63.75" customHeight="1" x14ac:dyDescent="0.2">
      <c r="A30" s="642"/>
      <c r="B30" s="650"/>
      <c r="C30" s="645"/>
      <c r="D30" s="118">
        <f>'IDENTIFICACION DE RIESGOS'!B30</f>
        <v>0</v>
      </c>
      <c r="E30" s="646">
        <f>'IDENTIFICACION DE RIESGOS'!D30</f>
        <v>0</v>
      </c>
      <c r="F30" s="647"/>
    </row>
    <row r="31" spans="1:6" ht="47.25" customHeight="1" x14ac:dyDescent="0.2">
      <c r="A31" s="640" t="str">
        <f>'IDENTIFICACION DE RIESGOS'!E31</f>
        <v>h</v>
      </c>
      <c r="B31" s="648"/>
      <c r="C31" s="643" t="str">
        <f>'IDENTIFICACION DE RIESGOS'!J31</f>
        <v xml:space="preserve"> </v>
      </c>
      <c r="D31" s="118">
        <f>'IDENTIFICACION DE RIESGOS'!B31</f>
        <v>0</v>
      </c>
      <c r="E31" s="646">
        <f>'IDENTIFICACION DE RIESGOS'!D31</f>
        <v>0</v>
      </c>
      <c r="F31" s="647"/>
    </row>
    <row r="32" spans="1:6" ht="55.5" customHeight="1" x14ac:dyDescent="0.2">
      <c r="A32" s="641"/>
      <c r="B32" s="649"/>
      <c r="C32" s="644"/>
      <c r="D32" s="118">
        <f>'IDENTIFICACION DE RIESGOS'!B32</f>
        <v>0</v>
      </c>
      <c r="E32" s="646">
        <f>'IDENTIFICACION DE RIESGOS'!D32</f>
        <v>0</v>
      </c>
      <c r="F32" s="647"/>
    </row>
    <row r="33" spans="1:6" ht="57.75" customHeight="1" x14ac:dyDescent="0.2">
      <c r="A33" s="642"/>
      <c r="B33" s="650"/>
      <c r="C33" s="645"/>
      <c r="D33" s="118">
        <f>'IDENTIFICACION DE RIESGOS'!B33</f>
        <v>0</v>
      </c>
      <c r="E33" s="646">
        <f>'IDENTIFICACION DE RIESGOS'!D33</f>
        <v>0</v>
      </c>
      <c r="F33" s="647"/>
    </row>
    <row r="34" spans="1:6" ht="45.75" customHeight="1" x14ac:dyDescent="0.2">
      <c r="A34" s="624" t="str">
        <f>'IDENTIFICACION DE RIESGOS'!E34</f>
        <v>i</v>
      </c>
      <c r="B34" s="636"/>
      <c r="C34" s="627" t="str">
        <f>'IDENTIFICACION DE RIESGOS'!J34</f>
        <v xml:space="preserve"> </v>
      </c>
      <c r="D34" s="119">
        <f>'IDENTIFICACION DE RIESGOS'!B34</f>
        <v>0</v>
      </c>
      <c r="E34" s="630">
        <f>'IDENTIFICACION DE RIESGOS'!D34</f>
        <v>0</v>
      </c>
      <c r="F34" s="631"/>
    </row>
    <row r="35" spans="1:6" ht="57.75" customHeight="1" x14ac:dyDescent="0.2">
      <c r="A35" s="625"/>
      <c r="B35" s="637"/>
      <c r="C35" s="628"/>
      <c r="D35" s="120">
        <f>'IDENTIFICACION DE RIESGOS'!B35</f>
        <v>0</v>
      </c>
      <c r="E35" s="630">
        <f>'IDENTIFICACION DE RIESGOS'!D35</f>
        <v>0</v>
      </c>
      <c r="F35" s="631"/>
    </row>
    <row r="36" spans="1:6" ht="51" customHeight="1" x14ac:dyDescent="0.2">
      <c r="A36" s="626"/>
      <c r="B36" s="638"/>
      <c r="C36" s="629"/>
      <c r="D36" s="120">
        <f>'IDENTIFICACION DE RIESGOS'!B36</f>
        <v>0</v>
      </c>
      <c r="E36" s="630">
        <f>'IDENTIFICACION DE RIESGOS'!D36</f>
        <v>0</v>
      </c>
      <c r="F36" s="631"/>
    </row>
    <row r="37" spans="1:6" ht="51" customHeight="1" x14ac:dyDescent="0.2">
      <c r="A37" s="624" t="str">
        <f>'IDENTIFICACION DE RIESGOS'!E37</f>
        <v>j</v>
      </c>
      <c r="B37" s="636"/>
      <c r="C37" s="627">
        <f>'IDENTIFICACION DE RIESGOS'!J39</f>
        <v>0</v>
      </c>
      <c r="D37" s="120">
        <f>'IDENTIFICACION DE RIESGOS'!B37</f>
        <v>0</v>
      </c>
      <c r="E37" s="630">
        <f>'IDENTIFICACION DE RIESGOS'!D37</f>
        <v>0</v>
      </c>
      <c r="F37" s="631"/>
    </row>
    <row r="38" spans="1:6" ht="51" customHeight="1" x14ac:dyDescent="0.2">
      <c r="A38" s="625"/>
      <c r="B38" s="637"/>
      <c r="C38" s="628"/>
      <c r="D38" s="120">
        <f>'IDENTIFICACION DE RIESGOS'!B38</f>
        <v>0</v>
      </c>
      <c r="E38" s="630">
        <f>'IDENTIFICACION DE RIESGOS'!D38</f>
        <v>0</v>
      </c>
      <c r="F38" s="631"/>
    </row>
    <row r="39" spans="1:6" ht="54" customHeight="1" thickBot="1" x14ac:dyDescent="0.25">
      <c r="A39" s="633"/>
      <c r="B39" s="639"/>
      <c r="C39" s="632"/>
      <c r="D39" s="121">
        <f>'IDENTIFICACION DE RIESGOS'!B39</f>
        <v>0</v>
      </c>
      <c r="E39" s="634">
        <f>'IDENTIFICACION DE RIESGOS'!D39</f>
        <v>0</v>
      </c>
      <c r="F39" s="635"/>
    </row>
  </sheetData>
  <sheetProtection selectLockedCells="1"/>
  <mergeCells count="73">
    <mergeCell ref="A13:A15"/>
    <mergeCell ref="B13:B15"/>
    <mergeCell ref="E13:F13"/>
    <mergeCell ref="E15:F15"/>
    <mergeCell ref="C13:C15"/>
    <mergeCell ref="E14:F14"/>
    <mergeCell ref="E16:F16"/>
    <mergeCell ref="E17:F17"/>
    <mergeCell ref="E18:F18"/>
    <mergeCell ref="E11:F11"/>
    <mergeCell ref="E12:F12"/>
    <mergeCell ref="A1:A4"/>
    <mergeCell ref="B1:C1"/>
    <mergeCell ref="D1:E1"/>
    <mergeCell ref="F1:F4"/>
    <mergeCell ref="B2:C4"/>
    <mergeCell ref="D2:E2"/>
    <mergeCell ref="D3:E3"/>
    <mergeCell ref="D4:E4"/>
    <mergeCell ref="A8:F8"/>
    <mergeCell ref="A5:F5"/>
    <mergeCell ref="E19:F19"/>
    <mergeCell ref="E22:F22"/>
    <mergeCell ref="E25:F25"/>
    <mergeCell ref="A10:A12"/>
    <mergeCell ref="B10:B12"/>
    <mergeCell ref="E9:F9"/>
    <mergeCell ref="E10:F10"/>
    <mergeCell ref="C10:C12"/>
    <mergeCell ref="A6:F6"/>
    <mergeCell ref="A7:F7"/>
    <mergeCell ref="A16:A18"/>
    <mergeCell ref="B16:B18"/>
    <mergeCell ref="C16:C18"/>
    <mergeCell ref="A19:A21"/>
    <mergeCell ref="E20:F20"/>
    <mergeCell ref="E21:F21"/>
    <mergeCell ref="A22:A24"/>
    <mergeCell ref="C19:C21"/>
    <mergeCell ref="C22:C24"/>
    <mergeCell ref="B19:B21"/>
    <mergeCell ref="B22:B24"/>
    <mergeCell ref="A25:A27"/>
    <mergeCell ref="C25:C27"/>
    <mergeCell ref="E23:F23"/>
    <mergeCell ref="E24:F24"/>
    <mergeCell ref="E26:F26"/>
    <mergeCell ref="E27:F27"/>
    <mergeCell ref="B25:B27"/>
    <mergeCell ref="A28:A30"/>
    <mergeCell ref="C28:C30"/>
    <mergeCell ref="E29:F29"/>
    <mergeCell ref="E30:F30"/>
    <mergeCell ref="A31:A33"/>
    <mergeCell ref="C31:C33"/>
    <mergeCell ref="E32:F32"/>
    <mergeCell ref="E33:F33"/>
    <mergeCell ref="E28:F28"/>
    <mergeCell ref="E31:F31"/>
    <mergeCell ref="B28:B30"/>
    <mergeCell ref="B31:B33"/>
    <mergeCell ref="A34:A36"/>
    <mergeCell ref="C34:C36"/>
    <mergeCell ref="E35:F35"/>
    <mergeCell ref="E36:F36"/>
    <mergeCell ref="C37:C39"/>
    <mergeCell ref="A37:A39"/>
    <mergeCell ref="E37:F37"/>
    <mergeCell ref="E38:F38"/>
    <mergeCell ref="E34:F34"/>
    <mergeCell ref="E39:F39"/>
    <mergeCell ref="B34:B36"/>
    <mergeCell ref="B37:B39"/>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009999"/>
  </sheetPr>
  <dimension ref="A1:W20"/>
  <sheetViews>
    <sheetView zoomScale="85" zoomScaleNormal="85" workbookViewId="0">
      <selection activeCell="A6" sqref="A6:T6"/>
    </sheetView>
  </sheetViews>
  <sheetFormatPr baseColWidth="10" defaultColWidth="11.42578125" defaultRowHeight="14.25" x14ac:dyDescent="0.2"/>
  <cols>
    <col min="1" max="1" width="31.7109375" style="1" customWidth="1"/>
    <col min="2" max="2" width="21.7109375" style="1" customWidth="1"/>
    <col min="3" max="17" width="4" style="1" customWidth="1"/>
    <col min="18" max="18" width="7" style="1" customWidth="1"/>
    <col min="19" max="19" width="15.28515625" style="79" customWidth="1"/>
    <col min="20" max="20" width="18.85546875" style="1" customWidth="1"/>
    <col min="21" max="16384" width="11.42578125" style="1"/>
  </cols>
  <sheetData>
    <row r="1" spans="1:23" ht="27.75" customHeight="1" x14ac:dyDescent="0.2">
      <c r="A1" s="479"/>
      <c r="B1" s="375" t="str">
        <f>CONTEXTO!B1</f>
        <v xml:space="preserve">PROCESO: </v>
      </c>
      <c r="C1" s="376"/>
      <c r="D1" s="376"/>
      <c r="E1" s="376"/>
      <c r="F1" s="376"/>
      <c r="G1" s="376"/>
      <c r="H1" s="376"/>
      <c r="I1" s="376"/>
      <c r="J1" s="376"/>
      <c r="K1" s="376"/>
      <c r="L1" s="376"/>
      <c r="M1" s="376"/>
      <c r="N1" s="376"/>
      <c r="O1" s="376"/>
      <c r="P1" s="377"/>
      <c r="Q1" s="451" t="s">
        <v>507</v>
      </c>
      <c r="R1" s="451"/>
      <c r="S1" s="451"/>
      <c r="T1" s="621"/>
    </row>
    <row r="2" spans="1:23" ht="20.25" customHeight="1" x14ac:dyDescent="0.2">
      <c r="A2" s="480"/>
      <c r="B2" s="482"/>
      <c r="C2" s="483"/>
      <c r="D2" s="483"/>
      <c r="E2" s="483"/>
      <c r="F2" s="483"/>
      <c r="G2" s="483"/>
      <c r="H2" s="483"/>
      <c r="I2" s="483"/>
      <c r="J2" s="483"/>
      <c r="K2" s="483"/>
      <c r="L2" s="483"/>
      <c r="M2" s="483"/>
      <c r="N2" s="483"/>
      <c r="O2" s="483"/>
      <c r="P2" s="546"/>
      <c r="Q2" s="453" t="s">
        <v>496</v>
      </c>
      <c r="R2" s="453"/>
      <c r="S2" s="453"/>
      <c r="T2" s="622"/>
    </row>
    <row r="3" spans="1:23" ht="18.75" customHeight="1" x14ac:dyDescent="0.2">
      <c r="A3" s="480"/>
      <c r="B3" s="487" t="s">
        <v>81</v>
      </c>
      <c r="C3" s="488"/>
      <c r="D3" s="488"/>
      <c r="E3" s="488"/>
      <c r="F3" s="488"/>
      <c r="G3" s="488"/>
      <c r="H3" s="488"/>
      <c r="I3" s="488"/>
      <c r="J3" s="488"/>
      <c r="K3" s="488"/>
      <c r="L3" s="488"/>
      <c r="M3" s="488"/>
      <c r="N3" s="488"/>
      <c r="O3" s="488"/>
      <c r="P3" s="682"/>
      <c r="Q3" s="453" t="s">
        <v>497</v>
      </c>
      <c r="R3" s="453"/>
      <c r="S3" s="453"/>
      <c r="T3" s="622"/>
    </row>
    <row r="4" spans="1:23" ht="19.5" customHeight="1" thickBot="1" x14ac:dyDescent="0.25">
      <c r="A4" s="481"/>
      <c r="B4" s="381"/>
      <c r="C4" s="382"/>
      <c r="D4" s="382"/>
      <c r="E4" s="382"/>
      <c r="F4" s="382"/>
      <c r="G4" s="382"/>
      <c r="H4" s="382"/>
      <c r="I4" s="382"/>
      <c r="J4" s="382"/>
      <c r="K4" s="382"/>
      <c r="L4" s="382"/>
      <c r="M4" s="382"/>
      <c r="N4" s="382"/>
      <c r="O4" s="382"/>
      <c r="P4" s="383"/>
      <c r="Q4" s="453" t="s">
        <v>508</v>
      </c>
      <c r="R4" s="453"/>
      <c r="S4" s="453"/>
      <c r="T4" s="623"/>
    </row>
    <row r="5" spans="1:23" ht="19.5" customHeight="1" x14ac:dyDescent="0.2">
      <c r="A5" s="609"/>
      <c r="B5" s="610"/>
      <c r="C5" s="610"/>
      <c r="D5" s="610"/>
      <c r="E5" s="610"/>
      <c r="F5" s="610"/>
      <c r="G5" s="610"/>
      <c r="H5" s="610"/>
      <c r="I5" s="610"/>
      <c r="J5" s="610"/>
      <c r="K5" s="610"/>
      <c r="L5" s="610"/>
      <c r="M5" s="610"/>
      <c r="N5" s="610"/>
      <c r="O5" s="610"/>
      <c r="P5" s="610"/>
      <c r="Q5" s="610"/>
      <c r="R5" s="610"/>
      <c r="S5" s="610"/>
      <c r="T5" s="611"/>
    </row>
    <row r="6" spans="1:23" ht="24.75" customHeight="1" x14ac:dyDescent="0.2">
      <c r="A6" s="657" t="str">
        <f>CONTEXTO!A8</f>
        <v>PROCESO: GESTIÓN DEL SERVICIO Y ATENCIÓN AL CIUDADANO</v>
      </c>
      <c r="B6" s="658"/>
      <c r="C6" s="658"/>
      <c r="D6" s="658"/>
      <c r="E6" s="658"/>
      <c r="F6" s="658"/>
      <c r="G6" s="658"/>
      <c r="H6" s="658"/>
      <c r="I6" s="658"/>
      <c r="J6" s="658"/>
      <c r="K6" s="658"/>
      <c r="L6" s="658"/>
      <c r="M6" s="658"/>
      <c r="N6" s="658"/>
      <c r="O6" s="658"/>
      <c r="P6" s="658"/>
      <c r="Q6" s="658"/>
      <c r="R6" s="658"/>
      <c r="S6" s="658"/>
      <c r="T6" s="659"/>
    </row>
    <row r="7" spans="1:23" ht="66.75" customHeight="1" thickBot="1" x14ac:dyDescent="0.25">
      <c r="A7" s="675" t="str">
        <f>CONTEXTO!A9</f>
        <v xml:space="preserve">OBJETIVO: ATENDER, ORIENTAR Y EVALUAR CONTINUAMENTE DE MANERA OPORTUNA Y EFICAZ, LAS DIFERENTES SOLICITUDES DE LA CIUDADANÍA, EN EL MARCO DE SUS REQUISITOS Y NECESIDADES, CON EL FIN DE LOGRAR LA SATISFACCIÓN DEL CIUDADANO, FRENTE A LOS SERVICIOS Y LA ATENCIÓN PRESTADA EN LA ADMINISTRACIÓN MUNICIPAL.
</v>
      </c>
      <c r="B7" s="676"/>
      <c r="C7" s="676"/>
      <c r="D7" s="676"/>
      <c r="E7" s="676"/>
      <c r="F7" s="676"/>
      <c r="G7" s="676"/>
      <c r="H7" s="676"/>
      <c r="I7" s="676"/>
      <c r="J7" s="676"/>
      <c r="K7" s="676"/>
      <c r="L7" s="676"/>
      <c r="M7" s="676"/>
      <c r="N7" s="676"/>
      <c r="O7" s="676"/>
      <c r="P7" s="676"/>
      <c r="Q7" s="676"/>
      <c r="R7" s="676"/>
      <c r="S7" s="676"/>
      <c r="T7" s="677"/>
    </row>
    <row r="8" spans="1:23" ht="19.5" customHeight="1" thickBot="1" x14ac:dyDescent="0.25">
      <c r="A8" s="608"/>
      <c r="B8" s="608"/>
      <c r="C8" s="608"/>
      <c r="D8" s="608"/>
      <c r="E8" s="608"/>
      <c r="F8" s="608"/>
      <c r="G8" s="608"/>
      <c r="H8" s="608"/>
      <c r="I8" s="608"/>
      <c r="J8" s="608"/>
      <c r="K8" s="608"/>
      <c r="L8" s="608"/>
      <c r="M8" s="608"/>
      <c r="N8" s="608"/>
      <c r="O8" s="608"/>
      <c r="P8" s="608"/>
      <c r="Q8" s="608"/>
      <c r="R8" s="608"/>
      <c r="S8" s="608"/>
      <c r="T8" s="651"/>
    </row>
    <row r="9" spans="1:23" ht="37.5" customHeight="1" x14ac:dyDescent="0.2">
      <c r="A9" s="683" t="s">
        <v>69</v>
      </c>
      <c r="B9" s="684"/>
      <c r="C9" s="687" t="s">
        <v>82</v>
      </c>
      <c r="D9" s="688"/>
      <c r="E9" s="688"/>
      <c r="F9" s="688"/>
      <c r="G9" s="688"/>
      <c r="H9" s="688"/>
      <c r="I9" s="688"/>
      <c r="J9" s="688"/>
      <c r="K9" s="688"/>
      <c r="L9" s="688"/>
      <c r="M9" s="688"/>
      <c r="N9" s="688"/>
      <c r="O9" s="688"/>
      <c r="P9" s="688"/>
      <c r="Q9" s="688"/>
      <c r="R9" s="688"/>
      <c r="S9" s="688"/>
      <c r="T9" s="689"/>
    </row>
    <row r="10" spans="1:23" ht="25.5" customHeight="1" x14ac:dyDescent="0.2">
      <c r="A10" s="685"/>
      <c r="B10" s="686"/>
      <c r="C10" s="73" t="s">
        <v>43</v>
      </c>
      <c r="D10" s="73" t="s">
        <v>44</v>
      </c>
      <c r="E10" s="73" t="s">
        <v>45</v>
      </c>
      <c r="F10" s="73" t="s">
        <v>46</v>
      </c>
      <c r="G10" s="73" t="s">
        <v>47</v>
      </c>
      <c r="H10" s="73" t="s">
        <v>48</v>
      </c>
      <c r="I10" s="73" t="s">
        <v>49</v>
      </c>
      <c r="J10" s="73" t="s">
        <v>50</v>
      </c>
      <c r="K10" s="73" t="s">
        <v>51</v>
      </c>
      <c r="L10" s="73" t="s">
        <v>52</v>
      </c>
      <c r="M10" s="73" t="s">
        <v>53</v>
      </c>
      <c r="N10" s="73" t="s">
        <v>54</v>
      </c>
      <c r="O10" s="73" t="s">
        <v>55</v>
      </c>
      <c r="P10" s="73" t="s">
        <v>56</v>
      </c>
      <c r="Q10" s="73" t="s">
        <v>57</v>
      </c>
      <c r="R10" s="74" t="s">
        <v>58</v>
      </c>
      <c r="S10" s="77" t="s">
        <v>59</v>
      </c>
      <c r="T10" s="100" t="s">
        <v>83</v>
      </c>
    </row>
    <row r="11" spans="1:23" ht="44.25" customHeight="1" x14ac:dyDescent="0.2">
      <c r="A11" s="690" t="str">
        <f>DESCRIPCION!A10</f>
        <v xml:space="preserve">Posibilidad de la inoportunidad en la respuesta de las PQRS formuladas a la entidad como Derechos de Petición  </v>
      </c>
      <c r="B11" s="691"/>
      <c r="C11" s="243">
        <v>5</v>
      </c>
      <c r="D11" s="243">
        <v>5</v>
      </c>
      <c r="E11" s="243">
        <v>5</v>
      </c>
      <c r="F11" s="243"/>
      <c r="G11" s="243"/>
      <c r="H11" s="243"/>
      <c r="I11" s="243"/>
      <c r="J11" s="243"/>
      <c r="K11" s="243"/>
      <c r="L11" s="243"/>
      <c r="M11" s="243"/>
      <c r="N11" s="243"/>
      <c r="O11" s="243"/>
      <c r="P11" s="243"/>
      <c r="Q11" s="243"/>
      <c r="R11" s="115">
        <f>SUM(C11:Q11)</f>
        <v>15</v>
      </c>
      <c r="S11" s="123">
        <f t="shared" ref="S11:S20" si="0">IF(ISERROR(AVERAGE(C11:Q11)),0,AVERAGE(C11:Q11))</f>
        <v>5</v>
      </c>
      <c r="T11" s="80" t="str">
        <f>IF(AND(S11&gt;=1,S11&lt;1.5),"Rara Vez",IF(AND(S11&gt;=1.6,S11&lt;2.5),"Improbable",IF(AND(S11&gt;=2.6,S11&lt;3.5),"Posible",IF(AND(S11&gt;=3.6,S11&lt;4.5),"Probable",IF(AND(S11&gt;=4.6),"Casi Seguro"," ")))))</f>
        <v>Casi Seguro</v>
      </c>
      <c r="W11" s="78"/>
    </row>
    <row r="12" spans="1:23" ht="38.25" customHeight="1" x14ac:dyDescent="0.2">
      <c r="A12" s="692" t="str">
        <f>DESCRIPCION!A13</f>
        <v>Posibilidad de la insatisfacción del ciudadano frente a los servicios prestados por la administración municipal.</v>
      </c>
      <c r="B12" s="693"/>
      <c r="C12" s="243">
        <v>5</v>
      </c>
      <c r="D12" s="243">
        <v>4</v>
      </c>
      <c r="E12" s="243">
        <v>5</v>
      </c>
      <c r="F12" s="243"/>
      <c r="G12" s="243"/>
      <c r="H12" s="243"/>
      <c r="I12" s="243"/>
      <c r="J12" s="243"/>
      <c r="K12" s="243"/>
      <c r="L12" s="243"/>
      <c r="M12" s="243"/>
      <c r="N12" s="243"/>
      <c r="O12" s="243"/>
      <c r="P12" s="243"/>
      <c r="Q12" s="243"/>
      <c r="R12" s="172">
        <f>SUM(C12:Q12)</f>
        <v>14</v>
      </c>
      <c r="S12" s="123">
        <f t="shared" si="0"/>
        <v>4.666666666666667</v>
      </c>
      <c r="T12" s="80" t="str">
        <f>IF(AND(S12&gt;=1,S12&lt;1.5),"Rara Vez",IF(AND(S12&gt;=1.6,S12&lt;2.5),"Improbable",IF(AND(S12&gt;=2.6,S12&lt;3.5),"Posible",IF(AND(S12&gt;=3.6,S12&lt;4.5),"Probable",IF(AND(S12&gt;=4.6),"Casi Seguro"," ")))))</f>
        <v>Casi Seguro</v>
      </c>
      <c r="W12" s="78"/>
    </row>
    <row r="13" spans="1:23" ht="39.75" customHeight="1" x14ac:dyDescent="0.2">
      <c r="A13" s="694" t="str">
        <f>DESCRIPCION!A16</f>
        <v>c</v>
      </c>
      <c r="B13" s="695"/>
      <c r="C13" s="243"/>
      <c r="D13" s="243"/>
      <c r="E13" s="243"/>
      <c r="F13" s="243"/>
      <c r="G13" s="243"/>
      <c r="H13" s="243"/>
      <c r="I13" s="243"/>
      <c r="J13" s="243"/>
      <c r="K13" s="243"/>
      <c r="L13" s="243"/>
      <c r="M13" s="243"/>
      <c r="N13" s="243"/>
      <c r="O13" s="243"/>
      <c r="P13" s="243"/>
      <c r="Q13" s="243"/>
      <c r="R13" s="115">
        <f t="shared" ref="R13:R20" si="1">SUM(C13:Q13)</f>
        <v>0</v>
      </c>
      <c r="S13" s="123">
        <f t="shared" si="0"/>
        <v>0</v>
      </c>
      <c r="T13" s="80" t="str">
        <f t="shared" ref="T13:T20" si="2">IF(AND(S13&gt;=1,S13&lt;1.5),"Rara Vez",IF(AND(S13&gt;=1.6,S13&lt;2.5),"Improbable",IF(AND(S13&gt;=2.6,S13&lt;3.5),"Posible",IF(AND(S13&gt;=3.6,S13&lt;4.5),"Probable",IF(AND(S13&gt;=4.6),"Casi Seguro"," ")))))</f>
        <v xml:space="preserve"> </v>
      </c>
    </row>
    <row r="14" spans="1:23" ht="39.75" customHeight="1" x14ac:dyDescent="0.2">
      <c r="A14" s="678" t="str">
        <f>DESCRIPCION!A19</f>
        <v>d</v>
      </c>
      <c r="B14" s="679"/>
      <c r="C14" s="243"/>
      <c r="D14" s="243"/>
      <c r="E14" s="243"/>
      <c r="F14" s="243"/>
      <c r="G14" s="243"/>
      <c r="H14" s="243"/>
      <c r="I14" s="243"/>
      <c r="J14" s="243"/>
      <c r="K14" s="243"/>
      <c r="L14" s="243"/>
      <c r="M14" s="243"/>
      <c r="N14" s="243"/>
      <c r="O14" s="243"/>
      <c r="P14" s="243"/>
      <c r="Q14" s="243"/>
      <c r="R14" s="115">
        <f t="shared" si="1"/>
        <v>0</v>
      </c>
      <c r="S14" s="123">
        <f t="shared" si="0"/>
        <v>0</v>
      </c>
      <c r="T14" s="80" t="str">
        <f t="shared" si="2"/>
        <v xml:space="preserve"> </v>
      </c>
    </row>
    <row r="15" spans="1:23" ht="39.75" customHeight="1" x14ac:dyDescent="0.2">
      <c r="A15" s="678" t="str">
        <f>DESCRIPCION!A22</f>
        <v>e</v>
      </c>
      <c r="B15" s="679"/>
      <c r="C15" s="243"/>
      <c r="D15" s="243"/>
      <c r="E15" s="243"/>
      <c r="F15" s="243"/>
      <c r="G15" s="243"/>
      <c r="H15" s="243"/>
      <c r="I15" s="243"/>
      <c r="J15" s="243"/>
      <c r="K15" s="243"/>
      <c r="L15" s="243"/>
      <c r="M15" s="243"/>
      <c r="N15" s="243"/>
      <c r="O15" s="243"/>
      <c r="P15" s="243"/>
      <c r="Q15" s="243"/>
      <c r="R15" s="115">
        <f t="shared" si="1"/>
        <v>0</v>
      </c>
      <c r="S15" s="123">
        <f t="shared" si="0"/>
        <v>0</v>
      </c>
      <c r="T15" s="80" t="str">
        <f t="shared" si="2"/>
        <v xml:space="preserve"> </v>
      </c>
    </row>
    <row r="16" spans="1:23" ht="39.75" customHeight="1" x14ac:dyDescent="0.2">
      <c r="A16" s="678" t="str">
        <f>DESCRIPCION!A25</f>
        <v>f</v>
      </c>
      <c r="B16" s="679"/>
      <c r="C16" s="243"/>
      <c r="D16" s="243"/>
      <c r="E16" s="243"/>
      <c r="F16" s="243"/>
      <c r="G16" s="243"/>
      <c r="H16" s="243"/>
      <c r="I16" s="243"/>
      <c r="J16" s="243"/>
      <c r="K16" s="243"/>
      <c r="L16" s="243"/>
      <c r="M16" s="243"/>
      <c r="N16" s="243"/>
      <c r="O16" s="243"/>
      <c r="P16" s="243"/>
      <c r="Q16" s="243"/>
      <c r="R16" s="115">
        <f t="shared" si="1"/>
        <v>0</v>
      </c>
      <c r="S16" s="123">
        <f t="shared" si="0"/>
        <v>0</v>
      </c>
      <c r="T16" s="80" t="str">
        <f t="shared" si="2"/>
        <v xml:space="preserve"> </v>
      </c>
    </row>
    <row r="17" spans="1:20" ht="39.75" customHeight="1" x14ac:dyDescent="0.2">
      <c r="A17" s="678" t="str">
        <f>DESCRIPCION!A28</f>
        <v>g</v>
      </c>
      <c r="B17" s="679"/>
      <c r="C17" s="243"/>
      <c r="D17" s="243"/>
      <c r="E17" s="243"/>
      <c r="F17" s="243"/>
      <c r="G17" s="243"/>
      <c r="H17" s="243"/>
      <c r="I17" s="243"/>
      <c r="J17" s="243"/>
      <c r="K17" s="243"/>
      <c r="L17" s="243"/>
      <c r="M17" s="243"/>
      <c r="N17" s="243"/>
      <c r="O17" s="243"/>
      <c r="P17" s="243"/>
      <c r="Q17" s="243"/>
      <c r="R17" s="115">
        <f t="shared" si="1"/>
        <v>0</v>
      </c>
      <c r="S17" s="123">
        <f t="shared" si="0"/>
        <v>0</v>
      </c>
      <c r="T17" s="80" t="str">
        <f t="shared" si="2"/>
        <v xml:space="preserve"> </v>
      </c>
    </row>
    <row r="18" spans="1:20" ht="39.75" customHeight="1" x14ac:dyDescent="0.2">
      <c r="A18" s="678" t="str">
        <f>DESCRIPCION!A31</f>
        <v>h</v>
      </c>
      <c r="B18" s="679"/>
      <c r="C18" s="243"/>
      <c r="D18" s="243"/>
      <c r="E18" s="243"/>
      <c r="F18" s="243"/>
      <c r="G18" s="243"/>
      <c r="H18" s="243"/>
      <c r="I18" s="243"/>
      <c r="J18" s="243"/>
      <c r="K18" s="243"/>
      <c r="L18" s="243"/>
      <c r="M18" s="243"/>
      <c r="N18" s="243"/>
      <c r="O18" s="243"/>
      <c r="P18" s="243"/>
      <c r="Q18" s="243"/>
      <c r="R18" s="115">
        <f t="shared" si="1"/>
        <v>0</v>
      </c>
      <c r="S18" s="123">
        <f t="shared" si="0"/>
        <v>0</v>
      </c>
      <c r="T18" s="80" t="str">
        <f t="shared" si="2"/>
        <v xml:space="preserve"> </v>
      </c>
    </row>
    <row r="19" spans="1:20" ht="39.75" customHeight="1" x14ac:dyDescent="0.2">
      <c r="A19" s="678" t="str">
        <f>DESCRIPCION!A34</f>
        <v>i</v>
      </c>
      <c r="B19" s="679"/>
      <c r="C19" s="243"/>
      <c r="D19" s="243"/>
      <c r="E19" s="243"/>
      <c r="F19" s="243"/>
      <c r="G19" s="243"/>
      <c r="H19" s="243"/>
      <c r="I19" s="243"/>
      <c r="J19" s="243"/>
      <c r="K19" s="243"/>
      <c r="L19" s="243"/>
      <c r="M19" s="243"/>
      <c r="N19" s="243"/>
      <c r="O19" s="243"/>
      <c r="P19" s="243"/>
      <c r="Q19" s="243"/>
      <c r="R19" s="115">
        <f t="shared" si="1"/>
        <v>0</v>
      </c>
      <c r="S19" s="123">
        <f t="shared" si="0"/>
        <v>0</v>
      </c>
      <c r="T19" s="80" t="str">
        <f t="shared" si="2"/>
        <v xml:space="preserve"> </v>
      </c>
    </row>
    <row r="20" spans="1:20" ht="39.75" customHeight="1" thickBot="1" x14ac:dyDescent="0.25">
      <c r="A20" s="680" t="str">
        <f>DESCRIPCION!A37</f>
        <v>j</v>
      </c>
      <c r="B20" s="681"/>
      <c r="C20" s="243"/>
      <c r="D20" s="243"/>
      <c r="E20" s="243"/>
      <c r="F20" s="243"/>
      <c r="G20" s="243"/>
      <c r="H20" s="243"/>
      <c r="I20" s="243"/>
      <c r="J20" s="243"/>
      <c r="K20" s="243"/>
      <c r="L20" s="243"/>
      <c r="M20" s="243"/>
      <c r="N20" s="243"/>
      <c r="O20" s="243"/>
      <c r="P20" s="243"/>
      <c r="Q20" s="243"/>
      <c r="R20" s="116">
        <f t="shared" si="1"/>
        <v>0</v>
      </c>
      <c r="S20" s="124">
        <f t="shared" si="0"/>
        <v>0</v>
      </c>
      <c r="T20" s="101" t="str">
        <f t="shared" si="2"/>
        <v xml:space="preserve"> </v>
      </c>
    </row>
  </sheetData>
  <sheetProtection selectLockedCells="1"/>
  <mergeCells count="2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 ref="A7:T7"/>
    <mergeCell ref="A8:T8"/>
    <mergeCell ref="Q1:S1"/>
    <mergeCell ref="Q2:S2"/>
    <mergeCell ref="Q3:S3"/>
    <mergeCell ref="Q4:S4"/>
    <mergeCell ref="A5:T5"/>
    <mergeCell ref="A1:A4"/>
  </mergeCells>
  <dataValidations count="1">
    <dataValidation type="whole" allowBlank="1" showInputMessage="1" showErrorMessage="1" error="DATO INVÁLIDO_x000a_Tenga en cuenta que la escala de calificación es de 1 a 5" sqref="C11:Q2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5" tint="-0.249977111117893"/>
  </sheetPr>
  <dimension ref="A1:G22"/>
  <sheetViews>
    <sheetView zoomScale="85" zoomScaleNormal="85" workbookViewId="0">
      <selection activeCell="E1" sqref="E1:E4"/>
    </sheetView>
  </sheetViews>
  <sheetFormatPr baseColWidth="10" defaultColWidth="11.42578125" defaultRowHeight="14.25" x14ac:dyDescent="0.2"/>
  <cols>
    <col min="1" max="1" width="34" style="1" customWidth="1"/>
    <col min="2" max="2" width="22.42578125" style="1" customWidth="1"/>
    <col min="3" max="3" width="24.140625" style="1" customWidth="1"/>
    <col min="4" max="4" width="32.7109375" style="1" customWidth="1"/>
    <col min="5" max="5" width="39.42578125" style="1" customWidth="1"/>
    <col min="6" max="6" width="17.85546875" style="1" customWidth="1"/>
    <col min="7" max="16384" width="11.42578125" style="1"/>
  </cols>
  <sheetData>
    <row r="1" spans="1:7" ht="22.5" customHeight="1" x14ac:dyDescent="0.2">
      <c r="A1" s="710"/>
      <c r="B1" s="445" t="str">
        <f>CONTEXTO!B1</f>
        <v xml:space="preserve">PROCESO: </v>
      </c>
      <c r="C1" s="445"/>
      <c r="D1" s="445"/>
      <c r="E1" s="30" t="s">
        <v>509</v>
      </c>
      <c r="F1" s="621"/>
    </row>
    <row r="2" spans="1:7" ht="15.75" customHeight="1" x14ac:dyDescent="0.2">
      <c r="A2" s="502"/>
      <c r="B2" s="446"/>
      <c r="C2" s="446"/>
      <c r="D2" s="446"/>
      <c r="E2" s="31" t="s">
        <v>496</v>
      </c>
      <c r="F2" s="622"/>
    </row>
    <row r="3" spans="1:7" ht="15" customHeight="1" x14ac:dyDescent="0.2">
      <c r="A3" s="502"/>
      <c r="B3" s="446" t="s">
        <v>85</v>
      </c>
      <c r="C3" s="446"/>
      <c r="D3" s="446"/>
      <c r="E3" s="31" t="s">
        <v>497</v>
      </c>
      <c r="F3" s="622"/>
    </row>
    <row r="4" spans="1:7" ht="15.75" customHeight="1" x14ac:dyDescent="0.2">
      <c r="A4" s="707"/>
      <c r="B4" s="446"/>
      <c r="C4" s="446"/>
      <c r="D4" s="446"/>
      <c r="E4" s="31" t="s">
        <v>510</v>
      </c>
      <c r="F4" s="622"/>
    </row>
    <row r="5" spans="1:7" ht="15.75" customHeight="1" x14ac:dyDescent="0.2">
      <c r="A5" s="707"/>
      <c r="B5" s="708"/>
      <c r="C5" s="708"/>
      <c r="D5" s="708"/>
      <c r="E5" s="708"/>
      <c r="F5" s="709"/>
    </row>
    <row r="6" spans="1:7" x14ac:dyDescent="0.2">
      <c r="A6" s="506" t="str">
        <f>CONTEXTO!A8</f>
        <v>PROCESO: GESTIÓN DEL SERVICIO Y ATENCIÓN AL CIUDADANO</v>
      </c>
      <c r="B6" s="507"/>
      <c r="C6" s="507"/>
      <c r="D6" s="507"/>
      <c r="E6" s="507"/>
      <c r="F6" s="508"/>
    </row>
    <row r="7" spans="1:7" ht="13.5" customHeight="1" x14ac:dyDescent="0.2">
      <c r="A7" s="506"/>
      <c r="B7" s="507"/>
      <c r="C7" s="507"/>
      <c r="D7" s="507"/>
      <c r="E7" s="507"/>
      <c r="F7" s="508"/>
    </row>
    <row r="8" spans="1:7" ht="59.25" customHeight="1" x14ac:dyDescent="0.2">
      <c r="A8" s="712" t="str">
        <f>CONTEXTO!A9</f>
        <v xml:space="preserve">OBJETIVO: ATENDER, ORIENTAR Y EVALUAR CONTINUAMENTE DE MANERA OPORTUNA Y EFICAZ, LAS DIFERENTES SOLICITUDES DE LA CIUDADANÍA, EN EL MARCO DE SUS REQUISITOS Y NECESIDADES, CON EL FIN DE LOGRAR LA SATISFACCIÓN DEL CIUDADANO, FRENTE A LOS SERVICIOS Y LA ATENCIÓN PRESTADA EN LA ADMINISTRACIÓN MUNICIPAL.
</v>
      </c>
      <c r="B8" s="713"/>
      <c r="C8" s="713"/>
      <c r="D8" s="713"/>
      <c r="E8" s="713"/>
      <c r="F8" s="714"/>
    </row>
    <row r="9" spans="1:7" ht="15" thickBot="1" x14ac:dyDescent="0.25">
      <c r="A9" s="715"/>
      <c r="B9" s="716"/>
      <c r="C9" s="716"/>
      <c r="D9" s="716"/>
      <c r="E9" s="716"/>
      <c r="F9" s="717"/>
    </row>
    <row r="10" spans="1:7" ht="15" thickBot="1" x14ac:dyDescent="0.25">
      <c r="A10" s="700"/>
      <c r="B10" s="608"/>
      <c r="C10" s="608"/>
      <c r="D10" s="608"/>
      <c r="E10" s="608"/>
      <c r="F10" s="608"/>
      <c r="G10" s="62"/>
    </row>
    <row r="11" spans="1:7" ht="51" customHeight="1" x14ac:dyDescent="0.2">
      <c r="A11" s="703" t="s">
        <v>87</v>
      </c>
      <c r="B11" s="701" t="s">
        <v>88</v>
      </c>
      <c r="C11" s="701" t="s">
        <v>89</v>
      </c>
      <c r="D11" s="701"/>
      <c r="E11" s="701"/>
      <c r="F11" s="702"/>
    </row>
    <row r="12" spans="1:7" ht="15" x14ac:dyDescent="0.2">
      <c r="A12" s="704"/>
      <c r="B12" s="711"/>
      <c r="C12" s="711" t="s">
        <v>90</v>
      </c>
      <c r="D12" s="711"/>
      <c r="E12" s="705" t="s">
        <v>91</v>
      </c>
      <c r="F12" s="706"/>
    </row>
    <row r="13" spans="1:7" ht="174" customHeight="1" x14ac:dyDescent="0.2">
      <c r="A13" s="245" t="str">
        <f>'IDENTIFICACION DE RIESGOS'!E10</f>
        <v xml:space="preserve">Posibilidad de la inoportunidad en la respuesta de las PQRS formuladas a la entidad como Derechos de Petición  </v>
      </c>
      <c r="B13" s="241" t="s">
        <v>152</v>
      </c>
      <c r="C13" s="495" t="str">
        <f>IF(B13="5. CATASTROFICO",+NOOO!$C$28,IF(B13="4. MAYOR",+NOOO!$C$29,IF(B13="3. MODERADO",+NOOO!$C$30,IF(B13="2. MENOR",+NOOO!$C$31,IF(B13="1. INSIGNIFICANTE",NOOO!$C$32," ")))))</f>
        <v>*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v>
      </c>
      <c r="D13" s="495"/>
      <c r="E13" s="696" t="str">
        <f>IF(B13="5. CATASTROFICO",+NOOO!$B$28,IF(B13="4. MAYOR",+NOOO!$B$29,IF(B13="3. MODERADO",+NOOO!$B$30,IF(B13="2. MENOR",+NOOO!$B$31,IF(B13="1. INSIGNIFICANTE",NOOO!$B$32," ")))))</f>
        <v>*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v>
      </c>
      <c r="F13" s="697"/>
    </row>
    <row r="14" spans="1:7" ht="174" customHeight="1" x14ac:dyDescent="0.2">
      <c r="A14" s="322" t="str">
        <f>'IDENTIFICACION DE RIESGOS'!E13</f>
        <v>Posibilidad de la insatisfacción del ciudadano frente a los servicios prestados por la administración municipal.</v>
      </c>
      <c r="B14" s="241" t="s">
        <v>153</v>
      </c>
      <c r="C14" s="495" t="str">
        <f>IF(B14="5. CATASTROFICO",+NOOO!$C$28,IF(B14="4. MAYOR",+NOOO!$C$29,IF(B14="3. MODERADO",+NOOO!$C$30,IF(B14="2. MENOR",+NOOO!$C$31,IF(B14="1. INSIGNIFICANTE",NOOO!$C$32," ")))))</f>
        <v>*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v>
      </c>
      <c r="D14" s="495"/>
      <c r="E14" s="696" t="str">
        <f>IF(B14="5. CATASTROFICO",+NOOO!$B$28,IF(B14="4. MAYOR",+NOOO!$B$29,IF(B14="3. MODERADO",+NOOO!$B$30,IF(B14="2. MENOR",+NOOO!$B$31,IF(B14="1. INSIGNIFICANTE",NOOO!$B$32," ")))))</f>
        <v>* Interrupción de las operaciones de la Entidad por algunas horas.
* Reclamaciones o quejas de los usuarios que implican investigaciones internas disciplinarias.
* Imagen institucional afectada localmente por retrasos en la prestación del servicio a los usuarios o ciudadanos.</v>
      </c>
      <c r="F14" s="697"/>
    </row>
    <row r="15" spans="1:7" ht="174" customHeight="1" x14ac:dyDescent="0.2">
      <c r="A15" s="246"/>
      <c r="B15" s="241" t="s">
        <v>92</v>
      </c>
      <c r="C15" s="495" t="str">
        <f>IF(B15="5. CATASTROFICO",+NOOO!$C$28,IF(B15="4. MAYOR",+NOOO!$C$29,IF(B15="3. MODERADO",+NOOO!$C$30,IF(B15="2. MENOR",+NOOO!$C$31,IF(B15="1. INSIGNIFICANTE",NOOO!$C$32," ")))))</f>
        <v xml:space="preserve"> </v>
      </c>
      <c r="D15" s="495"/>
      <c r="E15" s="696" t="str">
        <f>IF(B15="5. CATASTROFICO",+NOOO!$B$28,IF(B15="4. MAYOR",+NOOO!$B$29,IF(B15="3. MODERADO",+NOOO!$B$30,IF(B15="2. MENOR",+NOOO!$B$31,IF(B15="1. INSIGNIFICANTE",NOOO!$B$32," ")))))</f>
        <v xml:space="preserve"> </v>
      </c>
      <c r="F15" s="697"/>
    </row>
    <row r="16" spans="1:7" ht="174" customHeight="1" x14ac:dyDescent="0.2">
      <c r="A16" s="246"/>
      <c r="B16" s="241" t="s">
        <v>92</v>
      </c>
      <c r="C16" s="495" t="str">
        <f>IF(B16="5. CATASTROFICO",+NOOO!$C$28,IF(B16="4. MAYOR",+NOOO!$C$29,IF(B16="3. MODERADO",+NOOO!$C$30,IF(B16="2. MENOR",+NOOO!$C$31,IF(B16="1. INSIGNIFICANTE",NOOO!$C$32," ")))))</f>
        <v xml:space="preserve"> </v>
      </c>
      <c r="D16" s="495"/>
      <c r="E16" s="696" t="str">
        <f>IF(B16="5. CATASTROFICO",+NOOO!$B$28,IF(B16="4. MAYOR",+NOOO!$B$29,IF(B16="3. MODERADO",+NOOO!$B$30,IF(B16="2. MENOR",+NOOO!$B$31,IF(B16="1. INSIGNIFICANTE",NOOO!$B$32," ")))))</f>
        <v xml:space="preserve"> </v>
      </c>
      <c r="F16" s="697"/>
    </row>
    <row r="17" spans="1:6" ht="174" customHeight="1" x14ac:dyDescent="0.2">
      <c r="A17" s="246"/>
      <c r="B17" s="241" t="s">
        <v>92</v>
      </c>
      <c r="C17" s="495" t="str">
        <f>IF(B17="5. CATASTROFICO",+NOOO!$C$28,IF(B17="4. MAYOR",+NOOO!$C$29,IF(B17="3. MODERADO",+NOOO!$C$30,IF(B17="2. MENOR",+NOOO!$C$31,IF(B17="1. INSIGNIFICANTE",NOOO!$C$32," ")))))</f>
        <v xml:space="preserve"> </v>
      </c>
      <c r="D17" s="495"/>
      <c r="E17" s="696" t="str">
        <f>IF(B17="5. CATASTROFICO",+NOOO!$B$28,IF(B17="4. MAYOR",+NOOO!$B$29,IF(B17="3. MODERADO",+NOOO!$B$30,IF(B17="2. MENOR",+NOOO!$B$31,IF(B17="1. INSIGNIFICANTE",NOOO!$B$32," ")))))</f>
        <v xml:space="preserve"> </v>
      </c>
      <c r="F17" s="697"/>
    </row>
    <row r="18" spans="1:6" ht="174" customHeight="1" x14ac:dyDescent="0.2">
      <c r="A18" s="246"/>
      <c r="B18" s="241" t="s">
        <v>92</v>
      </c>
      <c r="C18" s="495" t="str">
        <f>IF(B18="5. CATASTROFICO",+NOOO!$C$28,IF(B18="4. MAYOR",+NOOO!$C$29,IF(B18="3. MODERADO",+NOOO!$C$30,IF(B18="2. MENOR",+NOOO!$C$31,IF(B18="1. INSIGNIFICANTE",NOOO!$C$32," ")))))</f>
        <v xml:space="preserve"> </v>
      </c>
      <c r="D18" s="495"/>
      <c r="E18" s="696" t="str">
        <f>IF(B18="5. CATASTROFICO",+NOOO!$B$28,IF(B18="4. MAYOR",+NOOO!$B$29,IF(B18="3. MODERADO",+NOOO!$B$30,IF(B18="2. MENOR",+NOOO!$B$31,IF(B18="1. INSIGNIFICANTE",NOOO!$B$32," ")))))</f>
        <v xml:space="preserve"> </v>
      </c>
      <c r="F18" s="697"/>
    </row>
    <row r="19" spans="1:6" ht="174" customHeight="1" x14ac:dyDescent="0.2">
      <c r="A19" s="246"/>
      <c r="B19" s="241" t="s">
        <v>92</v>
      </c>
      <c r="C19" s="495" t="str">
        <f>IF(B19="5. CATASTROFICO",+NOOO!$C$28,IF(B19="4. MAYOR",+NOOO!$C$29,IF(B19="3. MODERADO",+NOOO!$C$30,IF(B19="2. MENOR",+NOOO!$C$31,IF(B19="1. INSIGNIFICANTE",NOOO!$C$32," ")))))</f>
        <v xml:space="preserve"> </v>
      </c>
      <c r="D19" s="495"/>
      <c r="E19" s="696" t="str">
        <f>IF(B19="5. CATASTROFICO",+NOOO!$B$28,IF(B19="4. MAYOR",+NOOO!$B$29,IF(B19="3. MODERADO",+NOOO!$B$30,IF(B19="2. MENOR",+NOOO!$B$31,IF(B19="1. INSIGNIFICANTE",NOOO!$B$32," ")))))</f>
        <v xml:space="preserve"> </v>
      </c>
      <c r="F19" s="697"/>
    </row>
    <row r="20" spans="1:6" ht="174" customHeight="1" x14ac:dyDescent="0.2">
      <c r="A20" s="246"/>
      <c r="B20" s="241" t="s">
        <v>92</v>
      </c>
      <c r="C20" s="495" t="str">
        <f>IF(B20="5. CATASTROFICO",+NOOO!$C$28,IF(B20="4. MAYOR",+NOOO!$C$29,IF(B20="3. MODERADO",+NOOO!$C$30,IF(B20="2. MENOR",+NOOO!$C$31,IF(B20="1. INSIGNIFICANTE",NOOO!$C$32," ")))))</f>
        <v xml:space="preserve"> </v>
      </c>
      <c r="D20" s="495"/>
      <c r="E20" s="696" t="str">
        <f>IF(B20="5. CATASTROFICO",+NOOO!$B$28,IF(B20="4. MAYOR",+NOOO!$B$29,IF(B20="3. MODERADO",+NOOO!$B$30,IF(B20="2. MENOR",+NOOO!$B$31,IF(B20="1. INSIGNIFICANTE",NOOO!$B$32," ")))))</f>
        <v xml:space="preserve"> </v>
      </c>
      <c r="F20" s="697"/>
    </row>
    <row r="21" spans="1:6" ht="188.25" customHeight="1" x14ac:dyDescent="0.2">
      <c r="A21" s="246"/>
      <c r="B21" s="241" t="s">
        <v>92</v>
      </c>
      <c r="C21" s="495" t="str">
        <f>IF(B21="5. CATASTROFICO",+NOOO!$C$28,IF(B21="4. MAYOR",+NOOO!$C$29,IF(B21="3. MODERADO",+NOOO!$C$30,IF(B21="2. MENOR",+NOOO!$C$31,IF(B21="1. INSIGNIFICANTE",NOOO!$C$32," ")))))</f>
        <v xml:space="preserve"> </v>
      </c>
      <c r="D21" s="495"/>
      <c r="E21" s="696" t="str">
        <f>IF(B21="5. CATASTROFICO",+NOOO!$B$28,IF(B21="4. MAYOR",+NOOO!$B$29,IF(B21="3. MODERADO",+NOOO!$B$30,IF(B21="2. MENOR",+NOOO!$B$31,IF(B21="1. INSIGNIFICANTE",NOOO!$B$32," ")))))</f>
        <v xml:space="preserve"> </v>
      </c>
      <c r="F21" s="697"/>
    </row>
    <row r="22" spans="1:6" ht="183" customHeight="1" thickBot="1" x14ac:dyDescent="0.25">
      <c r="A22" s="247"/>
      <c r="B22" s="248" t="s">
        <v>92</v>
      </c>
      <c r="C22" s="392" t="str">
        <f>IF(B22="5. CATASTROFICO",+NOOO!$C$28,IF(B22="4. MAYOR",+NOOO!$C$29,IF(B22="3. MODERADO",+NOOO!$C$30,IF(B22="2. MENOR",+NOOO!$C$31,IF(B22="1. INSIGNIFICANTE",NOOO!$C$32," ")))))</f>
        <v xml:space="preserve"> </v>
      </c>
      <c r="D22" s="392"/>
      <c r="E22" s="698" t="str">
        <f>IF(B22="5. CATASTROFICO",+NOOO!$B$28,IF(B22="4. MAYOR",+NOOO!$B$29,IF(B22="3. MODERADO",+NOOO!$B$30,IF(B22="2. MENOR",+NOOO!$B$31,IF(B22="1. INSIGNIFICANTE",NOOO!$B$32," ")))))</f>
        <v xml:space="preserve"> </v>
      </c>
      <c r="F22" s="699"/>
    </row>
  </sheetData>
  <sheetProtection selectLockedCells="1"/>
  <mergeCells count="33">
    <mergeCell ref="F1:F4"/>
    <mergeCell ref="C19:D19"/>
    <mergeCell ref="A5:F5"/>
    <mergeCell ref="E18:F18"/>
    <mergeCell ref="B1:D2"/>
    <mergeCell ref="B3:D4"/>
    <mergeCell ref="E19:F19"/>
    <mergeCell ref="A6:F7"/>
    <mergeCell ref="A1:A4"/>
    <mergeCell ref="C14:D14"/>
    <mergeCell ref="E14:F14"/>
    <mergeCell ref="C13:D13"/>
    <mergeCell ref="E13:F13"/>
    <mergeCell ref="B11:B12"/>
    <mergeCell ref="A8:F9"/>
    <mergeCell ref="C12:D12"/>
    <mergeCell ref="A10:F10"/>
    <mergeCell ref="C15:D15"/>
    <mergeCell ref="C20:D20"/>
    <mergeCell ref="E20:F20"/>
    <mergeCell ref="E15:F15"/>
    <mergeCell ref="C16:D16"/>
    <mergeCell ref="E16:F16"/>
    <mergeCell ref="C17:D17"/>
    <mergeCell ref="E17:F17"/>
    <mergeCell ref="C11:F11"/>
    <mergeCell ref="A11:A12"/>
    <mergeCell ref="E12:F12"/>
    <mergeCell ref="E21:F21"/>
    <mergeCell ref="C18:D18"/>
    <mergeCell ref="E22:F22"/>
    <mergeCell ref="C22:D22"/>
    <mergeCell ref="C21:D21"/>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NOOO!$A$20:$A$25</xm:f>
          </x14:formula1>
          <xm:sqref>B13:B22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5" tint="-0.249977111117893"/>
  </sheetPr>
  <dimension ref="A1:F124"/>
  <sheetViews>
    <sheetView zoomScale="80" zoomScaleNormal="80" workbookViewId="0">
      <selection activeCell="C1" sqref="C1:E4"/>
    </sheetView>
  </sheetViews>
  <sheetFormatPr baseColWidth="10" defaultColWidth="11.42578125" defaultRowHeight="14.25" x14ac:dyDescent="0.2"/>
  <cols>
    <col min="1" max="1" width="34" style="1" customWidth="1"/>
    <col min="2" max="2" width="91" style="1" customWidth="1"/>
    <col min="3" max="3" width="16.42578125" style="1" customWidth="1"/>
    <col min="4" max="4" width="10.28515625" style="1" customWidth="1"/>
    <col min="5" max="5" width="8.28515625" style="1" customWidth="1"/>
    <col min="6" max="6" width="15" style="1" customWidth="1"/>
    <col min="7" max="16384" width="11.42578125" style="1"/>
  </cols>
  <sheetData>
    <row r="1" spans="1:6" ht="22.5" customHeight="1" x14ac:dyDescent="0.2">
      <c r="A1" s="497"/>
      <c r="B1" s="445" t="str">
        <f>CONTEXTO!B1</f>
        <v xml:space="preserve">PROCESO: </v>
      </c>
      <c r="C1" s="728" t="s">
        <v>511</v>
      </c>
      <c r="D1" s="728"/>
      <c r="E1" s="728"/>
      <c r="F1" s="729"/>
    </row>
    <row r="2" spans="1:6" ht="15.75" customHeight="1" x14ac:dyDescent="0.2">
      <c r="A2" s="498"/>
      <c r="B2" s="446"/>
      <c r="C2" s="654" t="s">
        <v>496</v>
      </c>
      <c r="D2" s="654"/>
      <c r="E2" s="654"/>
      <c r="F2" s="730"/>
    </row>
    <row r="3" spans="1:6" ht="15" customHeight="1" x14ac:dyDescent="0.2">
      <c r="A3" s="498"/>
      <c r="B3" s="446" t="s">
        <v>93</v>
      </c>
      <c r="C3" s="654" t="s">
        <v>497</v>
      </c>
      <c r="D3" s="654"/>
      <c r="E3" s="654"/>
      <c r="F3" s="730"/>
    </row>
    <row r="4" spans="1:6" ht="15.75" customHeight="1" x14ac:dyDescent="0.2">
      <c r="A4" s="498"/>
      <c r="B4" s="446"/>
      <c r="C4" s="654" t="s">
        <v>512</v>
      </c>
      <c r="D4" s="654"/>
      <c r="E4" s="654"/>
      <c r="F4" s="730"/>
    </row>
    <row r="5" spans="1:6" ht="15.75" customHeight="1" x14ac:dyDescent="0.2">
      <c r="A5" s="718"/>
      <c r="B5" s="719"/>
      <c r="C5" s="719"/>
      <c r="D5" s="719"/>
      <c r="E5" s="719"/>
      <c r="F5" s="720"/>
    </row>
    <row r="6" spans="1:6" x14ac:dyDescent="0.2">
      <c r="A6" s="506" t="str">
        <f>+CONTEXTO!A8</f>
        <v>PROCESO: GESTIÓN DEL SERVICIO Y ATENCIÓN AL CIUDADANO</v>
      </c>
      <c r="B6" s="507"/>
      <c r="C6" s="507"/>
      <c r="D6" s="507"/>
      <c r="E6" s="507"/>
      <c r="F6" s="508"/>
    </row>
    <row r="7" spans="1:6" ht="12.75" customHeight="1" x14ac:dyDescent="0.2">
      <c r="A7" s="506"/>
      <c r="B7" s="507"/>
      <c r="C7" s="507"/>
      <c r="D7" s="507"/>
      <c r="E7" s="507"/>
      <c r="F7" s="508"/>
    </row>
    <row r="8" spans="1:6" ht="60.75" customHeight="1" x14ac:dyDescent="0.2">
      <c r="A8" s="509" t="str">
        <f>+CONTEXTO!A9</f>
        <v xml:space="preserve">OBJETIVO: ATENDER, ORIENTAR Y EVALUAR CONTINUAMENTE DE MANERA OPORTUNA Y EFICAZ, LAS DIFERENTES SOLICITUDES DE LA CIUDADANÍA, EN EL MARCO DE SUS REQUISITOS Y NECESIDADES, CON EL FIN DE LOGRAR LA SATISFACCIÓN DEL CIUDADANO, FRENTE A LOS SERVICIOS Y LA ATENCIÓN PRESTADA EN LA ADMINISTRACIÓN MUNICIPAL.
</v>
      </c>
      <c r="B8" s="510"/>
      <c r="C8" s="510"/>
      <c r="D8" s="510"/>
      <c r="E8" s="510"/>
      <c r="F8" s="511"/>
    </row>
    <row r="9" spans="1:6" ht="3.75" customHeight="1" thickBot="1" x14ac:dyDescent="0.25">
      <c r="A9" s="512"/>
      <c r="B9" s="513"/>
      <c r="C9" s="513"/>
      <c r="D9" s="513"/>
      <c r="E9" s="513"/>
      <c r="F9" s="514"/>
    </row>
    <row r="10" spans="1:6" ht="13.5" customHeight="1" thickBot="1" x14ac:dyDescent="0.25">
      <c r="A10" s="515"/>
      <c r="B10" s="515"/>
      <c r="C10" s="515"/>
      <c r="D10" s="515"/>
      <c r="E10" s="515"/>
      <c r="F10" s="515"/>
    </row>
    <row r="11" spans="1:6" ht="34.5" customHeight="1" x14ac:dyDescent="0.25">
      <c r="A11" s="721" t="s">
        <v>94</v>
      </c>
      <c r="B11" s="518" t="s">
        <v>95</v>
      </c>
      <c r="C11" s="518"/>
      <c r="D11" s="735" t="s">
        <v>96</v>
      </c>
      <c r="E11" s="735"/>
      <c r="F11" s="731" t="s">
        <v>97</v>
      </c>
    </row>
    <row r="12" spans="1:6" ht="21" customHeight="1" x14ac:dyDescent="0.2">
      <c r="A12" s="722"/>
      <c r="B12" s="519"/>
      <c r="C12" s="519"/>
      <c r="D12" s="106" t="s">
        <v>98</v>
      </c>
      <c r="E12" s="106" t="s">
        <v>99</v>
      </c>
      <c r="F12" s="732"/>
    </row>
    <row r="13" spans="1:6" ht="26.25" customHeight="1" x14ac:dyDescent="0.2">
      <c r="A13" s="492"/>
      <c r="B13" s="495" t="s">
        <v>100</v>
      </c>
      <c r="C13" s="495"/>
      <c r="D13" s="241"/>
      <c r="E13" s="241"/>
      <c r="F13" s="723" t="str">
        <f>IF(D28="X","CATASTROFICO",IF(AND(D32&gt;0,D32&lt;=5),"MODERADO",IF(AND(D32&gt;=6,D32&lt;=11),"MAYOR",IF(AND(D32&gt;=12,D32&lt;=19),"CATASTROFICO",IF(AND(D32=0),"MENOR")))))</f>
        <v>MENOR</v>
      </c>
    </row>
    <row r="14" spans="1:6" ht="26.25" customHeight="1" x14ac:dyDescent="0.2">
      <c r="A14" s="492"/>
      <c r="B14" s="495" t="s">
        <v>101</v>
      </c>
      <c r="C14" s="495"/>
      <c r="D14" s="241"/>
      <c r="E14" s="241"/>
      <c r="F14" s="724"/>
    </row>
    <row r="15" spans="1:6" ht="26.25" customHeight="1" x14ac:dyDescent="0.2">
      <c r="A15" s="492"/>
      <c r="B15" s="495" t="s">
        <v>102</v>
      </c>
      <c r="C15" s="495"/>
      <c r="D15" s="241"/>
      <c r="E15" s="241"/>
      <c r="F15" s="724"/>
    </row>
    <row r="16" spans="1:6" ht="26.25" customHeight="1" x14ac:dyDescent="0.2">
      <c r="A16" s="492"/>
      <c r="B16" s="495" t="s">
        <v>103</v>
      </c>
      <c r="C16" s="495"/>
      <c r="D16" s="241"/>
      <c r="E16" s="241"/>
      <c r="F16" s="724"/>
    </row>
    <row r="17" spans="1:6" ht="26.25" customHeight="1" x14ac:dyDescent="0.2">
      <c r="A17" s="492"/>
      <c r="B17" s="495" t="s">
        <v>104</v>
      </c>
      <c r="C17" s="495"/>
      <c r="D17" s="241"/>
      <c r="E17" s="241"/>
      <c r="F17" s="724"/>
    </row>
    <row r="18" spans="1:6" ht="26.25" customHeight="1" x14ac:dyDescent="0.2">
      <c r="A18" s="492"/>
      <c r="B18" s="495" t="s">
        <v>105</v>
      </c>
      <c r="C18" s="495"/>
      <c r="D18" s="241"/>
      <c r="E18" s="241"/>
      <c r="F18" s="724"/>
    </row>
    <row r="19" spans="1:6" ht="26.25" customHeight="1" x14ac:dyDescent="0.2">
      <c r="A19" s="492"/>
      <c r="B19" s="495" t="s">
        <v>106</v>
      </c>
      <c r="C19" s="495"/>
      <c r="D19" s="241"/>
      <c r="E19" s="241"/>
      <c r="F19" s="724"/>
    </row>
    <row r="20" spans="1:6" ht="33" customHeight="1" x14ac:dyDescent="0.2">
      <c r="A20" s="492"/>
      <c r="B20" s="495" t="s">
        <v>107</v>
      </c>
      <c r="C20" s="495"/>
      <c r="D20" s="241"/>
      <c r="E20" s="241"/>
      <c r="F20" s="724"/>
    </row>
    <row r="21" spans="1:6" ht="26.25" customHeight="1" x14ac:dyDescent="0.2">
      <c r="A21" s="492"/>
      <c r="B21" s="495" t="s">
        <v>108</v>
      </c>
      <c r="C21" s="495"/>
      <c r="D21" s="241"/>
      <c r="E21" s="241"/>
      <c r="F21" s="724"/>
    </row>
    <row r="22" spans="1:6" ht="26.25" customHeight="1" x14ac:dyDescent="0.2">
      <c r="A22" s="492"/>
      <c r="B22" s="495" t="s">
        <v>109</v>
      </c>
      <c r="C22" s="495"/>
      <c r="D22" s="241"/>
      <c r="E22" s="241"/>
      <c r="F22" s="724"/>
    </row>
    <row r="23" spans="1:6" ht="26.25" customHeight="1" x14ac:dyDescent="0.2">
      <c r="A23" s="492"/>
      <c r="B23" s="495" t="s">
        <v>110</v>
      </c>
      <c r="C23" s="495"/>
      <c r="D23" s="241"/>
      <c r="E23" s="241"/>
      <c r="F23" s="724"/>
    </row>
    <row r="24" spans="1:6" ht="26.25" customHeight="1" x14ac:dyDescent="0.2">
      <c r="A24" s="492"/>
      <c r="B24" s="495" t="s">
        <v>111</v>
      </c>
      <c r="C24" s="495"/>
      <c r="D24" s="241"/>
      <c r="E24" s="241"/>
      <c r="F24" s="724"/>
    </row>
    <row r="25" spans="1:6" ht="26.25" customHeight="1" x14ac:dyDescent="0.2">
      <c r="A25" s="492"/>
      <c r="B25" s="495" t="s">
        <v>112</v>
      </c>
      <c r="C25" s="495"/>
      <c r="D25" s="241"/>
      <c r="E25" s="241"/>
      <c r="F25" s="724"/>
    </row>
    <row r="26" spans="1:6" ht="26.25" customHeight="1" x14ac:dyDescent="0.2">
      <c r="A26" s="492"/>
      <c r="B26" s="495" t="s">
        <v>113</v>
      </c>
      <c r="C26" s="495"/>
      <c r="D26" s="241"/>
      <c r="E26" s="241"/>
      <c r="F26" s="724"/>
    </row>
    <row r="27" spans="1:6" ht="26.25" customHeight="1" x14ac:dyDescent="0.2">
      <c r="A27" s="492"/>
      <c r="B27" s="495" t="s">
        <v>114</v>
      </c>
      <c r="C27" s="495"/>
      <c r="D27" s="241"/>
      <c r="E27" s="241"/>
      <c r="F27" s="724"/>
    </row>
    <row r="28" spans="1:6" ht="26.25" customHeight="1" x14ac:dyDescent="0.2">
      <c r="A28" s="492"/>
      <c r="B28" s="495" t="s">
        <v>115</v>
      </c>
      <c r="C28" s="495"/>
      <c r="D28" s="241"/>
      <c r="E28" s="241"/>
      <c r="F28" s="724"/>
    </row>
    <row r="29" spans="1:6" ht="26.25" customHeight="1" x14ac:dyDescent="0.2">
      <c r="A29" s="492"/>
      <c r="B29" s="495" t="s">
        <v>116</v>
      </c>
      <c r="C29" s="495"/>
      <c r="D29" s="241"/>
      <c r="E29" s="241"/>
      <c r="F29" s="724"/>
    </row>
    <row r="30" spans="1:6" ht="26.25" customHeight="1" x14ac:dyDescent="0.2">
      <c r="A30" s="492"/>
      <c r="B30" s="495" t="s">
        <v>117</v>
      </c>
      <c r="C30" s="495"/>
      <c r="D30" s="241"/>
      <c r="E30" s="241"/>
      <c r="F30" s="724"/>
    </row>
    <row r="31" spans="1:6" ht="26.25" customHeight="1" x14ac:dyDescent="0.2">
      <c r="A31" s="492"/>
      <c r="B31" s="495" t="s">
        <v>118</v>
      </c>
      <c r="C31" s="495"/>
      <c r="D31" s="241"/>
      <c r="E31" s="241"/>
      <c r="F31" s="724"/>
    </row>
    <row r="32" spans="1:6" ht="16.5" thickBot="1" x14ac:dyDescent="0.3">
      <c r="A32" s="493"/>
      <c r="B32" s="726" t="s">
        <v>58</v>
      </c>
      <c r="C32" s="727"/>
      <c r="D32" s="102">
        <f>+NOOO!B54</f>
        <v>0</v>
      </c>
      <c r="E32" s="103"/>
      <c r="F32" s="725"/>
    </row>
    <row r="33" spans="1:6" ht="15.75" customHeight="1" thickBot="1" x14ac:dyDescent="0.25">
      <c r="A33" s="733"/>
      <c r="B33" s="406"/>
      <c r="C33" s="406"/>
      <c r="D33" s="406"/>
      <c r="E33" s="406"/>
      <c r="F33" s="734"/>
    </row>
    <row r="34" spans="1:6" ht="34.5" customHeight="1" x14ac:dyDescent="0.25">
      <c r="A34" s="721" t="s">
        <v>94</v>
      </c>
      <c r="B34" s="518" t="s">
        <v>95</v>
      </c>
      <c r="C34" s="518"/>
      <c r="D34" s="735" t="s">
        <v>96</v>
      </c>
      <c r="E34" s="735"/>
      <c r="F34" s="731" t="s">
        <v>97</v>
      </c>
    </row>
    <row r="35" spans="1:6" ht="21" customHeight="1" x14ac:dyDescent="0.25">
      <c r="A35" s="722"/>
      <c r="B35" s="519"/>
      <c r="C35" s="519"/>
      <c r="D35" s="81" t="s">
        <v>98</v>
      </c>
      <c r="E35" s="81" t="s">
        <v>99</v>
      </c>
      <c r="F35" s="732"/>
    </row>
    <row r="36" spans="1:6" ht="26.25" customHeight="1" x14ac:dyDescent="0.2">
      <c r="A36" s="492"/>
      <c r="B36" s="495" t="s">
        <v>100</v>
      </c>
      <c r="C36" s="495"/>
      <c r="D36" s="241"/>
      <c r="E36" s="241"/>
      <c r="F36" s="738" t="str">
        <f>IF(D51="X","CATASTROFICO",IF(AND(D55&gt;0,D55&lt;=5),"MODERADO",IF(AND(D55&gt;=6,D55&lt;=11),"MAYOR",IF(AND(D55&gt;=12,D55&lt;=19),"CATASTROFICO"," "))))</f>
        <v xml:space="preserve"> </v>
      </c>
    </row>
    <row r="37" spans="1:6" ht="26.25" customHeight="1" x14ac:dyDescent="0.2">
      <c r="A37" s="492"/>
      <c r="B37" s="495" t="s">
        <v>101</v>
      </c>
      <c r="C37" s="495"/>
      <c r="D37" s="241"/>
      <c r="E37" s="241"/>
      <c r="F37" s="738"/>
    </row>
    <row r="38" spans="1:6" ht="26.25" customHeight="1" x14ac:dyDescent="0.2">
      <c r="A38" s="492"/>
      <c r="B38" s="495" t="s">
        <v>102</v>
      </c>
      <c r="C38" s="495"/>
      <c r="D38" s="241"/>
      <c r="E38" s="241"/>
      <c r="F38" s="738"/>
    </row>
    <row r="39" spans="1:6" ht="26.25" customHeight="1" x14ac:dyDescent="0.2">
      <c r="A39" s="492"/>
      <c r="B39" s="495" t="s">
        <v>103</v>
      </c>
      <c r="C39" s="495"/>
      <c r="D39" s="241"/>
      <c r="E39" s="241"/>
      <c r="F39" s="738"/>
    </row>
    <row r="40" spans="1:6" ht="26.25" customHeight="1" x14ac:dyDescent="0.2">
      <c r="A40" s="492"/>
      <c r="B40" s="495" t="s">
        <v>104</v>
      </c>
      <c r="C40" s="495"/>
      <c r="D40" s="241"/>
      <c r="E40" s="241"/>
      <c r="F40" s="738"/>
    </row>
    <row r="41" spans="1:6" ht="26.25" customHeight="1" x14ac:dyDescent="0.2">
      <c r="A41" s="492"/>
      <c r="B41" s="495" t="s">
        <v>105</v>
      </c>
      <c r="C41" s="495"/>
      <c r="D41" s="241"/>
      <c r="E41" s="241"/>
      <c r="F41" s="738"/>
    </row>
    <row r="42" spans="1:6" ht="26.25" customHeight="1" x14ac:dyDescent="0.2">
      <c r="A42" s="492"/>
      <c r="B42" s="495" t="s">
        <v>106</v>
      </c>
      <c r="C42" s="495"/>
      <c r="D42" s="241"/>
      <c r="E42" s="241"/>
      <c r="F42" s="738"/>
    </row>
    <row r="43" spans="1:6" ht="33" customHeight="1" x14ac:dyDescent="0.2">
      <c r="A43" s="492"/>
      <c r="B43" s="495" t="s">
        <v>107</v>
      </c>
      <c r="C43" s="495"/>
      <c r="D43" s="241"/>
      <c r="E43" s="241"/>
      <c r="F43" s="738"/>
    </row>
    <row r="44" spans="1:6" ht="26.25" customHeight="1" x14ac:dyDescent="0.2">
      <c r="A44" s="492"/>
      <c r="B44" s="495" t="s">
        <v>108</v>
      </c>
      <c r="C44" s="495"/>
      <c r="D44" s="241"/>
      <c r="E44" s="241"/>
      <c r="F44" s="738"/>
    </row>
    <row r="45" spans="1:6" ht="26.25" customHeight="1" x14ac:dyDescent="0.2">
      <c r="A45" s="492"/>
      <c r="B45" s="495" t="s">
        <v>109</v>
      </c>
      <c r="C45" s="495"/>
      <c r="D45" s="241"/>
      <c r="E45" s="241"/>
      <c r="F45" s="738"/>
    </row>
    <row r="46" spans="1:6" ht="26.25" customHeight="1" x14ac:dyDescent="0.2">
      <c r="A46" s="492"/>
      <c r="B46" s="495" t="s">
        <v>110</v>
      </c>
      <c r="C46" s="495"/>
      <c r="D46" s="241"/>
      <c r="E46" s="241"/>
      <c r="F46" s="738"/>
    </row>
    <row r="47" spans="1:6" ht="26.25" customHeight="1" x14ac:dyDescent="0.2">
      <c r="A47" s="492"/>
      <c r="B47" s="495" t="s">
        <v>111</v>
      </c>
      <c r="C47" s="495"/>
      <c r="D47" s="249"/>
      <c r="E47" s="249"/>
      <c r="F47" s="738"/>
    </row>
    <row r="48" spans="1:6" ht="26.25" customHeight="1" x14ac:dyDescent="0.2">
      <c r="A48" s="492"/>
      <c r="B48" s="495" t="s">
        <v>112</v>
      </c>
      <c r="C48" s="495"/>
      <c r="D48" s="249"/>
      <c r="E48" s="249"/>
      <c r="F48" s="738"/>
    </row>
    <row r="49" spans="1:6" ht="26.25" customHeight="1" x14ac:dyDescent="0.2">
      <c r="A49" s="492"/>
      <c r="B49" s="495" t="s">
        <v>113</v>
      </c>
      <c r="C49" s="495"/>
      <c r="D49" s="249"/>
      <c r="E49" s="249"/>
      <c r="F49" s="738"/>
    </row>
    <row r="50" spans="1:6" ht="26.25" customHeight="1" x14ac:dyDescent="0.2">
      <c r="A50" s="492"/>
      <c r="B50" s="495" t="s">
        <v>114</v>
      </c>
      <c r="C50" s="495"/>
      <c r="D50" s="249"/>
      <c r="E50" s="249"/>
      <c r="F50" s="738"/>
    </row>
    <row r="51" spans="1:6" ht="26.25" customHeight="1" x14ac:dyDescent="0.2">
      <c r="A51" s="492"/>
      <c r="B51" s="495" t="s">
        <v>115</v>
      </c>
      <c r="C51" s="495"/>
      <c r="D51" s="249"/>
      <c r="E51" s="249"/>
      <c r="F51" s="738"/>
    </row>
    <row r="52" spans="1:6" ht="26.25" customHeight="1" x14ac:dyDescent="0.2">
      <c r="A52" s="492"/>
      <c r="B52" s="495" t="s">
        <v>116</v>
      </c>
      <c r="C52" s="495"/>
      <c r="D52" s="249"/>
      <c r="E52" s="249"/>
      <c r="F52" s="738"/>
    </row>
    <row r="53" spans="1:6" ht="26.25" customHeight="1" x14ac:dyDescent="0.2">
      <c r="A53" s="492"/>
      <c r="B53" s="495" t="s">
        <v>117</v>
      </c>
      <c r="C53" s="495"/>
      <c r="D53" s="249"/>
      <c r="E53" s="249"/>
      <c r="F53" s="738"/>
    </row>
    <row r="54" spans="1:6" ht="26.25" customHeight="1" x14ac:dyDescent="0.2">
      <c r="A54" s="492"/>
      <c r="B54" s="495" t="s">
        <v>118</v>
      </c>
      <c r="C54" s="495"/>
      <c r="D54" s="249"/>
      <c r="E54" s="249"/>
      <c r="F54" s="738"/>
    </row>
    <row r="55" spans="1:6" ht="16.5" thickBot="1" x14ac:dyDescent="0.3">
      <c r="A55" s="493"/>
      <c r="B55" s="726" t="s">
        <v>58</v>
      </c>
      <c r="C55" s="727"/>
      <c r="D55" s="102">
        <f>+NOOO!B77</f>
        <v>0</v>
      </c>
      <c r="E55" s="103"/>
      <c r="F55" s="739"/>
    </row>
    <row r="56" spans="1:6" ht="15" thickBot="1" x14ac:dyDescent="0.25"/>
    <row r="57" spans="1:6" ht="34.5" customHeight="1" x14ac:dyDescent="0.25">
      <c r="A57" s="721" t="s">
        <v>94</v>
      </c>
      <c r="B57" s="518" t="s">
        <v>95</v>
      </c>
      <c r="C57" s="518"/>
      <c r="D57" s="735" t="s">
        <v>96</v>
      </c>
      <c r="E57" s="735"/>
      <c r="F57" s="731" t="s">
        <v>97</v>
      </c>
    </row>
    <row r="58" spans="1:6" ht="21" customHeight="1" x14ac:dyDescent="0.25">
      <c r="A58" s="722"/>
      <c r="B58" s="519"/>
      <c r="C58" s="519"/>
      <c r="D58" s="81" t="s">
        <v>98</v>
      </c>
      <c r="E58" s="81" t="s">
        <v>99</v>
      </c>
      <c r="F58" s="732"/>
    </row>
    <row r="59" spans="1:6" ht="26.25" customHeight="1" x14ac:dyDescent="0.2">
      <c r="A59" s="736"/>
      <c r="B59" s="495" t="s">
        <v>100</v>
      </c>
      <c r="C59" s="495"/>
      <c r="D59" s="250"/>
      <c r="E59" s="250"/>
      <c r="F59" s="738" t="str">
        <f>IF(D74="X","CATASTROFICO",IF(AND(D78&gt;0,D78&lt;=5),"MODERADO",IF(AND(D78&gt;=6,D78&lt;=11),"MAYOR",IF(AND(D78&gt;=12,D78&lt;=19),"CATASTROFICO"," "))))</f>
        <v xml:space="preserve"> </v>
      </c>
    </row>
    <row r="60" spans="1:6" ht="26.25" customHeight="1" x14ac:dyDescent="0.2">
      <c r="A60" s="736"/>
      <c r="B60" s="495" t="s">
        <v>101</v>
      </c>
      <c r="C60" s="495"/>
      <c r="D60" s="250"/>
      <c r="E60" s="250"/>
      <c r="F60" s="738"/>
    </row>
    <row r="61" spans="1:6" ht="26.25" customHeight="1" x14ac:dyDescent="0.2">
      <c r="A61" s="736"/>
      <c r="B61" s="495" t="s">
        <v>102</v>
      </c>
      <c r="C61" s="495"/>
      <c r="D61" s="250"/>
      <c r="E61" s="250"/>
      <c r="F61" s="738"/>
    </row>
    <row r="62" spans="1:6" ht="26.25" customHeight="1" x14ac:dyDescent="0.2">
      <c r="A62" s="736"/>
      <c r="B62" s="495" t="s">
        <v>103</v>
      </c>
      <c r="C62" s="495"/>
      <c r="D62" s="250"/>
      <c r="E62" s="250"/>
      <c r="F62" s="738"/>
    </row>
    <row r="63" spans="1:6" ht="26.25" customHeight="1" x14ac:dyDescent="0.2">
      <c r="A63" s="736"/>
      <c r="B63" s="495" t="s">
        <v>104</v>
      </c>
      <c r="C63" s="495"/>
      <c r="D63" s="250"/>
      <c r="E63" s="250"/>
      <c r="F63" s="738"/>
    </row>
    <row r="64" spans="1:6" ht="26.25" customHeight="1" x14ac:dyDescent="0.2">
      <c r="A64" s="736"/>
      <c r="B64" s="495" t="s">
        <v>105</v>
      </c>
      <c r="C64" s="495"/>
      <c r="D64" s="250"/>
      <c r="E64" s="250"/>
      <c r="F64" s="738"/>
    </row>
    <row r="65" spans="1:6" ht="26.25" customHeight="1" x14ac:dyDescent="0.2">
      <c r="A65" s="736"/>
      <c r="B65" s="495" t="s">
        <v>106</v>
      </c>
      <c r="C65" s="495"/>
      <c r="D65" s="250"/>
      <c r="E65" s="250"/>
      <c r="F65" s="738"/>
    </row>
    <row r="66" spans="1:6" ht="32.25" customHeight="1" x14ac:dyDescent="0.2">
      <c r="A66" s="736"/>
      <c r="B66" s="495" t="s">
        <v>107</v>
      </c>
      <c r="C66" s="495"/>
      <c r="D66" s="250"/>
      <c r="E66" s="250"/>
      <c r="F66" s="738"/>
    </row>
    <row r="67" spans="1:6" ht="26.25" customHeight="1" x14ac:dyDescent="0.2">
      <c r="A67" s="736"/>
      <c r="B67" s="495" t="s">
        <v>108</v>
      </c>
      <c r="C67" s="495"/>
      <c r="D67" s="250"/>
      <c r="E67" s="250"/>
      <c r="F67" s="738"/>
    </row>
    <row r="68" spans="1:6" ht="26.25" customHeight="1" x14ac:dyDescent="0.2">
      <c r="A68" s="736"/>
      <c r="B68" s="495" t="s">
        <v>109</v>
      </c>
      <c r="C68" s="495"/>
      <c r="D68" s="250"/>
      <c r="E68" s="250"/>
      <c r="F68" s="738"/>
    </row>
    <row r="69" spans="1:6" ht="26.25" customHeight="1" x14ac:dyDescent="0.2">
      <c r="A69" s="736"/>
      <c r="B69" s="495" t="s">
        <v>110</v>
      </c>
      <c r="C69" s="495"/>
      <c r="D69" s="250"/>
      <c r="E69" s="250"/>
      <c r="F69" s="738"/>
    </row>
    <row r="70" spans="1:6" ht="26.25" customHeight="1" x14ac:dyDescent="0.2">
      <c r="A70" s="736"/>
      <c r="B70" s="495" t="s">
        <v>111</v>
      </c>
      <c r="C70" s="495"/>
      <c r="D70" s="250"/>
      <c r="E70" s="250"/>
      <c r="F70" s="738"/>
    </row>
    <row r="71" spans="1:6" ht="26.25" customHeight="1" x14ac:dyDescent="0.2">
      <c r="A71" s="736"/>
      <c r="B71" s="495" t="s">
        <v>112</v>
      </c>
      <c r="C71" s="495"/>
      <c r="D71" s="250"/>
      <c r="E71" s="250"/>
      <c r="F71" s="738"/>
    </row>
    <row r="72" spans="1:6" ht="26.25" customHeight="1" x14ac:dyDescent="0.2">
      <c r="A72" s="736"/>
      <c r="B72" s="495" t="s">
        <v>113</v>
      </c>
      <c r="C72" s="495"/>
      <c r="D72" s="250"/>
      <c r="E72" s="250"/>
      <c r="F72" s="738"/>
    </row>
    <row r="73" spans="1:6" ht="26.25" customHeight="1" x14ac:dyDescent="0.2">
      <c r="A73" s="736"/>
      <c r="B73" s="495" t="s">
        <v>114</v>
      </c>
      <c r="C73" s="495"/>
      <c r="D73" s="250"/>
      <c r="E73" s="250"/>
      <c r="F73" s="738"/>
    </row>
    <row r="74" spans="1:6" ht="26.25" customHeight="1" x14ac:dyDescent="0.2">
      <c r="A74" s="736"/>
      <c r="B74" s="495" t="s">
        <v>115</v>
      </c>
      <c r="C74" s="495"/>
      <c r="D74" s="250"/>
      <c r="E74" s="250"/>
      <c r="F74" s="738"/>
    </row>
    <row r="75" spans="1:6" ht="26.25" customHeight="1" x14ac:dyDescent="0.2">
      <c r="A75" s="736"/>
      <c r="B75" s="495" t="s">
        <v>116</v>
      </c>
      <c r="C75" s="495"/>
      <c r="D75" s="250"/>
      <c r="E75" s="250"/>
      <c r="F75" s="738"/>
    </row>
    <row r="76" spans="1:6" ht="26.25" customHeight="1" x14ac:dyDescent="0.2">
      <c r="A76" s="736"/>
      <c r="B76" s="495" t="s">
        <v>117</v>
      </c>
      <c r="C76" s="495"/>
      <c r="D76" s="250"/>
      <c r="E76" s="250"/>
      <c r="F76" s="738"/>
    </row>
    <row r="77" spans="1:6" ht="26.25" customHeight="1" x14ac:dyDescent="0.2">
      <c r="A77" s="736"/>
      <c r="B77" s="495" t="s">
        <v>118</v>
      </c>
      <c r="C77" s="495"/>
      <c r="D77" s="250"/>
      <c r="E77" s="250"/>
      <c r="F77" s="738"/>
    </row>
    <row r="78" spans="1:6" ht="16.5" thickBot="1" x14ac:dyDescent="0.3">
      <c r="A78" s="737"/>
      <c r="B78" s="726" t="s">
        <v>58</v>
      </c>
      <c r="C78" s="727"/>
      <c r="D78" s="102">
        <f>+NOOO!B100</f>
        <v>0</v>
      </c>
      <c r="E78" s="103"/>
      <c r="F78" s="739"/>
    </row>
    <row r="79" spans="1:6" ht="15" thickBot="1" x14ac:dyDescent="0.25"/>
    <row r="80" spans="1:6" ht="34.5" customHeight="1" x14ac:dyDescent="0.25">
      <c r="A80" s="721" t="s">
        <v>94</v>
      </c>
      <c r="B80" s="518" t="s">
        <v>95</v>
      </c>
      <c r="C80" s="518"/>
      <c r="D80" s="735" t="s">
        <v>96</v>
      </c>
      <c r="E80" s="735"/>
      <c r="F80" s="731" t="s">
        <v>97</v>
      </c>
    </row>
    <row r="81" spans="1:6" ht="21" customHeight="1" x14ac:dyDescent="0.25">
      <c r="A81" s="722"/>
      <c r="B81" s="519"/>
      <c r="C81" s="519"/>
      <c r="D81" s="81" t="s">
        <v>98</v>
      </c>
      <c r="E81" s="81" t="s">
        <v>99</v>
      </c>
      <c r="F81" s="732"/>
    </row>
    <row r="82" spans="1:6" ht="26.25" customHeight="1" x14ac:dyDescent="0.2">
      <c r="A82" s="736"/>
      <c r="B82" s="495" t="s">
        <v>100</v>
      </c>
      <c r="C82" s="495"/>
      <c r="D82" s="250"/>
      <c r="E82" s="250"/>
      <c r="F82" s="738" t="str">
        <f>IF(D97="X","CATASTROFICO",IF(AND(D101&gt;0,D101&lt;=5),"MODERADO",IF(AND(D101&gt;=6,D101&lt;=11),"MAYOR",IF(AND(D101&gt;=12,D101&lt;=19),"CATASTROFICO"," "))))</f>
        <v xml:space="preserve"> </v>
      </c>
    </row>
    <row r="83" spans="1:6" ht="26.25" customHeight="1" x14ac:dyDescent="0.2">
      <c r="A83" s="736"/>
      <c r="B83" s="495" t="s">
        <v>101</v>
      </c>
      <c r="C83" s="495"/>
      <c r="D83" s="250"/>
      <c r="E83" s="250"/>
      <c r="F83" s="738"/>
    </row>
    <row r="84" spans="1:6" ht="26.25" customHeight="1" x14ac:dyDescent="0.2">
      <c r="A84" s="736"/>
      <c r="B84" s="495" t="s">
        <v>102</v>
      </c>
      <c r="C84" s="495"/>
      <c r="D84" s="250"/>
      <c r="E84" s="250"/>
      <c r="F84" s="738"/>
    </row>
    <row r="85" spans="1:6" ht="26.25" customHeight="1" x14ac:dyDescent="0.2">
      <c r="A85" s="736"/>
      <c r="B85" s="495" t="s">
        <v>103</v>
      </c>
      <c r="C85" s="495"/>
      <c r="D85" s="250"/>
      <c r="E85" s="250"/>
      <c r="F85" s="738"/>
    </row>
    <row r="86" spans="1:6" ht="26.25" customHeight="1" x14ac:dyDescent="0.2">
      <c r="A86" s="736"/>
      <c r="B86" s="495" t="s">
        <v>104</v>
      </c>
      <c r="C86" s="495"/>
      <c r="D86" s="250"/>
      <c r="E86" s="250"/>
      <c r="F86" s="738"/>
    </row>
    <row r="87" spans="1:6" ht="26.25" customHeight="1" x14ac:dyDescent="0.2">
      <c r="A87" s="736"/>
      <c r="B87" s="495" t="s">
        <v>105</v>
      </c>
      <c r="C87" s="495"/>
      <c r="D87" s="250"/>
      <c r="E87" s="250"/>
      <c r="F87" s="738"/>
    </row>
    <row r="88" spans="1:6" ht="26.25" customHeight="1" x14ac:dyDescent="0.2">
      <c r="A88" s="736"/>
      <c r="B88" s="495" t="s">
        <v>106</v>
      </c>
      <c r="C88" s="495"/>
      <c r="D88" s="250"/>
      <c r="E88" s="250"/>
      <c r="F88" s="738"/>
    </row>
    <row r="89" spans="1:6" ht="33" customHeight="1" x14ac:dyDescent="0.2">
      <c r="A89" s="736"/>
      <c r="B89" s="495" t="s">
        <v>107</v>
      </c>
      <c r="C89" s="495"/>
      <c r="D89" s="250"/>
      <c r="E89" s="250"/>
      <c r="F89" s="738"/>
    </row>
    <row r="90" spans="1:6" ht="26.25" customHeight="1" x14ac:dyDescent="0.2">
      <c r="A90" s="736"/>
      <c r="B90" s="495" t="s">
        <v>108</v>
      </c>
      <c r="C90" s="495"/>
      <c r="D90" s="250"/>
      <c r="E90" s="250"/>
      <c r="F90" s="738"/>
    </row>
    <row r="91" spans="1:6" ht="26.25" customHeight="1" x14ac:dyDescent="0.2">
      <c r="A91" s="736"/>
      <c r="B91" s="495" t="s">
        <v>109</v>
      </c>
      <c r="C91" s="495"/>
      <c r="D91" s="250"/>
      <c r="E91" s="250"/>
      <c r="F91" s="738"/>
    </row>
    <row r="92" spans="1:6" ht="26.25" customHeight="1" x14ac:dyDescent="0.2">
      <c r="A92" s="736"/>
      <c r="B92" s="495" t="s">
        <v>110</v>
      </c>
      <c r="C92" s="495"/>
      <c r="D92" s="250"/>
      <c r="E92" s="250"/>
      <c r="F92" s="738"/>
    </row>
    <row r="93" spans="1:6" ht="26.25" customHeight="1" x14ac:dyDescent="0.2">
      <c r="A93" s="736"/>
      <c r="B93" s="495" t="s">
        <v>111</v>
      </c>
      <c r="C93" s="495"/>
      <c r="D93" s="250"/>
      <c r="E93" s="250"/>
      <c r="F93" s="738"/>
    </row>
    <row r="94" spans="1:6" ht="26.25" customHeight="1" x14ac:dyDescent="0.2">
      <c r="A94" s="736"/>
      <c r="B94" s="495" t="s">
        <v>112</v>
      </c>
      <c r="C94" s="495"/>
      <c r="D94" s="250"/>
      <c r="E94" s="250"/>
      <c r="F94" s="738"/>
    </row>
    <row r="95" spans="1:6" ht="26.25" customHeight="1" x14ac:dyDescent="0.2">
      <c r="A95" s="736"/>
      <c r="B95" s="495" t="s">
        <v>113</v>
      </c>
      <c r="C95" s="495"/>
      <c r="D95" s="250"/>
      <c r="E95" s="250"/>
      <c r="F95" s="738"/>
    </row>
    <row r="96" spans="1:6" ht="26.25" customHeight="1" x14ac:dyDescent="0.2">
      <c r="A96" s="736"/>
      <c r="B96" s="495" t="s">
        <v>114</v>
      </c>
      <c r="C96" s="495"/>
      <c r="D96" s="250"/>
      <c r="E96" s="250"/>
      <c r="F96" s="738"/>
    </row>
    <row r="97" spans="1:6" ht="26.25" customHeight="1" x14ac:dyDescent="0.2">
      <c r="A97" s="736"/>
      <c r="B97" s="495" t="s">
        <v>115</v>
      </c>
      <c r="C97" s="495"/>
      <c r="D97" s="250"/>
      <c r="E97" s="250"/>
      <c r="F97" s="738"/>
    </row>
    <row r="98" spans="1:6" ht="26.25" customHeight="1" x14ac:dyDescent="0.2">
      <c r="A98" s="736"/>
      <c r="B98" s="495" t="s">
        <v>116</v>
      </c>
      <c r="C98" s="495"/>
      <c r="D98" s="250"/>
      <c r="E98" s="250"/>
      <c r="F98" s="738"/>
    </row>
    <row r="99" spans="1:6" ht="26.25" customHeight="1" x14ac:dyDescent="0.2">
      <c r="A99" s="736"/>
      <c r="B99" s="495" t="s">
        <v>117</v>
      </c>
      <c r="C99" s="495"/>
      <c r="D99" s="250"/>
      <c r="E99" s="250"/>
      <c r="F99" s="738"/>
    </row>
    <row r="100" spans="1:6" ht="26.25" customHeight="1" x14ac:dyDescent="0.2">
      <c r="A100" s="736"/>
      <c r="B100" s="495" t="s">
        <v>118</v>
      </c>
      <c r="C100" s="495"/>
      <c r="D100" s="250"/>
      <c r="E100" s="250"/>
      <c r="F100" s="738"/>
    </row>
    <row r="101" spans="1:6" ht="16.5" thickBot="1" x14ac:dyDescent="0.3">
      <c r="A101" s="737"/>
      <c r="B101" s="726" t="s">
        <v>58</v>
      </c>
      <c r="C101" s="727"/>
      <c r="D101" s="102">
        <f>+NOOO!B123</f>
        <v>0</v>
      </c>
      <c r="E101" s="103"/>
      <c r="F101" s="739"/>
    </row>
    <row r="102" spans="1:6" ht="15" thickBot="1" x14ac:dyDescent="0.25"/>
    <row r="103" spans="1:6" ht="34.5" customHeight="1" x14ac:dyDescent="0.25">
      <c r="A103" s="721" t="s">
        <v>94</v>
      </c>
      <c r="B103" s="518" t="s">
        <v>95</v>
      </c>
      <c r="C103" s="518"/>
      <c r="D103" s="735" t="s">
        <v>96</v>
      </c>
      <c r="E103" s="735"/>
      <c r="F103" s="731" t="s">
        <v>97</v>
      </c>
    </row>
    <row r="104" spans="1:6" ht="21" customHeight="1" x14ac:dyDescent="0.25">
      <c r="A104" s="722"/>
      <c r="B104" s="519"/>
      <c r="C104" s="519"/>
      <c r="D104" s="81" t="s">
        <v>98</v>
      </c>
      <c r="E104" s="81" t="s">
        <v>99</v>
      </c>
      <c r="F104" s="732"/>
    </row>
    <row r="105" spans="1:6" ht="26.25" customHeight="1" x14ac:dyDescent="0.2">
      <c r="A105" s="736"/>
      <c r="B105" s="495" t="s">
        <v>100</v>
      </c>
      <c r="C105" s="495"/>
      <c r="D105" s="250"/>
      <c r="E105" s="250"/>
      <c r="F105" s="738" t="str">
        <f>IF(D120="X","CATASTROFICO",IF(AND(D124&gt;0,D124&lt;=5),"MODERADO",IF(AND(D124&gt;=6,D124&lt;=11),"MAYOR",IF(AND(D124&gt;=12,D124&lt;=19),"CATASTROFICO"," "))))</f>
        <v xml:space="preserve"> </v>
      </c>
    </row>
    <row r="106" spans="1:6" ht="26.25" customHeight="1" x14ac:dyDescent="0.2">
      <c r="A106" s="736"/>
      <c r="B106" s="495" t="s">
        <v>101</v>
      </c>
      <c r="C106" s="495"/>
      <c r="D106" s="250"/>
      <c r="E106" s="250"/>
      <c r="F106" s="738"/>
    </row>
    <row r="107" spans="1:6" ht="26.25" customHeight="1" x14ac:dyDescent="0.2">
      <c r="A107" s="736"/>
      <c r="B107" s="495" t="s">
        <v>102</v>
      </c>
      <c r="C107" s="495"/>
      <c r="D107" s="250"/>
      <c r="E107" s="250"/>
      <c r="F107" s="738"/>
    </row>
    <row r="108" spans="1:6" ht="26.25" customHeight="1" x14ac:dyDescent="0.2">
      <c r="A108" s="736"/>
      <c r="B108" s="495" t="s">
        <v>103</v>
      </c>
      <c r="C108" s="495"/>
      <c r="D108" s="250"/>
      <c r="E108" s="250"/>
      <c r="F108" s="738"/>
    </row>
    <row r="109" spans="1:6" ht="26.25" customHeight="1" x14ac:dyDescent="0.2">
      <c r="A109" s="736"/>
      <c r="B109" s="495" t="s">
        <v>104</v>
      </c>
      <c r="C109" s="495"/>
      <c r="D109" s="250"/>
      <c r="E109" s="250"/>
      <c r="F109" s="738"/>
    </row>
    <row r="110" spans="1:6" ht="26.25" customHeight="1" x14ac:dyDescent="0.2">
      <c r="A110" s="736"/>
      <c r="B110" s="495" t="s">
        <v>105</v>
      </c>
      <c r="C110" s="495"/>
      <c r="D110" s="250"/>
      <c r="E110" s="250"/>
      <c r="F110" s="738"/>
    </row>
    <row r="111" spans="1:6" ht="26.25" customHeight="1" x14ac:dyDescent="0.2">
      <c r="A111" s="736"/>
      <c r="B111" s="495" t="s">
        <v>106</v>
      </c>
      <c r="C111" s="495"/>
      <c r="D111" s="250"/>
      <c r="E111" s="250"/>
      <c r="F111" s="738"/>
    </row>
    <row r="112" spans="1:6" ht="36" customHeight="1" x14ac:dyDescent="0.2">
      <c r="A112" s="736"/>
      <c r="B112" s="495" t="s">
        <v>107</v>
      </c>
      <c r="C112" s="495"/>
      <c r="D112" s="250"/>
      <c r="E112" s="250"/>
      <c r="F112" s="738"/>
    </row>
    <row r="113" spans="1:6" ht="26.25" customHeight="1" x14ac:dyDescent="0.2">
      <c r="A113" s="736"/>
      <c r="B113" s="495" t="s">
        <v>108</v>
      </c>
      <c r="C113" s="495"/>
      <c r="D113" s="250"/>
      <c r="E113" s="250"/>
      <c r="F113" s="738"/>
    </row>
    <row r="114" spans="1:6" ht="26.25" customHeight="1" x14ac:dyDescent="0.2">
      <c r="A114" s="736"/>
      <c r="B114" s="495" t="s">
        <v>109</v>
      </c>
      <c r="C114" s="495"/>
      <c r="D114" s="250"/>
      <c r="E114" s="250"/>
      <c r="F114" s="738"/>
    </row>
    <row r="115" spans="1:6" ht="26.25" customHeight="1" x14ac:dyDescent="0.2">
      <c r="A115" s="736"/>
      <c r="B115" s="495" t="s">
        <v>110</v>
      </c>
      <c r="C115" s="495"/>
      <c r="D115" s="250"/>
      <c r="E115" s="250"/>
      <c r="F115" s="738"/>
    </row>
    <row r="116" spans="1:6" ht="26.25" customHeight="1" x14ac:dyDescent="0.2">
      <c r="A116" s="736"/>
      <c r="B116" s="495" t="s">
        <v>111</v>
      </c>
      <c r="C116" s="495"/>
      <c r="D116" s="250"/>
      <c r="E116" s="250"/>
      <c r="F116" s="738"/>
    </row>
    <row r="117" spans="1:6" ht="26.25" customHeight="1" x14ac:dyDescent="0.2">
      <c r="A117" s="736"/>
      <c r="B117" s="495" t="s">
        <v>112</v>
      </c>
      <c r="C117" s="495"/>
      <c r="D117" s="250"/>
      <c r="E117" s="250"/>
      <c r="F117" s="738"/>
    </row>
    <row r="118" spans="1:6" ht="26.25" customHeight="1" x14ac:dyDescent="0.2">
      <c r="A118" s="736"/>
      <c r="B118" s="495" t="s">
        <v>113</v>
      </c>
      <c r="C118" s="495"/>
      <c r="D118" s="250"/>
      <c r="E118" s="250"/>
      <c r="F118" s="738"/>
    </row>
    <row r="119" spans="1:6" ht="26.25" customHeight="1" x14ac:dyDescent="0.2">
      <c r="A119" s="736"/>
      <c r="B119" s="495" t="s">
        <v>114</v>
      </c>
      <c r="C119" s="495"/>
      <c r="D119" s="250"/>
      <c r="E119" s="250"/>
      <c r="F119" s="738"/>
    </row>
    <row r="120" spans="1:6" ht="26.25" customHeight="1" x14ac:dyDescent="0.2">
      <c r="A120" s="736"/>
      <c r="B120" s="495" t="s">
        <v>115</v>
      </c>
      <c r="C120" s="495"/>
      <c r="D120" s="250"/>
      <c r="E120" s="250"/>
      <c r="F120" s="738"/>
    </row>
    <row r="121" spans="1:6" ht="26.25" customHeight="1" x14ac:dyDescent="0.2">
      <c r="A121" s="736"/>
      <c r="B121" s="495" t="s">
        <v>116</v>
      </c>
      <c r="C121" s="495"/>
      <c r="D121" s="250"/>
      <c r="E121" s="250"/>
      <c r="F121" s="738"/>
    </row>
    <row r="122" spans="1:6" ht="26.25" customHeight="1" x14ac:dyDescent="0.2">
      <c r="A122" s="736"/>
      <c r="B122" s="495" t="s">
        <v>117</v>
      </c>
      <c r="C122" s="495"/>
      <c r="D122" s="250"/>
      <c r="E122" s="250"/>
      <c r="F122" s="738"/>
    </row>
    <row r="123" spans="1:6" ht="26.25" customHeight="1" x14ac:dyDescent="0.2">
      <c r="A123" s="736"/>
      <c r="B123" s="495" t="s">
        <v>118</v>
      </c>
      <c r="C123" s="495"/>
      <c r="D123" s="250"/>
      <c r="E123" s="250"/>
      <c r="F123" s="738"/>
    </row>
    <row r="124" spans="1:6" ht="16.5" thickBot="1" x14ac:dyDescent="0.3">
      <c r="A124" s="737"/>
      <c r="B124" s="726" t="s">
        <v>58</v>
      </c>
      <c r="C124" s="727"/>
      <c r="D124" s="102">
        <f>+NOOO!B146</f>
        <v>0</v>
      </c>
      <c r="E124" s="103"/>
      <c r="F124" s="739"/>
    </row>
  </sheetData>
  <sheetProtection selectLockedCells="1"/>
  <mergeCells count="143">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D13:E31 D36:E54 D59:E77 D82:E100 D105:E123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8" tint="-0.249977111117893"/>
  </sheetPr>
  <dimension ref="A1:L210"/>
  <sheetViews>
    <sheetView zoomScale="85" zoomScaleNormal="85" workbookViewId="0">
      <selection activeCell="G1" sqref="G1:I4"/>
    </sheetView>
  </sheetViews>
  <sheetFormatPr baseColWidth="10" defaultColWidth="11.42578125" defaultRowHeight="14.25" x14ac:dyDescent="0.2"/>
  <cols>
    <col min="1" max="1" width="14.42578125" style="1" customWidth="1"/>
    <col min="2" max="2" width="15" style="1" customWidth="1"/>
    <col min="3"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2" ht="15" customHeight="1" x14ac:dyDescent="0.2">
      <c r="A1" s="479"/>
      <c r="B1" s="827"/>
      <c r="C1" s="445" t="str">
        <f>CONTEXTO!B1</f>
        <v xml:space="preserve">PROCESO: </v>
      </c>
      <c r="D1" s="445"/>
      <c r="E1" s="445"/>
      <c r="F1" s="445"/>
      <c r="G1" s="451" t="s">
        <v>495</v>
      </c>
      <c r="H1" s="451"/>
      <c r="I1" s="451"/>
      <c r="J1" s="825"/>
      <c r="K1" s="369"/>
    </row>
    <row r="2" spans="1:12" ht="15" customHeight="1" x14ac:dyDescent="0.2">
      <c r="A2" s="480"/>
      <c r="B2" s="474"/>
      <c r="C2" s="446"/>
      <c r="D2" s="446"/>
      <c r="E2" s="446"/>
      <c r="F2" s="446"/>
      <c r="G2" s="453" t="s">
        <v>513</v>
      </c>
      <c r="H2" s="453"/>
      <c r="I2" s="453"/>
      <c r="J2" s="826"/>
      <c r="K2" s="370"/>
    </row>
    <row r="3" spans="1:12" ht="34.5" customHeight="1" x14ac:dyDescent="0.2">
      <c r="A3" s="480"/>
      <c r="B3" s="474"/>
      <c r="C3" s="446" t="s">
        <v>32</v>
      </c>
      <c r="D3" s="446"/>
      <c r="E3" s="446"/>
      <c r="F3" s="446"/>
      <c r="G3" s="453" t="s">
        <v>497</v>
      </c>
      <c r="H3" s="453"/>
      <c r="I3" s="453"/>
      <c r="J3" s="826"/>
      <c r="K3" s="370"/>
    </row>
    <row r="4" spans="1:12" ht="15.75" customHeight="1" x14ac:dyDescent="0.2">
      <c r="A4" s="480"/>
      <c r="B4" s="474"/>
      <c r="C4" s="446"/>
      <c r="D4" s="446"/>
      <c r="E4" s="446"/>
      <c r="F4" s="446"/>
      <c r="G4" s="453" t="s">
        <v>514</v>
      </c>
      <c r="H4" s="453"/>
      <c r="I4" s="453"/>
      <c r="J4" s="826"/>
      <c r="K4" s="370"/>
    </row>
    <row r="5" spans="1:12" ht="15.75" customHeight="1" x14ac:dyDescent="0.2">
      <c r="A5" s="432"/>
      <c r="B5" s="433"/>
      <c r="C5" s="433"/>
      <c r="D5" s="433"/>
      <c r="E5" s="433"/>
      <c r="F5" s="433"/>
      <c r="G5" s="433"/>
      <c r="H5" s="433"/>
      <c r="I5" s="433"/>
      <c r="J5" s="433"/>
      <c r="K5" s="434"/>
    </row>
    <row r="6" spans="1:12" x14ac:dyDescent="0.2">
      <c r="A6" s="834" t="s">
        <v>119</v>
      </c>
      <c r="B6" s="835"/>
      <c r="C6" s="835"/>
      <c r="D6" s="835"/>
      <c r="E6" s="835"/>
      <c r="F6" s="835"/>
      <c r="G6" s="835"/>
      <c r="H6" s="835"/>
      <c r="I6" s="835"/>
      <c r="J6" s="835"/>
      <c r="K6" s="836"/>
    </row>
    <row r="7" spans="1:12" ht="11.25" customHeight="1" x14ac:dyDescent="0.2">
      <c r="A7" s="834"/>
      <c r="B7" s="835"/>
      <c r="C7" s="835"/>
      <c r="D7" s="835"/>
      <c r="E7" s="835"/>
      <c r="F7" s="835"/>
      <c r="G7" s="835"/>
      <c r="H7" s="835"/>
      <c r="I7" s="835"/>
      <c r="J7" s="835"/>
      <c r="K7" s="836"/>
    </row>
    <row r="8" spans="1:12" ht="24" customHeight="1" x14ac:dyDescent="0.2">
      <c r="A8" s="830" t="str">
        <f>CONTEXTO!A8</f>
        <v>PROCESO: GESTIÓN DEL SERVICIO Y ATENCIÓN AL CIUDADANO</v>
      </c>
      <c r="B8" s="436"/>
      <c r="C8" s="436"/>
      <c r="D8" s="436"/>
      <c r="E8" s="436"/>
      <c r="F8" s="436"/>
      <c r="G8" s="436"/>
      <c r="H8" s="436"/>
      <c r="I8" s="436"/>
      <c r="J8" s="436"/>
      <c r="K8" s="437"/>
    </row>
    <row r="9" spans="1:12" ht="56.25" customHeight="1" thickBot="1" x14ac:dyDescent="0.25">
      <c r="A9" s="831" t="str">
        <f>CONTEXTO!A9</f>
        <v xml:space="preserve">OBJETIVO: ATENDER, ORIENTAR Y EVALUAR CONTINUAMENTE DE MANERA OPORTUNA Y EFICAZ, LAS DIFERENTES SOLICITUDES DE LA CIUDADANÍA, EN EL MARCO DE SUS REQUISITOS Y NECESIDADES, CON EL FIN DE LOGRAR LA SATISFACCIÓN DEL CIUDADANO, FRENTE A LOS SERVICIOS Y LA ATENCIÓN PRESTADA EN LA ADMINISTRACIÓN MUNICIPAL.
</v>
      </c>
      <c r="B9" s="832"/>
      <c r="C9" s="832"/>
      <c r="D9" s="832"/>
      <c r="E9" s="832"/>
      <c r="F9" s="832"/>
      <c r="G9" s="832"/>
      <c r="H9" s="832"/>
      <c r="I9" s="832"/>
      <c r="J9" s="832"/>
      <c r="K9" s="833"/>
    </row>
    <row r="10" spans="1:12" ht="19.5" customHeight="1" thickBot="1" x14ac:dyDescent="0.25">
      <c r="A10" s="828"/>
      <c r="B10" s="829"/>
      <c r="C10" s="829"/>
      <c r="D10" s="829"/>
      <c r="E10" s="829"/>
      <c r="F10" s="829"/>
      <c r="G10" s="829"/>
      <c r="H10" s="829"/>
      <c r="I10" s="829"/>
      <c r="J10" s="829"/>
      <c r="K10" s="829"/>
      <c r="L10" s="62"/>
    </row>
    <row r="11" spans="1:12" ht="29.25" customHeight="1" thickBot="1" x14ac:dyDescent="0.25">
      <c r="A11" s="156" t="s">
        <v>120</v>
      </c>
      <c r="B11" s="769" t="str">
        <f>DESCRIPCION!A10</f>
        <v xml:space="preserve">Posibilidad de la inoportunidad en la respuesta de las PQRS formuladas a la entidad como Derechos de Petición  </v>
      </c>
      <c r="C11" s="770"/>
      <c r="D11" s="770"/>
      <c r="E11" s="770"/>
      <c r="F11" s="770"/>
      <c r="G11" s="770"/>
      <c r="H11" s="770"/>
      <c r="I11" s="771"/>
      <c r="J11" s="157" t="s">
        <v>352</v>
      </c>
      <c r="K11" s="160" t="str">
        <f>IF(J17="x","EXTREMA",IF(J19="x","ALTA",IF(J21="x","MODERADA",IF(J23="x","BAJA",""))))</f>
        <v>EXTREMA</v>
      </c>
    </row>
    <row r="12" spans="1:12" ht="16.5" customHeight="1" thickBot="1" x14ac:dyDescent="0.25">
      <c r="A12" s="778" t="s">
        <v>122</v>
      </c>
      <c r="B12" s="779"/>
      <c r="C12" s="779"/>
      <c r="D12" s="780" t="str">
        <f>PROBABILIDAD!T11</f>
        <v>Casi Seguro</v>
      </c>
      <c r="E12" s="781"/>
      <c r="F12" s="778" t="s">
        <v>353</v>
      </c>
      <c r="G12" s="779"/>
      <c r="H12" s="779"/>
      <c r="I12" s="782"/>
      <c r="J12" s="783" t="s">
        <v>133</v>
      </c>
      <c r="K12" s="784"/>
    </row>
    <row r="13" spans="1:12" x14ac:dyDescent="0.2">
      <c r="A13" s="195"/>
      <c r="B13" s="173"/>
      <c r="C13" s="173"/>
      <c r="D13" s="173"/>
      <c r="E13" s="173"/>
      <c r="F13" s="173"/>
      <c r="G13" s="173"/>
      <c r="H13" s="173"/>
      <c r="I13" s="173"/>
      <c r="J13" s="191"/>
      <c r="K13" s="192"/>
    </row>
    <row r="14" spans="1:12" x14ac:dyDescent="0.2">
      <c r="A14" s="195"/>
      <c r="B14" s="173"/>
      <c r="C14" s="196"/>
      <c r="D14" s="173"/>
      <c r="E14" s="173"/>
      <c r="F14" s="173"/>
      <c r="G14" s="173"/>
      <c r="H14" s="173"/>
      <c r="I14" s="173"/>
      <c r="J14" s="191"/>
      <c r="K14" s="192"/>
    </row>
    <row r="15" spans="1:12" ht="30" customHeight="1" x14ac:dyDescent="0.2">
      <c r="A15" s="764" t="s">
        <v>122</v>
      </c>
      <c r="B15" s="173">
        <v>5</v>
      </c>
      <c r="C15" s="765"/>
      <c r="D15" s="744"/>
      <c r="E15" s="745" t="s">
        <v>349</v>
      </c>
      <c r="F15" s="745"/>
      <c r="G15" s="745"/>
      <c r="H15" s="173"/>
      <c r="I15" s="173"/>
      <c r="J15" s="759" t="s">
        <v>121</v>
      </c>
      <c r="K15" s="760"/>
    </row>
    <row r="16" spans="1:12" ht="30" customHeight="1" x14ac:dyDescent="0.2">
      <c r="A16" s="764"/>
      <c r="B16" s="173" t="s">
        <v>124</v>
      </c>
      <c r="C16" s="766"/>
      <c r="D16" s="744"/>
      <c r="E16" s="745"/>
      <c r="F16" s="745"/>
      <c r="G16" s="745"/>
      <c r="H16" s="173"/>
      <c r="I16" s="173"/>
      <c r="J16" s="175"/>
      <c r="K16" s="176"/>
    </row>
    <row r="17" spans="1:11" ht="30" customHeight="1" x14ac:dyDescent="0.2">
      <c r="A17" s="764"/>
      <c r="B17" s="173">
        <v>4</v>
      </c>
      <c r="C17" s="767"/>
      <c r="D17" s="744"/>
      <c r="E17" s="744"/>
      <c r="F17" s="757"/>
      <c r="G17" s="745"/>
      <c r="H17" s="173"/>
      <c r="I17" s="173"/>
      <c r="J17" s="182" t="str">
        <f xml:space="preserve"> IF(OR(E15="X",F15="X",G15="x",F17="x",G17="X",F19="X",G19="X",G21="X" ),"x","")</f>
        <v>x</v>
      </c>
      <c r="K17" s="176" t="s">
        <v>123</v>
      </c>
    </row>
    <row r="18" spans="1:11" ht="30" customHeight="1" x14ac:dyDescent="0.2">
      <c r="A18" s="764"/>
      <c r="B18" s="173" t="s">
        <v>126</v>
      </c>
      <c r="C18" s="768"/>
      <c r="D18" s="744"/>
      <c r="E18" s="744"/>
      <c r="F18" s="757"/>
      <c r="G18" s="745"/>
      <c r="H18" s="173"/>
      <c r="I18" s="173"/>
      <c r="J18" s="183"/>
      <c r="K18" s="176"/>
    </row>
    <row r="19" spans="1:11" ht="30" customHeight="1" x14ac:dyDescent="0.2">
      <c r="A19" s="764"/>
      <c r="B19" s="173">
        <v>3</v>
      </c>
      <c r="C19" s="747"/>
      <c r="D19" s="742"/>
      <c r="E19" s="743"/>
      <c r="F19" s="757"/>
      <c r="G19" s="745"/>
      <c r="H19" s="173"/>
      <c r="I19" s="173"/>
      <c r="J19" s="184" t="str">
        <f xml:space="preserve"> IF(OR(C15="X",D15="X",D17="x",E17="x",E19="X",F21="X",F23="X",G23="X" ),"x","")</f>
        <v/>
      </c>
      <c r="K19" s="176" t="s">
        <v>125</v>
      </c>
    </row>
    <row r="20" spans="1:11" ht="30" customHeight="1" x14ac:dyDescent="0.2">
      <c r="A20" s="764"/>
      <c r="B20" s="173" t="s">
        <v>128</v>
      </c>
      <c r="C20" s="758"/>
      <c r="D20" s="742"/>
      <c r="E20" s="744"/>
      <c r="F20" s="757"/>
      <c r="G20" s="745"/>
      <c r="H20" s="173"/>
      <c r="I20" s="173"/>
      <c r="J20" s="185"/>
      <c r="K20" s="176"/>
    </row>
    <row r="21" spans="1:11" ht="30" customHeight="1" x14ac:dyDescent="0.2">
      <c r="A21" s="764"/>
      <c r="B21" s="173">
        <v>2</v>
      </c>
      <c r="C21" s="747"/>
      <c r="D21" s="740"/>
      <c r="E21" s="741"/>
      <c r="F21" s="743"/>
      <c r="G21" s="745"/>
      <c r="H21" s="173"/>
      <c r="I21" s="173"/>
      <c r="J21" s="186" t="str">
        <f xml:space="preserve"> IF(OR(C17="X",D19="X",E21="x",E23="x" ),"x","")</f>
        <v/>
      </c>
      <c r="K21" s="176" t="s">
        <v>127</v>
      </c>
    </row>
    <row r="22" spans="1:11" ht="30" customHeight="1" x14ac:dyDescent="0.2">
      <c r="A22" s="764"/>
      <c r="B22" s="173" t="s">
        <v>250</v>
      </c>
      <c r="C22" s="758"/>
      <c r="D22" s="740"/>
      <c r="E22" s="742"/>
      <c r="F22" s="744"/>
      <c r="G22" s="745"/>
      <c r="H22" s="173"/>
      <c r="I22" s="173"/>
      <c r="J22" s="185"/>
      <c r="K22" s="176"/>
    </row>
    <row r="23" spans="1:11" ht="30" customHeight="1" x14ac:dyDescent="0.2">
      <c r="A23" s="764"/>
      <c r="B23" s="173">
        <v>1</v>
      </c>
      <c r="C23" s="747"/>
      <c r="D23" s="749"/>
      <c r="E23" s="751"/>
      <c r="F23" s="753"/>
      <c r="G23" s="755"/>
      <c r="H23" s="173"/>
      <c r="I23" s="173"/>
      <c r="J23" s="187" t="str">
        <f xml:space="preserve"> IF(OR(C19="X",C21="X",C23="x",D21="x",D23="x" ),"x","")</f>
        <v/>
      </c>
      <c r="K23" s="176" t="s">
        <v>129</v>
      </c>
    </row>
    <row r="24" spans="1:11" ht="30" customHeight="1" x14ac:dyDescent="0.2">
      <c r="A24" s="764"/>
      <c r="B24" s="173" t="s">
        <v>130</v>
      </c>
      <c r="C24" s="748"/>
      <c r="D24" s="750"/>
      <c r="E24" s="752"/>
      <c r="F24" s="754"/>
      <c r="G24" s="756"/>
      <c r="H24" s="173"/>
      <c r="I24" s="173"/>
      <c r="J24" s="158"/>
      <c r="K24" s="159"/>
    </row>
    <row r="25" spans="1:11" x14ac:dyDescent="0.2">
      <c r="A25" s="195"/>
      <c r="B25" s="173"/>
      <c r="C25" s="173">
        <v>1</v>
      </c>
      <c r="D25" s="173">
        <v>2</v>
      </c>
      <c r="E25" s="173">
        <v>3</v>
      </c>
      <c r="F25" s="173">
        <v>4</v>
      </c>
      <c r="G25" s="173">
        <v>5</v>
      </c>
      <c r="H25" s="173"/>
      <c r="I25" s="173"/>
      <c r="J25" s="838"/>
      <c r="K25" s="839"/>
    </row>
    <row r="26" spans="1:11" x14ac:dyDescent="0.2">
      <c r="A26" s="195"/>
      <c r="B26" s="173"/>
      <c r="C26" s="173" t="s">
        <v>131</v>
      </c>
      <c r="D26" s="173" t="s">
        <v>132</v>
      </c>
      <c r="E26" s="173" t="s">
        <v>133</v>
      </c>
      <c r="F26" s="173" t="s">
        <v>134</v>
      </c>
      <c r="G26" s="173" t="s">
        <v>135</v>
      </c>
      <c r="H26" s="173"/>
      <c r="I26" s="173"/>
      <c r="J26" s="173"/>
      <c r="K26" s="192"/>
    </row>
    <row r="27" spans="1:11" x14ac:dyDescent="0.2">
      <c r="A27" s="195"/>
      <c r="B27" s="173"/>
      <c r="C27" s="746" t="s">
        <v>136</v>
      </c>
      <c r="D27" s="746"/>
      <c r="E27" s="746"/>
      <c r="F27" s="746"/>
      <c r="G27" s="746"/>
      <c r="H27" s="173"/>
      <c r="I27" s="173"/>
      <c r="J27" s="173"/>
      <c r="K27" s="192"/>
    </row>
    <row r="28" spans="1:11" x14ac:dyDescent="0.2">
      <c r="A28" s="195"/>
      <c r="B28" s="173"/>
      <c r="C28" s="746"/>
      <c r="D28" s="746"/>
      <c r="E28" s="746"/>
      <c r="F28" s="746"/>
      <c r="G28" s="746"/>
      <c r="H28" s="173"/>
      <c r="I28" s="173"/>
      <c r="J28" s="173"/>
      <c r="K28" s="192"/>
    </row>
    <row r="29" spans="1:11" ht="15.75" customHeight="1" thickBot="1" x14ac:dyDescent="0.25">
      <c r="A29" s="197"/>
      <c r="B29" s="198"/>
      <c r="C29" s="198"/>
      <c r="D29" s="198"/>
      <c r="E29" s="198"/>
      <c r="F29" s="198"/>
      <c r="G29" s="198"/>
      <c r="H29" s="198"/>
      <c r="I29" s="198"/>
      <c r="J29" s="198"/>
      <c r="K29" s="199"/>
    </row>
    <row r="30" spans="1:11" ht="15" thickBot="1" x14ac:dyDescent="0.25"/>
    <row r="31" spans="1:11" ht="28.5" customHeight="1" thickBot="1" x14ac:dyDescent="0.25">
      <c r="A31" s="104" t="s">
        <v>120</v>
      </c>
      <c r="B31" s="837" t="str">
        <f>DESCRIPCION!A13</f>
        <v>Posibilidad de la insatisfacción del ciudadano frente a los servicios prestados por la administración municipal.</v>
      </c>
      <c r="C31" s="770"/>
      <c r="D31" s="770"/>
      <c r="E31" s="770"/>
      <c r="F31" s="770"/>
      <c r="G31" s="770"/>
      <c r="H31" s="770"/>
      <c r="I31" s="771"/>
      <c r="J31" s="157" t="s">
        <v>352</v>
      </c>
      <c r="K31" s="155" t="str">
        <f>IF(J37="x","EXTREMA",IF(J39="x","ALTA",IF(J41="x","MODERADA",IF(J43="x","BAJA",""))))</f>
        <v>ALTA</v>
      </c>
    </row>
    <row r="32" spans="1:11" ht="16.5" thickBot="1" x14ac:dyDescent="0.25">
      <c r="A32" s="778" t="s">
        <v>122</v>
      </c>
      <c r="B32" s="779"/>
      <c r="C32" s="779"/>
      <c r="D32" s="780" t="str">
        <f>PROBABILIDAD!T12</f>
        <v>Casi Seguro</v>
      </c>
      <c r="E32" s="781"/>
      <c r="F32" s="778" t="s">
        <v>353</v>
      </c>
      <c r="G32" s="779"/>
      <c r="H32" s="779"/>
      <c r="I32" s="782"/>
      <c r="J32" s="783" t="s">
        <v>132</v>
      </c>
      <c r="K32" s="784"/>
    </row>
    <row r="33" spans="1:11" ht="15" x14ac:dyDescent="0.2">
      <c r="A33" s="190"/>
      <c r="B33" s="189"/>
      <c r="C33" s="189"/>
      <c r="D33" s="189"/>
      <c r="E33" s="189"/>
      <c r="F33" s="189"/>
      <c r="G33" s="189"/>
      <c r="H33" s="189"/>
      <c r="I33" s="189"/>
      <c r="J33" s="191"/>
      <c r="K33" s="192"/>
    </row>
    <row r="34" spans="1:11" ht="15.75" thickBot="1" x14ac:dyDescent="0.25">
      <c r="A34" s="190"/>
      <c r="B34" s="188"/>
      <c r="C34" s="189"/>
      <c r="D34" s="189"/>
      <c r="E34" s="189"/>
      <c r="F34" s="189"/>
      <c r="G34" s="189"/>
      <c r="H34" s="189"/>
      <c r="I34" s="189"/>
      <c r="J34" s="191"/>
      <c r="K34" s="192"/>
    </row>
    <row r="35" spans="1:11" ht="30.75" customHeight="1" thickBot="1" x14ac:dyDescent="0.25">
      <c r="A35" s="809" t="s">
        <v>122</v>
      </c>
      <c r="B35" s="188">
        <v>5</v>
      </c>
      <c r="C35" s="810"/>
      <c r="D35" s="811" t="s">
        <v>349</v>
      </c>
      <c r="E35" s="805"/>
      <c r="F35" s="805"/>
      <c r="G35" s="805"/>
      <c r="H35" s="189"/>
      <c r="I35" s="189"/>
      <c r="J35" s="807" t="s">
        <v>121</v>
      </c>
      <c r="K35" s="808"/>
    </row>
    <row r="36" spans="1:11" ht="21" customHeight="1" thickBot="1" x14ac:dyDescent="0.25">
      <c r="A36" s="809"/>
      <c r="B36" s="188" t="s">
        <v>124</v>
      </c>
      <c r="C36" s="810"/>
      <c r="D36" s="811"/>
      <c r="E36" s="805"/>
      <c r="F36" s="805"/>
      <c r="G36" s="805"/>
      <c r="H36" s="189"/>
      <c r="I36" s="189"/>
      <c r="J36" s="193"/>
      <c r="K36" s="20"/>
    </row>
    <row r="37" spans="1:11" ht="34.5" customHeight="1" thickBot="1" x14ac:dyDescent="0.25">
      <c r="A37" s="809"/>
      <c r="B37" s="188">
        <v>4</v>
      </c>
      <c r="C37" s="812"/>
      <c r="D37" s="811"/>
      <c r="E37" s="811"/>
      <c r="F37" s="813"/>
      <c r="G37" s="805"/>
      <c r="H37" s="189"/>
      <c r="I37" s="189"/>
      <c r="J37" s="203" t="str">
        <f xml:space="preserve"> IF(OR(E35="X",F35="X",G35="x",F37="x",G37="X",F39="X",G39="X",G41="X" ),"x","")</f>
        <v/>
      </c>
      <c r="K37" s="20" t="s">
        <v>123</v>
      </c>
    </row>
    <row r="38" spans="1:11" ht="29.25" thickBot="1" x14ac:dyDescent="0.25">
      <c r="A38" s="809"/>
      <c r="B38" s="188" t="s">
        <v>126</v>
      </c>
      <c r="C38" s="812"/>
      <c r="D38" s="811"/>
      <c r="E38" s="811"/>
      <c r="F38" s="814"/>
      <c r="G38" s="805"/>
      <c r="H38" s="189"/>
      <c r="I38" s="189"/>
      <c r="J38" s="204"/>
      <c r="K38" s="20"/>
    </row>
    <row r="39" spans="1:11" ht="35.25" customHeight="1" thickBot="1" x14ac:dyDescent="0.25">
      <c r="A39" s="809"/>
      <c r="B39" s="188">
        <v>3</v>
      </c>
      <c r="C39" s="815"/>
      <c r="D39" s="802"/>
      <c r="E39" s="816"/>
      <c r="F39" s="813"/>
      <c r="G39" s="805"/>
      <c r="H39" s="189"/>
      <c r="I39" s="189"/>
      <c r="J39" s="205" t="str">
        <f xml:space="preserve"> IF(OR(C35="X",D35="X",D37="x",E37="x",E39="X",F41="X",F43="X",G43="X" ),"x","")</f>
        <v>x</v>
      </c>
      <c r="K39" s="20" t="s">
        <v>125</v>
      </c>
    </row>
    <row r="40" spans="1:11" ht="29.25" thickBot="1" x14ac:dyDescent="0.25">
      <c r="A40" s="809"/>
      <c r="B40" s="188" t="s">
        <v>128</v>
      </c>
      <c r="C40" s="815"/>
      <c r="D40" s="802"/>
      <c r="E40" s="811"/>
      <c r="F40" s="814"/>
      <c r="G40" s="805"/>
      <c r="H40" s="189"/>
      <c r="I40" s="189"/>
      <c r="J40" s="206"/>
      <c r="K40" s="20"/>
    </row>
    <row r="41" spans="1:11" ht="36" customHeight="1" thickBot="1" x14ac:dyDescent="0.25">
      <c r="A41" s="809"/>
      <c r="B41" s="188">
        <v>2</v>
      </c>
      <c r="C41" s="815"/>
      <c r="D41" s="818"/>
      <c r="E41" s="801"/>
      <c r="F41" s="803"/>
      <c r="G41" s="805"/>
      <c r="H41" s="189"/>
      <c r="I41" s="189"/>
      <c r="J41" s="207" t="str">
        <f xml:space="preserve"> IF(OR(C37="X",D39="X",E41="x",E43="x" ),"x","")</f>
        <v/>
      </c>
      <c r="K41" s="20" t="s">
        <v>127</v>
      </c>
    </row>
    <row r="42" spans="1:11" ht="29.25" thickBot="1" x14ac:dyDescent="0.25">
      <c r="A42" s="809"/>
      <c r="B42" s="188" t="s">
        <v>250</v>
      </c>
      <c r="C42" s="815"/>
      <c r="D42" s="818"/>
      <c r="E42" s="802"/>
      <c r="F42" s="804"/>
      <c r="G42" s="805"/>
      <c r="H42" s="189"/>
      <c r="I42" s="189"/>
      <c r="J42" s="206"/>
      <c r="K42" s="20"/>
    </row>
    <row r="43" spans="1:11" ht="38.25" customHeight="1" thickBot="1" x14ac:dyDescent="0.25">
      <c r="A43" s="809"/>
      <c r="B43" s="188">
        <v>1</v>
      </c>
      <c r="C43" s="815"/>
      <c r="D43" s="818"/>
      <c r="E43" s="822"/>
      <c r="F43" s="823"/>
      <c r="G43" s="811"/>
      <c r="H43" s="189"/>
      <c r="I43" s="189"/>
      <c r="J43" s="208" t="str">
        <f xml:space="preserve"> IF(OR(C39="X",C41="X",D41="x",C43="x",D43="x" ),"x","")</f>
        <v/>
      </c>
      <c r="K43" s="20" t="s">
        <v>129</v>
      </c>
    </row>
    <row r="44" spans="1:11" ht="17.25" customHeight="1" thickBot="1" x14ac:dyDescent="0.25">
      <c r="A44" s="809"/>
      <c r="B44" s="188" t="s">
        <v>130</v>
      </c>
      <c r="C44" s="817"/>
      <c r="D44" s="819"/>
      <c r="E44" s="820"/>
      <c r="F44" s="824"/>
      <c r="G44" s="821"/>
      <c r="H44" s="194"/>
      <c r="I44" s="189"/>
      <c r="J44" s="189"/>
      <c r="K44" s="188"/>
    </row>
    <row r="45" spans="1:11" ht="15" x14ac:dyDescent="0.2">
      <c r="A45" s="190"/>
      <c r="B45" s="189"/>
      <c r="C45" s="189">
        <v>1</v>
      </c>
      <c r="D45" s="189">
        <v>2</v>
      </c>
      <c r="E45" s="189">
        <v>3</v>
      </c>
      <c r="F45" s="189">
        <v>4</v>
      </c>
      <c r="G45" s="189">
        <v>5</v>
      </c>
      <c r="H45" s="189"/>
      <c r="I45" s="189"/>
      <c r="J45" s="189"/>
      <c r="K45" s="188"/>
    </row>
    <row r="46" spans="1:11" ht="15" x14ac:dyDescent="0.2">
      <c r="A46" s="190"/>
      <c r="B46" s="189"/>
      <c r="C46" s="189" t="s">
        <v>131</v>
      </c>
      <c r="D46" s="189" t="s">
        <v>132</v>
      </c>
      <c r="E46" s="189" t="s">
        <v>133</v>
      </c>
      <c r="F46" s="189" t="s">
        <v>134</v>
      </c>
      <c r="G46" s="189" t="s">
        <v>135</v>
      </c>
      <c r="H46" s="189"/>
      <c r="I46" s="189"/>
      <c r="J46" s="189"/>
      <c r="K46" s="188"/>
    </row>
    <row r="47" spans="1:11" ht="15" x14ac:dyDescent="0.2">
      <c r="A47" s="190"/>
      <c r="B47" s="189"/>
      <c r="C47" s="806" t="s">
        <v>136</v>
      </c>
      <c r="D47" s="806"/>
      <c r="E47" s="806"/>
      <c r="F47" s="806"/>
      <c r="G47" s="806"/>
      <c r="H47" s="189"/>
      <c r="I47" s="189"/>
      <c r="J47" s="189"/>
      <c r="K47" s="188"/>
    </row>
    <row r="48" spans="1:11" ht="15" x14ac:dyDescent="0.2">
      <c r="A48" s="190"/>
      <c r="B48" s="189"/>
      <c r="C48" s="806"/>
      <c r="D48" s="806"/>
      <c r="E48" s="806"/>
      <c r="F48" s="806"/>
      <c r="G48" s="806"/>
      <c r="H48" s="189"/>
      <c r="I48" s="189"/>
      <c r="J48" s="189"/>
      <c r="K48" s="188"/>
    </row>
    <row r="49" spans="1:11" ht="22.5" customHeight="1" thickBot="1" x14ac:dyDescent="0.3">
      <c r="A49" s="21"/>
      <c r="B49" s="19"/>
      <c r="C49" s="19"/>
      <c r="D49" s="19"/>
      <c r="E49" s="19"/>
      <c r="F49" s="19"/>
      <c r="G49" s="19"/>
      <c r="H49" s="19"/>
      <c r="I49" s="153"/>
      <c r="J49" s="153"/>
      <c r="K49" s="154"/>
    </row>
    <row r="50" spans="1:11" ht="15" thickBot="1" x14ac:dyDescent="0.25"/>
    <row r="51" spans="1:11" ht="36.75" customHeight="1" thickBot="1" x14ac:dyDescent="0.25">
      <c r="A51" s="161" t="s">
        <v>120</v>
      </c>
      <c r="B51" s="769" t="str">
        <f>DESCRIPCION!A16</f>
        <v>c</v>
      </c>
      <c r="C51" s="770"/>
      <c r="D51" s="770"/>
      <c r="E51" s="770"/>
      <c r="F51" s="770"/>
      <c r="G51" s="770"/>
      <c r="H51" s="770"/>
      <c r="I51" s="771"/>
      <c r="J51" s="157" t="s">
        <v>352</v>
      </c>
      <c r="K51" s="155" t="str">
        <f>IF(J57="x","EXTREMA",IF(J59="x","ALTA",IF(J61="x","MODERADA",IF(J63="x","BAJA",""))))</f>
        <v/>
      </c>
    </row>
    <row r="52" spans="1:11" ht="16.5" thickBot="1" x14ac:dyDescent="0.25">
      <c r="A52" s="778" t="s">
        <v>122</v>
      </c>
      <c r="B52" s="779"/>
      <c r="C52" s="779"/>
      <c r="D52" s="780" t="str">
        <f>PROBABILIDAD!T13</f>
        <v xml:space="preserve"> </v>
      </c>
      <c r="E52" s="781"/>
      <c r="F52" s="778" t="s">
        <v>353</v>
      </c>
      <c r="G52" s="779"/>
      <c r="H52" s="779"/>
      <c r="I52" s="782"/>
      <c r="J52" s="783"/>
      <c r="K52" s="784"/>
    </row>
    <row r="53" spans="1:11" ht="15" x14ac:dyDescent="0.2">
      <c r="A53" s="190"/>
      <c r="B53" s="189"/>
      <c r="C53" s="189"/>
      <c r="D53" s="189"/>
      <c r="E53" s="189"/>
      <c r="F53" s="189"/>
      <c r="G53" s="189"/>
      <c r="H53" s="189"/>
      <c r="I53" s="189"/>
      <c r="J53" s="191"/>
      <c r="K53" s="192"/>
    </row>
    <row r="54" spans="1:11" ht="15.75" thickBot="1" x14ac:dyDescent="0.25">
      <c r="A54" s="190"/>
      <c r="B54" s="188"/>
      <c r="C54" s="189"/>
      <c r="D54" s="189"/>
      <c r="E54" s="189"/>
      <c r="F54" s="189"/>
      <c r="G54" s="189"/>
      <c r="H54" s="189"/>
      <c r="I54" s="189"/>
      <c r="J54" s="191"/>
      <c r="K54" s="192"/>
    </row>
    <row r="55" spans="1:11" ht="26.25" customHeight="1" thickBot="1" x14ac:dyDescent="0.25">
      <c r="A55" s="809" t="s">
        <v>122</v>
      </c>
      <c r="B55" s="188">
        <v>5</v>
      </c>
      <c r="C55" s="810"/>
      <c r="D55" s="811"/>
      <c r="E55" s="805"/>
      <c r="F55" s="805"/>
      <c r="G55" s="805"/>
      <c r="H55" s="189"/>
      <c r="I55" s="189"/>
      <c r="J55" s="807" t="s">
        <v>121</v>
      </c>
      <c r="K55" s="808"/>
    </row>
    <row r="56" spans="1:11" ht="18.75" customHeight="1" thickBot="1" x14ac:dyDescent="0.25">
      <c r="A56" s="809"/>
      <c r="B56" s="188" t="s">
        <v>124</v>
      </c>
      <c r="C56" s="810"/>
      <c r="D56" s="811"/>
      <c r="E56" s="805"/>
      <c r="F56" s="805"/>
      <c r="G56" s="805"/>
      <c r="H56" s="189"/>
      <c r="I56" s="189"/>
      <c r="J56" s="193"/>
      <c r="K56" s="20"/>
    </row>
    <row r="57" spans="1:11" ht="30.75" customHeight="1" thickBot="1" x14ac:dyDescent="0.25">
      <c r="A57" s="809"/>
      <c r="B57" s="188">
        <v>4</v>
      </c>
      <c r="C57" s="812"/>
      <c r="D57" s="811"/>
      <c r="E57" s="811"/>
      <c r="F57" s="813"/>
      <c r="G57" s="805"/>
      <c r="H57" s="189"/>
      <c r="I57" s="189"/>
      <c r="J57" s="203" t="str">
        <f xml:space="preserve"> IF(OR(E55="X",F55="X",G55="x",F57="x",G57="X",F59="X",G59="X",G61="X" ),"x","")</f>
        <v/>
      </c>
      <c r="K57" s="20" t="s">
        <v>123</v>
      </c>
    </row>
    <row r="58" spans="1:11" ht="29.25" thickBot="1" x14ac:dyDescent="0.25">
      <c r="A58" s="809"/>
      <c r="B58" s="188" t="s">
        <v>126</v>
      </c>
      <c r="C58" s="812"/>
      <c r="D58" s="811"/>
      <c r="E58" s="811"/>
      <c r="F58" s="814"/>
      <c r="G58" s="805"/>
      <c r="H58" s="189"/>
      <c r="I58" s="189"/>
      <c r="J58" s="204"/>
      <c r="K58" s="20"/>
    </row>
    <row r="59" spans="1:11" ht="26.25" customHeight="1" thickBot="1" x14ac:dyDescent="0.25">
      <c r="A59" s="809"/>
      <c r="B59" s="188">
        <v>3</v>
      </c>
      <c r="C59" s="815"/>
      <c r="D59" s="802"/>
      <c r="E59" s="816"/>
      <c r="F59" s="813"/>
      <c r="G59" s="805"/>
      <c r="H59" s="189"/>
      <c r="I59" s="189"/>
      <c r="J59" s="205" t="str">
        <f xml:space="preserve"> IF(OR(C55="X",D55="X",D57="x",E57="x",E59="X",F61="X",F63="X",G63="X" ),"x","")</f>
        <v/>
      </c>
      <c r="K59" s="20" t="s">
        <v>125</v>
      </c>
    </row>
    <row r="60" spans="1:11" ht="29.25" thickBot="1" x14ac:dyDescent="0.25">
      <c r="A60" s="809"/>
      <c r="B60" s="188" t="s">
        <v>128</v>
      </c>
      <c r="C60" s="815"/>
      <c r="D60" s="802"/>
      <c r="E60" s="811"/>
      <c r="F60" s="814"/>
      <c r="G60" s="805"/>
      <c r="H60" s="189"/>
      <c r="I60" s="189"/>
      <c r="J60" s="206"/>
      <c r="K60" s="20"/>
    </row>
    <row r="61" spans="1:11" ht="30" customHeight="1" thickBot="1" x14ac:dyDescent="0.25">
      <c r="A61" s="809"/>
      <c r="B61" s="188">
        <v>2</v>
      </c>
      <c r="C61" s="815"/>
      <c r="D61" s="818"/>
      <c r="E61" s="801"/>
      <c r="F61" s="803"/>
      <c r="G61" s="805"/>
      <c r="H61" s="189"/>
      <c r="I61" s="189"/>
      <c r="J61" s="207" t="str">
        <f xml:space="preserve"> IF(OR(C57="X",D59="X",E61="x",E63="x" ),"x","")</f>
        <v/>
      </c>
      <c r="K61" s="20" t="s">
        <v>127</v>
      </c>
    </row>
    <row r="62" spans="1:11" ht="29.25" thickBot="1" x14ac:dyDescent="0.25">
      <c r="A62" s="809"/>
      <c r="B62" s="188" t="s">
        <v>250</v>
      </c>
      <c r="C62" s="815"/>
      <c r="D62" s="818"/>
      <c r="E62" s="802"/>
      <c r="F62" s="804"/>
      <c r="G62" s="805"/>
      <c r="H62" s="189"/>
      <c r="I62" s="189"/>
      <c r="J62" s="206"/>
      <c r="K62" s="20"/>
    </row>
    <row r="63" spans="1:11" ht="30.75" customHeight="1" thickBot="1" x14ac:dyDescent="0.25">
      <c r="A63" s="809"/>
      <c r="B63" s="188">
        <v>1</v>
      </c>
      <c r="C63" s="815"/>
      <c r="D63" s="818"/>
      <c r="E63" s="802"/>
      <c r="F63" s="811"/>
      <c r="G63" s="811"/>
      <c r="H63" s="189"/>
      <c r="I63" s="189"/>
      <c r="J63" s="208" t="str">
        <f xml:space="preserve"> IF(OR(C59="X",C61="X",D61="x",C63="x",D63="x" ),"x","")</f>
        <v/>
      </c>
      <c r="K63" s="20" t="s">
        <v>129</v>
      </c>
    </row>
    <row r="64" spans="1:11" ht="20.25" customHeight="1" thickBot="1" x14ac:dyDescent="0.25">
      <c r="A64" s="809"/>
      <c r="B64" s="188" t="s">
        <v>130</v>
      </c>
      <c r="C64" s="817"/>
      <c r="D64" s="819"/>
      <c r="E64" s="820"/>
      <c r="F64" s="821"/>
      <c r="G64" s="821"/>
      <c r="H64" s="194"/>
      <c r="I64" s="189"/>
      <c r="J64" s="189"/>
      <c r="K64" s="188"/>
    </row>
    <row r="65" spans="1:11" ht="15" x14ac:dyDescent="0.2">
      <c r="A65" s="190"/>
      <c r="B65" s="189"/>
      <c r="C65" s="189">
        <v>1</v>
      </c>
      <c r="D65" s="189">
        <v>2</v>
      </c>
      <c r="E65" s="189">
        <v>3</v>
      </c>
      <c r="F65" s="189">
        <v>4</v>
      </c>
      <c r="G65" s="189">
        <v>5</v>
      </c>
      <c r="H65" s="189"/>
      <c r="I65" s="189"/>
      <c r="J65" s="189"/>
      <c r="K65" s="188"/>
    </row>
    <row r="66" spans="1:11" ht="15" x14ac:dyDescent="0.2">
      <c r="A66" s="190"/>
      <c r="B66" s="189"/>
      <c r="C66" s="189" t="s">
        <v>131</v>
      </c>
      <c r="D66" s="189" t="s">
        <v>132</v>
      </c>
      <c r="E66" s="189" t="s">
        <v>133</v>
      </c>
      <c r="F66" s="189" t="s">
        <v>134</v>
      </c>
      <c r="G66" s="189" t="s">
        <v>135</v>
      </c>
      <c r="H66" s="189"/>
      <c r="I66" s="189"/>
      <c r="J66" s="189"/>
      <c r="K66" s="188"/>
    </row>
    <row r="67" spans="1:11" ht="15" customHeight="1" x14ac:dyDescent="0.2">
      <c r="A67" s="190"/>
      <c r="B67" s="189"/>
      <c r="C67" s="806" t="s">
        <v>136</v>
      </c>
      <c r="D67" s="806"/>
      <c r="E67" s="806"/>
      <c r="F67" s="806"/>
      <c r="G67" s="806"/>
      <c r="H67" s="189"/>
      <c r="I67" s="189"/>
      <c r="J67" s="189"/>
      <c r="K67" s="188"/>
    </row>
    <row r="68" spans="1:11" ht="15" customHeight="1" x14ac:dyDescent="0.2">
      <c r="A68" s="190"/>
      <c r="B68" s="189"/>
      <c r="C68" s="806"/>
      <c r="D68" s="806"/>
      <c r="E68" s="806"/>
      <c r="F68" s="806"/>
      <c r="G68" s="806"/>
      <c r="H68" s="189"/>
      <c r="I68" s="189"/>
      <c r="J68" s="189"/>
      <c r="K68" s="188"/>
    </row>
    <row r="69" spans="1:11" ht="45.75" customHeight="1" thickBot="1" x14ac:dyDescent="0.25">
      <c r="A69" s="200"/>
      <c r="B69" s="201"/>
      <c r="C69" s="201"/>
      <c r="D69" s="201"/>
      <c r="E69" s="201"/>
      <c r="F69" s="201"/>
      <c r="G69" s="201"/>
      <c r="H69" s="201"/>
      <c r="I69" s="201"/>
      <c r="J69" s="201"/>
      <c r="K69" s="202"/>
    </row>
    <row r="70" spans="1:11" ht="15" thickBot="1" x14ac:dyDescent="0.25"/>
    <row r="71" spans="1:11" ht="30.75" customHeight="1" thickBot="1" x14ac:dyDescent="0.25">
      <c r="A71" s="104" t="s">
        <v>120</v>
      </c>
      <c r="B71" s="837" t="str">
        <f>DESCRIPCION!A19</f>
        <v>d</v>
      </c>
      <c r="C71" s="770"/>
      <c r="D71" s="770"/>
      <c r="E71" s="770"/>
      <c r="F71" s="770"/>
      <c r="G71" s="770"/>
      <c r="H71" s="770"/>
      <c r="I71" s="771"/>
      <c r="J71" s="157" t="s">
        <v>352</v>
      </c>
      <c r="K71" s="155" t="str">
        <f>IF(J77="x","EXTREMA",IF(J79="x","ALTA",IF(J81="x","MODERADA",IF(J83="x","BAJA",""))))</f>
        <v/>
      </c>
    </row>
    <row r="72" spans="1:11" ht="16.5" thickBot="1" x14ac:dyDescent="0.25">
      <c r="A72" s="778" t="s">
        <v>122</v>
      </c>
      <c r="B72" s="779"/>
      <c r="C72" s="779"/>
      <c r="D72" s="780" t="str">
        <f>PROBABILIDAD!T14</f>
        <v xml:space="preserve"> </v>
      </c>
      <c r="E72" s="781"/>
      <c r="F72" s="778" t="s">
        <v>353</v>
      </c>
      <c r="G72" s="779"/>
      <c r="H72" s="779"/>
      <c r="I72" s="782"/>
      <c r="J72" s="783"/>
      <c r="K72" s="784"/>
    </row>
    <row r="73" spans="1:11" ht="21.75" customHeight="1" x14ac:dyDescent="0.2">
      <c r="A73" s="195"/>
      <c r="B73" s="173"/>
      <c r="C73" s="173"/>
      <c r="D73" s="173"/>
      <c r="E73" s="173"/>
      <c r="F73" s="173"/>
      <c r="G73" s="173"/>
      <c r="H73" s="173"/>
      <c r="I73" s="173"/>
      <c r="J73" s="191"/>
      <c r="K73" s="192"/>
    </row>
    <row r="74" spans="1:11" ht="18.75" customHeight="1" x14ac:dyDescent="0.2">
      <c r="A74" s="195"/>
      <c r="B74" s="173"/>
      <c r="C74" s="196"/>
      <c r="D74" s="173"/>
      <c r="E74" s="173"/>
      <c r="F74" s="173"/>
      <c r="G74" s="173"/>
      <c r="H74" s="173"/>
      <c r="I74" s="173"/>
      <c r="J74" s="191"/>
      <c r="K74" s="192"/>
    </row>
    <row r="75" spans="1:11" ht="42.75" customHeight="1" x14ac:dyDescent="0.2">
      <c r="A75" s="764" t="s">
        <v>122</v>
      </c>
      <c r="B75" s="173">
        <v>5</v>
      </c>
      <c r="C75" s="765"/>
      <c r="D75" s="744"/>
      <c r="E75" s="745"/>
      <c r="F75" s="745"/>
      <c r="G75" s="745"/>
      <c r="H75" s="173"/>
      <c r="I75" s="173"/>
      <c r="J75" s="759" t="s">
        <v>121</v>
      </c>
      <c r="K75" s="760"/>
    </row>
    <row r="76" spans="1:11" ht="15" x14ac:dyDescent="0.2">
      <c r="A76" s="764"/>
      <c r="B76" s="173" t="s">
        <v>124</v>
      </c>
      <c r="C76" s="766"/>
      <c r="D76" s="744"/>
      <c r="E76" s="745"/>
      <c r="F76" s="745"/>
      <c r="G76" s="745"/>
      <c r="H76" s="173"/>
      <c r="I76" s="173"/>
      <c r="J76" s="175"/>
      <c r="K76" s="176"/>
    </row>
    <row r="77" spans="1:11" ht="29.25" customHeight="1" x14ac:dyDescent="0.2">
      <c r="A77" s="764"/>
      <c r="B77" s="173">
        <v>4</v>
      </c>
      <c r="C77" s="767"/>
      <c r="D77" s="744"/>
      <c r="E77" s="744"/>
      <c r="F77" s="757"/>
      <c r="G77" s="745"/>
      <c r="H77" s="173"/>
      <c r="I77" s="173"/>
      <c r="J77" s="182" t="str">
        <f xml:space="preserve"> IF(OR(E75="X",F75="X",G75="x",F77="x",G77="X",F79="X",G79="X",G81="X" ),"x","")</f>
        <v/>
      </c>
      <c r="K77" s="176" t="s">
        <v>123</v>
      </c>
    </row>
    <row r="78" spans="1:11" ht="27.75" x14ac:dyDescent="0.2">
      <c r="A78" s="764"/>
      <c r="B78" s="173" t="s">
        <v>126</v>
      </c>
      <c r="C78" s="768"/>
      <c r="D78" s="744"/>
      <c r="E78" s="744"/>
      <c r="F78" s="757"/>
      <c r="G78" s="745"/>
      <c r="H78" s="173"/>
      <c r="I78" s="173"/>
      <c r="J78" s="183"/>
      <c r="K78" s="176"/>
    </row>
    <row r="79" spans="1:11" ht="29.25" customHeight="1" x14ac:dyDescent="0.2">
      <c r="A79" s="764"/>
      <c r="B79" s="173">
        <v>3</v>
      </c>
      <c r="C79" s="747"/>
      <c r="D79" s="742"/>
      <c r="E79" s="743"/>
      <c r="F79" s="757"/>
      <c r="G79" s="745"/>
      <c r="H79" s="173"/>
      <c r="I79" s="173"/>
      <c r="J79" s="184" t="str">
        <f xml:space="preserve"> IF(OR(C75="X",D75="X",D77="x",E77="x",E79="X",F81="X",F83="X",G83="X" ),"x","")</f>
        <v/>
      </c>
      <c r="K79" s="176" t="s">
        <v>125</v>
      </c>
    </row>
    <row r="80" spans="1:11" ht="27.75" x14ac:dyDescent="0.2">
      <c r="A80" s="764"/>
      <c r="B80" s="173" t="s">
        <v>128</v>
      </c>
      <c r="C80" s="758"/>
      <c r="D80" s="742"/>
      <c r="E80" s="744"/>
      <c r="F80" s="757"/>
      <c r="G80" s="745"/>
      <c r="H80" s="173"/>
      <c r="I80" s="173"/>
      <c r="J80" s="185"/>
      <c r="K80" s="176"/>
    </row>
    <row r="81" spans="1:11" ht="29.25" customHeight="1" x14ac:dyDescent="0.2">
      <c r="A81" s="764"/>
      <c r="B81" s="173">
        <v>2</v>
      </c>
      <c r="C81" s="747"/>
      <c r="D81" s="740"/>
      <c r="E81" s="741"/>
      <c r="F81" s="743"/>
      <c r="G81" s="745"/>
      <c r="H81" s="173"/>
      <c r="I81" s="173"/>
      <c r="J81" s="186" t="str">
        <f xml:space="preserve"> IF(OR(C77="X",D79="X",E81="x",E83="x" ),"x","")</f>
        <v/>
      </c>
      <c r="K81" s="176" t="s">
        <v>127</v>
      </c>
    </row>
    <row r="82" spans="1:11" ht="27.75" x14ac:dyDescent="0.2">
      <c r="A82" s="764"/>
      <c r="B82" s="173" t="s">
        <v>250</v>
      </c>
      <c r="C82" s="758"/>
      <c r="D82" s="740"/>
      <c r="E82" s="742"/>
      <c r="F82" s="744"/>
      <c r="G82" s="745"/>
      <c r="H82" s="173"/>
      <c r="I82" s="173"/>
      <c r="J82" s="185"/>
      <c r="K82" s="176"/>
    </row>
    <row r="83" spans="1:11" ht="28.5" customHeight="1" x14ac:dyDescent="0.2">
      <c r="A83" s="764"/>
      <c r="B83" s="173">
        <v>1</v>
      </c>
      <c r="C83" s="747"/>
      <c r="D83" s="749"/>
      <c r="E83" s="751"/>
      <c r="F83" s="753"/>
      <c r="G83" s="755"/>
      <c r="H83" s="173"/>
      <c r="I83" s="173"/>
      <c r="J83" s="187" t="str">
        <f xml:space="preserve"> IF(OR(C79="X",C81="X",D81="x",D83="x",C83="x" ),"x","")</f>
        <v/>
      </c>
      <c r="K83" s="176" t="s">
        <v>129</v>
      </c>
    </row>
    <row r="84" spans="1:11" ht="19.5" customHeight="1" x14ac:dyDescent="0.2">
      <c r="A84" s="764"/>
      <c r="B84" s="173" t="s">
        <v>130</v>
      </c>
      <c r="C84" s="748"/>
      <c r="D84" s="750"/>
      <c r="E84" s="752"/>
      <c r="F84" s="754"/>
      <c r="G84" s="756"/>
      <c r="H84" s="173"/>
      <c r="I84" s="173"/>
      <c r="J84" s="173"/>
      <c r="K84" s="174"/>
    </row>
    <row r="85" spans="1:11" x14ac:dyDescent="0.2">
      <c r="A85" s="195"/>
      <c r="B85" s="173"/>
      <c r="C85" s="173">
        <v>1</v>
      </c>
      <c r="D85" s="173">
        <v>2</v>
      </c>
      <c r="E85" s="173">
        <v>3</v>
      </c>
      <c r="F85" s="173">
        <v>4</v>
      </c>
      <c r="G85" s="173">
        <v>5</v>
      </c>
      <c r="H85" s="173"/>
      <c r="I85" s="173"/>
      <c r="J85" s="173"/>
      <c r="K85" s="174"/>
    </row>
    <row r="86" spans="1:11" x14ac:dyDescent="0.2">
      <c r="A86" s="195"/>
      <c r="B86" s="173"/>
      <c r="C86" s="173" t="s">
        <v>131</v>
      </c>
      <c r="D86" s="173" t="s">
        <v>132</v>
      </c>
      <c r="E86" s="173" t="s">
        <v>133</v>
      </c>
      <c r="F86" s="173" t="s">
        <v>134</v>
      </c>
      <c r="G86" s="173" t="s">
        <v>135</v>
      </c>
      <c r="H86" s="173"/>
      <c r="I86" s="173"/>
      <c r="J86" s="173"/>
      <c r="K86" s="174"/>
    </row>
    <row r="87" spans="1:11" x14ac:dyDescent="0.2">
      <c r="A87" s="195"/>
      <c r="B87" s="173"/>
      <c r="C87" s="746" t="s">
        <v>136</v>
      </c>
      <c r="D87" s="746"/>
      <c r="E87" s="746"/>
      <c r="F87" s="746"/>
      <c r="G87" s="746"/>
      <c r="H87" s="173"/>
      <c r="I87" s="173"/>
      <c r="J87" s="173"/>
      <c r="K87" s="174"/>
    </row>
    <row r="88" spans="1:11" x14ac:dyDescent="0.2">
      <c r="A88" s="195"/>
      <c r="B88" s="173"/>
      <c r="C88" s="746"/>
      <c r="D88" s="746"/>
      <c r="E88" s="746"/>
      <c r="F88" s="746"/>
      <c r="G88" s="746"/>
      <c r="H88" s="173"/>
      <c r="I88" s="173"/>
      <c r="J88" s="173"/>
      <c r="K88" s="174"/>
    </row>
    <row r="89" spans="1:11" ht="15" thickBot="1" x14ac:dyDescent="0.25">
      <c r="A89" s="83"/>
      <c r="B89" s="84"/>
      <c r="C89" s="84"/>
      <c r="D89" s="84"/>
      <c r="E89" s="84"/>
      <c r="F89" s="84"/>
      <c r="G89" s="84"/>
      <c r="H89" s="84"/>
      <c r="I89" s="84"/>
      <c r="J89" s="84"/>
      <c r="K89" s="85"/>
    </row>
    <row r="90" spans="1:11" ht="15" thickBot="1" x14ac:dyDescent="0.25"/>
    <row r="91" spans="1:11" ht="33.75" customHeight="1" thickBot="1" x14ac:dyDescent="0.25">
      <c r="A91" s="156" t="s">
        <v>120</v>
      </c>
      <c r="B91" s="769" t="str">
        <f>DESCRIPCION!A22</f>
        <v>e</v>
      </c>
      <c r="C91" s="770"/>
      <c r="D91" s="770"/>
      <c r="E91" s="770"/>
      <c r="F91" s="770"/>
      <c r="G91" s="770"/>
      <c r="H91" s="770"/>
      <c r="I91" s="771"/>
      <c r="J91" s="157" t="s">
        <v>352</v>
      </c>
      <c r="K91" s="155" t="str">
        <f>IF(J97="x","EXTREMA",IF(J99="x","ALTA",IF(J101="x","MODERADA",IF(J103="x","BAJA",""))))</f>
        <v/>
      </c>
    </row>
    <row r="92" spans="1:11" ht="16.5" thickBot="1" x14ac:dyDescent="0.25">
      <c r="A92" s="778" t="s">
        <v>122</v>
      </c>
      <c r="B92" s="779"/>
      <c r="C92" s="779"/>
      <c r="D92" s="780" t="str">
        <f>PROBABILIDAD!T15</f>
        <v xml:space="preserve"> </v>
      </c>
      <c r="E92" s="781"/>
      <c r="F92" s="778" t="s">
        <v>353</v>
      </c>
      <c r="G92" s="779"/>
      <c r="H92" s="779"/>
      <c r="I92" s="782"/>
      <c r="J92" s="783"/>
      <c r="K92" s="784"/>
    </row>
    <row r="93" spans="1:11" x14ac:dyDescent="0.2">
      <c r="A93" s="82"/>
      <c r="B93" s="86"/>
      <c r="C93" s="86"/>
      <c r="D93" s="86"/>
      <c r="E93" s="86"/>
      <c r="F93" s="86"/>
      <c r="G93" s="86"/>
      <c r="H93" s="86"/>
      <c r="I93" s="86"/>
      <c r="J93" s="62"/>
      <c r="K93" s="75"/>
    </row>
    <row r="94" spans="1:11" x14ac:dyDescent="0.2">
      <c r="A94" s="195"/>
      <c r="B94" s="173"/>
      <c r="C94" s="196"/>
      <c r="D94" s="173"/>
      <c r="E94" s="173"/>
      <c r="F94" s="173"/>
      <c r="G94" s="173"/>
      <c r="H94" s="173"/>
      <c r="I94" s="173"/>
      <c r="J94" s="191"/>
      <c r="K94" s="192"/>
    </row>
    <row r="95" spans="1:11" ht="56.25" customHeight="1" x14ac:dyDescent="0.2">
      <c r="A95" s="764" t="s">
        <v>122</v>
      </c>
      <c r="B95" s="173">
        <v>5</v>
      </c>
      <c r="C95" s="765"/>
      <c r="D95" s="744"/>
      <c r="E95" s="745"/>
      <c r="F95" s="745"/>
      <c r="G95" s="745"/>
      <c r="H95" s="173"/>
      <c r="I95" s="173"/>
      <c r="J95" s="759" t="s">
        <v>121</v>
      </c>
      <c r="K95" s="760"/>
    </row>
    <row r="96" spans="1:11" ht="5.25" customHeight="1" x14ac:dyDescent="0.2">
      <c r="A96" s="764"/>
      <c r="B96" s="173" t="s">
        <v>124</v>
      </c>
      <c r="C96" s="766"/>
      <c r="D96" s="744"/>
      <c r="E96" s="745"/>
      <c r="F96" s="745"/>
      <c r="G96" s="745"/>
      <c r="H96" s="173"/>
      <c r="I96" s="173"/>
      <c r="J96" s="175"/>
      <c r="K96" s="176"/>
    </row>
    <row r="97" spans="1:11" ht="27.75" customHeight="1" x14ac:dyDescent="0.2">
      <c r="A97" s="764"/>
      <c r="B97" s="173">
        <v>4</v>
      </c>
      <c r="C97" s="767"/>
      <c r="D97" s="744"/>
      <c r="E97" s="744"/>
      <c r="F97" s="757"/>
      <c r="G97" s="745"/>
      <c r="H97" s="173"/>
      <c r="I97" s="173"/>
      <c r="J97" s="182" t="str">
        <f xml:space="preserve"> IF(OR(E95="X",F95="X",G95="x",F97="x",G97="X",F99="X",G99="X",G101="X" ),"x","")</f>
        <v/>
      </c>
      <c r="K97" s="176" t="s">
        <v>123</v>
      </c>
    </row>
    <row r="98" spans="1:11" ht="27.75" x14ac:dyDescent="0.2">
      <c r="A98" s="764"/>
      <c r="B98" s="173" t="s">
        <v>126</v>
      </c>
      <c r="C98" s="768"/>
      <c r="D98" s="744"/>
      <c r="E98" s="744"/>
      <c r="F98" s="757"/>
      <c r="G98" s="745"/>
      <c r="H98" s="173"/>
      <c r="I98" s="173"/>
      <c r="J98" s="183"/>
      <c r="K98" s="176"/>
    </row>
    <row r="99" spans="1:11" ht="27" customHeight="1" x14ac:dyDescent="0.2">
      <c r="A99" s="764"/>
      <c r="B99" s="173">
        <v>3</v>
      </c>
      <c r="C99" s="747"/>
      <c r="D99" s="742"/>
      <c r="E99" s="743"/>
      <c r="F99" s="757"/>
      <c r="G99" s="745"/>
      <c r="H99" s="173"/>
      <c r="I99" s="173"/>
      <c r="J99" s="184" t="str">
        <f xml:space="preserve"> IF(OR(C95="X",D95="X",D97="x",E97="x",E99="X",F101="X",F103="X",G103="X" ),"x","")</f>
        <v/>
      </c>
      <c r="K99" s="176" t="s">
        <v>125</v>
      </c>
    </row>
    <row r="100" spans="1:11" ht="27.75" x14ac:dyDescent="0.2">
      <c r="A100" s="764"/>
      <c r="B100" s="173" t="s">
        <v>128</v>
      </c>
      <c r="C100" s="758"/>
      <c r="D100" s="742"/>
      <c r="E100" s="744"/>
      <c r="F100" s="757"/>
      <c r="G100" s="745"/>
      <c r="H100" s="173"/>
      <c r="I100" s="173"/>
      <c r="J100" s="185"/>
      <c r="K100" s="176"/>
    </row>
    <row r="101" spans="1:11" ht="25.5" customHeight="1" x14ac:dyDescent="0.2">
      <c r="A101" s="764"/>
      <c r="B101" s="173">
        <v>2</v>
      </c>
      <c r="C101" s="747"/>
      <c r="D101" s="740"/>
      <c r="E101" s="741"/>
      <c r="F101" s="743"/>
      <c r="G101" s="745"/>
      <c r="H101" s="173"/>
      <c r="I101" s="173"/>
      <c r="J101" s="186" t="str">
        <f xml:space="preserve"> IF(OR(C97="X",D99="X",E103="x",E101="x" ),"x","")</f>
        <v/>
      </c>
      <c r="K101" s="176" t="s">
        <v>127</v>
      </c>
    </row>
    <row r="102" spans="1:11" ht="27.75" x14ac:dyDescent="0.2">
      <c r="A102" s="764"/>
      <c r="B102" s="173" t="s">
        <v>250</v>
      </c>
      <c r="C102" s="758"/>
      <c r="D102" s="740"/>
      <c r="E102" s="742"/>
      <c r="F102" s="744"/>
      <c r="G102" s="745"/>
      <c r="H102" s="173"/>
      <c r="I102" s="173"/>
      <c r="J102" s="185"/>
      <c r="K102" s="176"/>
    </row>
    <row r="103" spans="1:11" ht="29.25" customHeight="1" x14ac:dyDescent="0.2">
      <c r="A103" s="764"/>
      <c r="B103" s="173">
        <v>1</v>
      </c>
      <c r="C103" s="747"/>
      <c r="D103" s="749"/>
      <c r="E103" s="751"/>
      <c r="F103" s="753"/>
      <c r="G103" s="755"/>
      <c r="H103" s="173"/>
      <c r="I103" s="173"/>
      <c r="J103" s="187" t="str">
        <f xml:space="preserve"> IF(OR(C99="X",C101="X",C103="x",D101="x",D103="x" ),"x","")</f>
        <v/>
      </c>
      <c r="K103" s="176" t="s">
        <v>129</v>
      </c>
    </row>
    <row r="104" spans="1:11" ht="13.5" customHeight="1" x14ac:dyDescent="0.2">
      <c r="A104" s="764"/>
      <c r="B104" s="173" t="s">
        <v>130</v>
      </c>
      <c r="C104" s="748"/>
      <c r="D104" s="750"/>
      <c r="E104" s="752"/>
      <c r="F104" s="754"/>
      <c r="G104" s="756"/>
      <c r="H104" s="173"/>
      <c r="I104" s="173"/>
      <c r="J104" s="173"/>
      <c r="K104" s="174"/>
    </row>
    <row r="105" spans="1:11" x14ac:dyDescent="0.2">
      <c r="A105" s="195"/>
      <c r="B105" s="173"/>
      <c r="C105" s="173">
        <v>1</v>
      </c>
      <c r="D105" s="173">
        <v>2</v>
      </c>
      <c r="E105" s="173">
        <v>3</v>
      </c>
      <c r="F105" s="173">
        <v>4</v>
      </c>
      <c r="G105" s="173">
        <v>5</v>
      </c>
      <c r="H105" s="173"/>
      <c r="I105" s="173"/>
      <c r="J105" s="173"/>
      <c r="K105" s="174"/>
    </row>
    <row r="106" spans="1:11" x14ac:dyDescent="0.2">
      <c r="A106" s="195"/>
      <c r="B106" s="173"/>
      <c r="C106" s="173" t="s">
        <v>131</v>
      </c>
      <c r="D106" s="173" t="s">
        <v>132</v>
      </c>
      <c r="E106" s="173" t="s">
        <v>133</v>
      </c>
      <c r="F106" s="173" t="s">
        <v>134</v>
      </c>
      <c r="G106" s="173" t="s">
        <v>135</v>
      </c>
      <c r="H106" s="173"/>
      <c r="I106" s="173"/>
      <c r="J106" s="173"/>
      <c r="K106" s="174"/>
    </row>
    <row r="107" spans="1:11" x14ac:dyDescent="0.2">
      <c r="A107" s="195"/>
      <c r="B107" s="173"/>
      <c r="C107" s="746" t="s">
        <v>136</v>
      </c>
      <c r="D107" s="746"/>
      <c r="E107" s="746"/>
      <c r="F107" s="746"/>
      <c r="G107" s="746"/>
      <c r="H107" s="173"/>
      <c r="I107" s="173"/>
      <c r="J107" s="173"/>
      <c r="K107" s="174"/>
    </row>
    <row r="108" spans="1:11" x14ac:dyDescent="0.2">
      <c r="A108" s="195"/>
      <c r="B108" s="173"/>
      <c r="C108" s="746"/>
      <c r="D108" s="746"/>
      <c r="E108" s="746"/>
      <c r="F108" s="746"/>
      <c r="G108" s="746"/>
      <c r="H108" s="173"/>
      <c r="I108" s="173"/>
      <c r="J108" s="173"/>
      <c r="K108" s="174"/>
    </row>
    <row r="109" spans="1:11" ht="15" thickBot="1" x14ac:dyDescent="0.25">
      <c r="A109" s="83"/>
      <c r="B109" s="84"/>
      <c r="C109" s="84"/>
      <c r="D109" s="84"/>
      <c r="E109" s="84"/>
      <c r="F109" s="84"/>
      <c r="G109" s="84"/>
      <c r="H109" s="84"/>
      <c r="I109" s="84"/>
      <c r="J109" s="84"/>
      <c r="K109" s="85"/>
    </row>
    <row r="110" spans="1:11" ht="15" thickBot="1" x14ac:dyDescent="0.25"/>
    <row r="111" spans="1:11" ht="33.75" customHeight="1" thickBot="1" x14ac:dyDescent="0.25">
      <c r="A111" s="156" t="s">
        <v>120</v>
      </c>
      <c r="B111" s="769" t="str">
        <f>DESCRIPCION!A25</f>
        <v>f</v>
      </c>
      <c r="C111" s="770"/>
      <c r="D111" s="770"/>
      <c r="E111" s="770"/>
      <c r="F111" s="770"/>
      <c r="G111" s="770"/>
      <c r="H111" s="770"/>
      <c r="I111" s="771"/>
      <c r="J111" s="157" t="s">
        <v>352</v>
      </c>
      <c r="K111" s="155" t="str">
        <f>IF(J117="x","EXTREMA",IF(J119="x","ALTA",IF(J121="x","MODERADA",IF(J123="x","BAJA",""))))</f>
        <v/>
      </c>
    </row>
    <row r="112" spans="1:11" ht="16.5" thickBot="1" x14ac:dyDescent="0.25">
      <c r="A112" s="778" t="s">
        <v>122</v>
      </c>
      <c r="B112" s="779"/>
      <c r="C112" s="779"/>
      <c r="D112" s="780" t="str">
        <f>PROBABILIDAD!T16</f>
        <v xml:space="preserve"> </v>
      </c>
      <c r="E112" s="781"/>
      <c r="F112" s="778" t="s">
        <v>353</v>
      </c>
      <c r="G112" s="779"/>
      <c r="H112" s="779"/>
      <c r="I112" s="782"/>
      <c r="J112" s="783"/>
      <c r="K112" s="784"/>
    </row>
    <row r="113" spans="1:11" x14ac:dyDescent="0.2">
      <c r="A113" s="195"/>
      <c r="B113" s="173"/>
      <c r="C113" s="173"/>
      <c r="D113" s="173"/>
      <c r="E113" s="173"/>
      <c r="F113" s="173"/>
      <c r="G113" s="173"/>
      <c r="H113" s="173"/>
      <c r="I113" s="173"/>
      <c r="J113" s="62"/>
      <c r="K113" s="75"/>
    </row>
    <row r="114" spans="1:11" x14ac:dyDescent="0.2">
      <c r="A114" s="195"/>
      <c r="B114" s="173"/>
      <c r="C114" s="196"/>
      <c r="D114" s="173"/>
      <c r="E114" s="173"/>
      <c r="F114" s="173"/>
      <c r="G114" s="173"/>
      <c r="H114" s="173"/>
      <c r="I114" s="173"/>
      <c r="J114" s="62"/>
      <c r="K114" s="75"/>
    </row>
    <row r="115" spans="1:11" ht="33" x14ac:dyDescent="0.2">
      <c r="A115" s="764" t="s">
        <v>122</v>
      </c>
      <c r="B115" s="173">
        <v>5</v>
      </c>
      <c r="C115" s="785"/>
      <c r="D115" s="776"/>
      <c r="E115" s="777"/>
      <c r="F115" s="777"/>
      <c r="G115" s="777"/>
      <c r="H115" s="209"/>
      <c r="I115" s="173"/>
      <c r="J115" s="759" t="s">
        <v>121</v>
      </c>
      <c r="K115" s="760"/>
    </row>
    <row r="116" spans="1:11" ht="33" x14ac:dyDescent="0.2">
      <c r="A116" s="764"/>
      <c r="B116" s="173" t="s">
        <v>124</v>
      </c>
      <c r="C116" s="786"/>
      <c r="D116" s="776"/>
      <c r="E116" s="777"/>
      <c r="F116" s="777"/>
      <c r="G116" s="777"/>
      <c r="H116" s="209"/>
      <c r="I116" s="173"/>
      <c r="J116" s="175"/>
      <c r="K116" s="176"/>
    </row>
    <row r="117" spans="1:11" ht="33" x14ac:dyDescent="0.2">
      <c r="A117" s="764"/>
      <c r="B117" s="173">
        <v>4</v>
      </c>
      <c r="C117" s="787"/>
      <c r="D117" s="776"/>
      <c r="E117" s="776"/>
      <c r="F117" s="789"/>
      <c r="G117" s="777"/>
      <c r="H117" s="209"/>
      <c r="I117" s="173"/>
      <c r="J117" s="182" t="str">
        <f xml:space="preserve"> IF(OR(E115="X",F115="X",G115="x",F117="x",G117="X",F119="X",G119="X",G121="X" ),"x","")</f>
        <v/>
      </c>
      <c r="K117" s="176" t="s">
        <v>123</v>
      </c>
    </row>
    <row r="118" spans="1:11" ht="33" x14ac:dyDescent="0.2">
      <c r="A118" s="764"/>
      <c r="B118" s="173" t="s">
        <v>126</v>
      </c>
      <c r="C118" s="788"/>
      <c r="D118" s="776"/>
      <c r="E118" s="776"/>
      <c r="F118" s="789"/>
      <c r="G118" s="777"/>
      <c r="H118" s="209"/>
      <c r="I118" s="173"/>
      <c r="J118" s="183"/>
      <c r="K118" s="176"/>
    </row>
    <row r="119" spans="1:11" ht="33" x14ac:dyDescent="0.2">
      <c r="A119" s="764"/>
      <c r="B119" s="173">
        <v>3</v>
      </c>
      <c r="C119" s="790"/>
      <c r="D119" s="774"/>
      <c r="E119" s="775"/>
      <c r="F119" s="789"/>
      <c r="G119" s="777"/>
      <c r="H119" s="209"/>
      <c r="I119" s="173"/>
      <c r="J119" s="184" t="str">
        <f xml:space="preserve"> IF(OR(C115="X",D115="X",D117="x",E117="x",E119="X",F121="X",F123="X",G123="X" ),"x","")</f>
        <v/>
      </c>
      <c r="K119" s="176" t="s">
        <v>125</v>
      </c>
    </row>
    <row r="120" spans="1:11" ht="33" x14ac:dyDescent="0.2">
      <c r="A120" s="764"/>
      <c r="B120" s="173" t="s">
        <v>128</v>
      </c>
      <c r="C120" s="791"/>
      <c r="D120" s="774"/>
      <c r="E120" s="776"/>
      <c r="F120" s="789"/>
      <c r="G120" s="777"/>
      <c r="H120" s="209"/>
      <c r="I120" s="173"/>
      <c r="J120" s="185"/>
      <c r="K120" s="176"/>
    </row>
    <row r="121" spans="1:11" ht="33" x14ac:dyDescent="0.2">
      <c r="A121" s="764"/>
      <c r="B121" s="173">
        <v>2</v>
      </c>
      <c r="C121" s="790"/>
      <c r="D121" s="772"/>
      <c r="E121" s="773"/>
      <c r="F121" s="775"/>
      <c r="G121" s="777"/>
      <c r="H121" s="209"/>
      <c r="I121" s="173"/>
      <c r="J121" s="186" t="str">
        <f xml:space="preserve"> IF(OR(C117="X",D119="X",E121="x",E123="x" ),"x","")</f>
        <v/>
      </c>
      <c r="K121" s="176" t="s">
        <v>127</v>
      </c>
    </row>
    <row r="122" spans="1:11" ht="33" x14ac:dyDescent="0.2">
      <c r="A122" s="764"/>
      <c r="B122" s="173" t="s">
        <v>250</v>
      </c>
      <c r="C122" s="791"/>
      <c r="D122" s="772"/>
      <c r="E122" s="774"/>
      <c r="F122" s="776"/>
      <c r="G122" s="777"/>
      <c r="H122" s="209"/>
      <c r="I122" s="173"/>
      <c r="J122" s="185"/>
      <c r="K122" s="176"/>
    </row>
    <row r="123" spans="1:11" ht="33" x14ac:dyDescent="0.2">
      <c r="A123" s="764"/>
      <c r="B123" s="173">
        <v>1</v>
      </c>
      <c r="C123" s="790"/>
      <c r="D123" s="793"/>
      <c r="E123" s="795"/>
      <c r="F123" s="797"/>
      <c r="G123" s="799"/>
      <c r="H123" s="209"/>
      <c r="I123" s="173"/>
      <c r="J123" s="187" t="str">
        <f xml:space="preserve"> IF(OR(C119="X",C121="X",D121="x",C123="x",D123="x" ),"x","")</f>
        <v/>
      </c>
      <c r="K123" s="176" t="s">
        <v>129</v>
      </c>
    </row>
    <row r="124" spans="1:11" ht="33" x14ac:dyDescent="0.2">
      <c r="A124" s="764"/>
      <c r="B124" s="173" t="s">
        <v>130</v>
      </c>
      <c r="C124" s="792"/>
      <c r="D124" s="794"/>
      <c r="E124" s="796"/>
      <c r="F124" s="798"/>
      <c r="G124" s="800"/>
      <c r="H124" s="209"/>
      <c r="I124" s="173"/>
      <c r="J124" s="173"/>
      <c r="K124" s="174"/>
    </row>
    <row r="125" spans="1:11" x14ac:dyDescent="0.2">
      <c r="A125" s="195"/>
      <c r="B125" s="173"/>
      <c r="C125" s="173">
        <v>1</v>
      </c>
      <c r="D125" s="173">
        <v>2</v>
      </c>
      <c r="E125" s="173">
        <v>3</v>
      </c>
      <c r="F125" s="173">
        <v>4</v>
      </c>
      <c r="G125" s="173">
        <v>5</v>
      </c>
      <c r="H125" s="173"/>
      <c r="I125" s="173"/>
      <c r="J125" s="173"/>
      <c r="K125" s="174"/>
    </row>
    <row r="126" spans="1:11" x14ac:dyDescent="0.2">
      <c r="A126" s="195"/>
      <c r="B126" s="173"/>
      <c r="C126" s="173" t="s">
        <v>131</v>
      </c>
      <c r="D126" s="173" t="s">
        <v>132</v>
      </c>
      <c r="E126" s="173" t="s">
        <v>133</v>
      </c>
      <c r="F126" s="173" t="s">
        <v>134</v>
      </c>
      <c r="G126" s="173" t="s">
        <v>135</v>
      </c>
      <c r="H126" s="173"/>
      <c r="I126" s="173"/>
      <c r="J126" s="173"/>
      <c r="K126" s="174"/>
    </row>
    <row r="127" spans="1:11" x14ac:dyDescent="0.2">
      <c r="A127" s="195"/>
      <c r="B127" s="173"/>
      <c r="C127" s="746" t="s">
        <v>136</v>
      </c>
      <c r="D127" s="746"/>
      <c r="E127" s="746"/>
      <c r="F127" s="746"/>
      <c r="G127" s="746"/>
      <c r="H127" s="173"/>
      <c r="I127" s="173"/>
      <c r="J127" s="173"/>
      <c r="K127" s="174"/>
    </row>
    <row r="128" spans="1:11" x14ac:dyDescent="0.2">
      <c r="A128" s="195"/>
      <c r="B128" s="173"/>
      <c r="C128" s="746"/>
      <c r="D128" s="746"/>
      <c r="E128" s="746"/>
      <c r="F128" s="746"/>
      <c r="G128" s="746"/>
      <c r="H128" s="173"/>
      <c r="I128" s="173"/>
      <c r="J128" s="173"/>
      <c r="K128" s="174"/>
    </row>
    <row r="129" spans="1:11" ht="15" thickBot="1" x14ac:dyDescent="0.25">
      <c r="A129" s="83"/>
      <c r="B129" s="84"/>
      <c r="C129" s="84"/>
      <c r="D129" s="84"/>
      <c r="E129" s="84"/>
      <c r="F129" s="84"/>
      <c r="G129" s="84"/>
      <c r="H129" s="84"/>
      <c r="I129" s="84"/>
      <c r="J129" s="84"/>
      <c r="K129" s="85"/>
    </row>
    <row r="130" spans="1:11" ht="15" thickBot="1" x14ac:dyDescent="0.25"/>
    <row r="131" spans="1:11" ht="38.25" customHeight="1" thickBot="1" x14ac:dyDescent="0.25">
      <c r="A131" s="156" t="s">
        <v>120</v>
      </c>
      <c r="B131" s="769" t="str">
        <f>DESCRIPCION!A28</f>
        <v>g</v>
      </c>
      <c r="C131" s="770"/>
      <c r="D131" s="770"/>
      <c r="E131" s="770"/>
      <c r="F131" s="770"/>
      <c r="G131" s="770"/>
      <c r="H131" s="770"/>
      <c r="I131" s="771"/>
      <c r="J131" s="157" t="s">
        <v>352</v>
      </c>
      <c r="K131" s="155" t="str">
        <f>IF(J137="x","EXTREMA",IF(J139="x","ALTA",IF(J141="x","MODERADA",IF(J143="x","BAJA",""))))</f>
        <v/>
      </c>
    </row>
    <row r="132" spans="1:11" ht="16.5" thickBot="1" x14ac:dyDescent="0.25">
      <c r="A132" s="778" t="s">
        <v>122</v>
      </c>
      <c r="B132" s="779"/>
      <c r="C132" s="779"/>
      <c r="D132" s="780" t="str">
        <f>PROBABILIDAD!T17</f>
        <v xml:space="preserve"> </v>
      </c>
      <c r="E132" s="781"/>
      <c r="F132" s="778" t="s">
        <v>353</v>
      </c>
      <c r="G132" s="779"/>
      <c r="H132" s="779"/>
      <c r="I132" s="782"/>
      <c r="J132" s="783"/>
      <c r="K132" s="784"/>
    </row>
    <row r="133" spans="1:11" x14ac:dyDescent="0.2">
      <c r="A133" s="195"/>
      <c r="B133" s="173"/>
      <c r="C133" s="173"/>
      <c r="D133" s="173"/>
      <c r="E133" s="173"/>
      <c r="F133" s="173"/>
      <c r="G133" s="173"/>
      <c r="H133" s="173"/>
      <c r="I133" s="173"/>
      <c r="J133" s="191"/>
      <c r="K133" s="192"/>
    </row>
    <row r="134" spans="1:11" x14ac:dyDescent="0.2">
      <c r="A134" s="195"/>
      <c r="B134" s="173"/>
      <c r="C134" s="196"/>
      <c r="D134" s="173"/>
      <c r="E134" s="173"/>
      <c r="F134" s="173"/>
      <c r="G134" s="173"/>
      <c r="H134" s="173"/>
      <c r="I134" s="173"/>
      <c r="J134" s="191"/>
      <c r="K134" s="192"/>
    </row>
    <row r="135" spans="1:11" ht="45.75" customHeight="1" x14ac:dyDescent="0.2">
      <c r="A135" s="764" t="s">
        <v>122</v>
      </c>
      <c r="B135" s="173">
        <v>5</v>
      </c>
      <c r="C135" s="765"/>
      <c r="D135" s="744"/>
      <c r="E135" s="745"/>
      <c r="F135" s="745"/>
      <c r="G135" s="745"/>
      <c r="H135" s="173"/>
      <c r="I135" s="173"/>
      <c r="J135" s="759" t="s">
        <v>121</v>
      </c>
      <c r="K135" s="760"/>
    </row>
    <row r="136" spans="1:11" ht="15" x14ac:dyDescent="0.2">
      <c r="A136" s="764"/>
      <c r="B136" s="173" t="s">
        <v>124</v>
      </c>
      <c r="C136" s="766"/>
      <c r="D136" s="744"/>
      <c r="E136" s="745"/>
      <c r="F136" s="745"/>
      <c r="G136" s="745"/>
      <c r="H136" s="173"/>
      <c r="I136" s="173"/>
      <c r="J136" s="175"/>
      <c r="K136" s="176"/>
    </row>
    <row r="137" spans="1:11" ht="27" customHeight="1" x14ac:dyDescent="0.2">
      <c r="A137" s="764"/>
      <c r="B137" s="173">
        <v>4</v>
      </c>
      <c r="C137" s="767"/>
      <c r="D137" s="744"/>
      <c r="E137" s="744"/>
      <c r="F137" s="757"/>
      <c r="G137" s="745"/>
      <c r="H137" s="173"/>
      <c r="I137" s="173"/>
      <c r="J137" s="182" t="str">
        <f xml:space="preserve"> IF(OR(E135="X",F135="X",G135="x",F137="x",G137="X",F139="X",G139="X",G141="X" ),"x","")</f>
        <v/>
      </c>
      <c r="K137" s="176" t="s">
        <v>123</v>
      </c>
    </row>
    <row r="138" spans="1:11" ht="27.75" x14ac:dyDescent="0.2">
      <c r="A138" s="764"/>
      <c r="B138" s="173" t="s">
        <v>126</v>
      </c>
      <c r="C138" s="768"/>
      <c r="D138" s="744"/>
      <c r="E138" s="744"/>
      <c r="F138" s="757"/>
      <c r="G138" s="745"/>
      <c r="H138" s="173"/>
      <c r="I138" s="173"/>
      <c r="J138" s="183"/>
      <c r="K138" s="176"/>
    </row>
    <row r="139" spans="1:11" ht="32.25" customHeight="1" x14ac:dyDescent="0.2">
      <c r="A139" s="764"/>
      <c r="B139" s="173">
        <v>3</v>
      </c>
      <c r="C139" s="747"/>
      <c r="D139" s="742"/>
      <c r="E139" s="743"/>
      <c r="F139" s="757"/>
      <c r="G139" s="745"/>
      <c r="H139" s="173"/>
      <c r="I139" s="173"/>
      <c r="J139" s="184" t="str">
        <f xml:space="preserve"> IF(OR(C135="X",D135="X",D137="x",E137="x",E139="X",F141="X",F143="X",G143="X" ),"x","")</f>
        <v/>
      </c>
      <c r="K139" s="176" t="s">
        <v>125</v>
      </c>
    </row>
    <row r="140" spans="1:11" ht="27.75" x14ac:dyDescent="0.2">
      <c r="A140" s="764"/>
      <c r="B140" s="173" t="s">
        <v>128</v>
      </c>
      <c r="C140" s="758"/>
      <c r="D140" s="742"/>
      <c r="E140" s="744"/>
      <c r="F140" s="757"/>
      <c r="G140" s="745"/>
      <c r="H140" s="173"/>
      <c r="I140" s="173"/>
      <c r="J140" s="185"/>
      <c r="K140" s="176"/>
    </row>
    <row r="141" spans="1:11" ht="27.75" customHeight="1" x14ac:dyDescent="0.2">
      <c r="A141" s="764"/>
      <c r="B141" s="173">
        <v>2</v>
      </c>
      <c r="C141" s="747"/>
      <c r="D141" s="740"/>
      <c r="E141" s="741"/>
      <c r="F141" s="743"/>
      <c r="G141" s="745"/>
      <c r="H141" s="173"/>
      <c r="I141" s="173"/>
      <c r="J141" s="186" t="str">
        <f xml:space="preserve"> IF(OR(C137="X",D139="X",E141="x",E143="x" ),"x","")</f>
        <v/>
      </c>
      <c r="K141" s="176" t="s">
        <v>127</v>
      </c>
    </row>
    <row r="142" spans="1:11" ht="27.75" x14ac:dyDescent="0.2">
      <c r="A142" s="764"/>
      <c r="B142" s="173" t="s">
        <v>250</v>
      </c>
      <c r="C142" s="758"/>
      <c r="D142" s="740"/>
      <c r="E142" s="742"/>
      <c r="F142" s="744"/>
      <c r="G142" s="745"/>
      <c r="H142" s="173"/>
      <c r="I142" s="173"/>
      <c r="J142" s="185"/>
      <c r="K142" s="176"/>
    </row>
    <row r="143" spans="1:11" ht="30" customHeight="1" x14ac:dyDescent="0.2">
      <c r="A143" s="764"/>
      <c r="B143" s="173">
        <v>1</v>
      </c>
      <c r="C143" s="747"/>
      <c r="D143" s="749"/>
      <c r="E143" s="751"/>
      <c r="F143" s="753"/>
      <c r="G143" s="755"/>
      <c r="H143" s="173"/>
      <c r="I143" s="173"/>
      <c r="J143" s="187" t="str">
        <f xml:space="preserve"> IF(OR(C139="X",C141="X",C143="x",D141="x",D143="x" ),"x","")</f>
        <v/>
      </c>
      <c r="K143" s="176" t="s">
        <v>129</v>
      </c>
    </row>
    <row r="144" spans="1:11" x14ac:dyDescent="0.2">
      <c r="A144" s="764"/>
      <c r="B144" s="173" t="s">
        <v>130</v>
      </c>
      <c r="C144" s="748"/>
      <c r="D144" s="750"/>
      <c r="E144" s="752"/>
      <c r="F144" s="754"/>
      <c r="G144" s="756"/>
      <c r="H144" s="173"/>
      <c r="I144" s="173"/>
      <c r="J144" s="173"/>
      <c r="K144" s="174"/>
    </row>
    <row r="145" spans="1:11" x14ac:dyDescent="0.2">
      <c r="A145" s="195"/>
      <c r="B145" s="173"/>
      <c r="C145" s="173">
        <v>1</v>
      </c>
      <c r="D145" s="173">
        <v>2</v>
      </c>
      <c r="E145" s="173">
        <v>3</v>
      </c>
      <c r="F145" s="173">
        <v>4</v>
      </c>
      <c r="G145" s="173">
        <v>5</v>
      </c>
      <c r="H145" s="173"/>
      <c r="I145" s="173"/>
      <c r="J145" s="173"/>
      <c r="K145" s="174"/>
    </row>
    <row r="146" spans="1:11" x14ac:dyDescent="0.2">
      <c r="A146" s="195"/>
      <c r="B146" s="173"/>
      <c r="C146" s="173" t="s">
        <v>131</v>
      </c>
      <c r="D146" s="173" t="s">
        <v>132</v>
      </c>
      <c r="E146" s="173" t="s">
        <v>133</v>
      </c>
      <c r="F146" s="173" t="s">
        <v>134</v>
      </c>
      <c r="G146" s="173" t="s">
        <v>135</v>
      </c>
      <c r="H146" s="173"/>
      <c r="I146" s="173"/>
      <c r="J146" s="173"/>
      <c r="K146" s="174"/>
    </row>
    <row r="147" spans="1:11" x14ac:dyDescent="0.2">
      <c r="A147" s="195"/>
      <c r="B147" s="173"/>
      <c r="C147" s="746" t="s">
        <v>136</v>
      </c>
      <c r="D147" s="746"/>
      <c r="E147" s="746"/>
      <c r="F147" s="746"/>
      <c r="G147" s="746"/>
      <c r="H147" s="173"/>
      <c r="I147" s="173"/>
      <c r="J147" s="173"/>
      <c r="K147" s="174"/>
    </row>
    <row r="148" spans="1:11" x14ac:dyDescent="0.2">
      <c r="A148" s="195"/>
      <c r="B148" s="173"/>
      <c r="C148" s="746"/>
      <c r="D148" s="746"/>
      <c r="E148" s="746"/>
      <c r="F148" s="746"/>
      <c r="G148" s="746"/>
      <c r="H148" s="173"/>
      <c r="I148" s="173"/>
      <c r="J148" s="173"/>
      <c r="K148" s="174"/>
    </row>
    <row r="149" spans="1:11" ht="15" thickBot="1" x14ac:dyDescent="0.25">
      <c r="A149" s="197"/>
      <c r="B149" s="198"/>
      <c r="C149" s="198"/>
      <c r="D149" s="198"/>
      <c r="E149" s="198"/>
      <c r="F149" s="198"/>
      <c r="G149" s="198"/>
      <c r="H149" s="198"/>
      <c r="I149" s="198"/>
      <c r="J149" s="198"/>
      <c r="K149" s="199"/>
    </row>
    <row r="150" spans="1:11" ht="15" thickBot="1" x14ac:dyDescent="0.25"/>
    <row r="151" spans="1:11" ht="31.5" customHeight="1" thickBot="1" x14ac:dyDescent="0.25">
      <c r="A151" s="156" t="s">
        <v>120</v>
      </c>
      <c r="B151" s="769" t="str">
        <f>DESCRIPCION!A31</f>
        <v>h</v>
      </c>
      <c r="C151" s="770"/>
      <c r="D151" s="770"/>
      <c r="E151" s="770"/>
      <c r="F151" s="770"/>
      <c r="G151" s="770"/>
      <c r="H151" s="770"/>
      <c r="I151" s="771"/>
      <c r="J151" s="157" t="s">
        <v>352</v>
      </c>
      <c r="K151" s="155" t="str">
        <f>IF(J157="x","EXTREMA",IF(J159="x","ALTA",IF(J161="x","MODERADA",IF(J163="x","BAJA",""))))</f>
        <v/>
      </c>
    </row>
    <row r="152" spans="1:11" ht="16.5" thickBot="1" x14ac:dyDescent="0.25">
      <c r="A152" s="778" t="s">
        <v>122</v>
      </c>
      <c r="B152" s="779"/>
      <c r="C152" s="779"/>
      <c r="D152" s="780" t="str">
        <f>PROBABILIDAD!T18</f>
        <v xml:space="preserve"> </v>
      </c>
      <c r="E152" s="781"/>
      <c r="F152" s="778" t="s">
        <v>353</v>
      </c>
      <c r="G152" s="779"/>
      <c r="H152" s="779"/>
      <c r="I152" s="782"/>
      <c r="J152" s="783"/>
      <c r="K152" s="784"/>
    </row>
    <row r="153" spans="1:11" x14ac:dyDescent="0.2">
      <c r="A153" s="195"/>
      <c r="B153" s="173"/>
      <c r="C153" s="173"/>
      <c r="D153" s="173"/>
      <c r="E153" s="173"/>
      <c r="F153" s="173"/>
      <c r="G153" s="173"/>
      <c r="H153" s="173"/>
      <c r="I153" s="173"/>
      <c r="J153" s="191"/>
      <c r="K153" s="192"/>
    </row>
    <row r="154" spans="1:11" x14ac:dyDescent="0.2">
      <c r="A154" s="195"/>
      <c r="B154" s="173"/>
      <c r="C154" s="196"/>
      <c r="D154" s="173"/>
      <c r="E154" s="173"/>
      <c r="F154" s="173"/>
      <c r="G154" s="173"/>
      <c r="H154" s="173"/>
      <c r="I154" s="173"/>
      <c r="J154" s="191"/>
      <c r="K154" s="192"/>
    </row>
    <row r="155" spans="1:11" ht="36" customHeight="1" x14ac:dyDescent="0.2">
      <c r="A155" s="764" t="s">
        <v>122</v>
      </c>
      <c r="B155" s="173">
        <v>5</v>
      </c>
      <c r="C155" s="765"/>
      <c r="D155" s="744"/>
      <c r="E155" s="745"/>
      <c r="F155" s="745"/>
      <c r="G155" s="745"/>
      <c r="H155" s="173"/>
      <c r="I155" s="173"/>
      <c r="J155" s="759" t="s">
        <v>121</v>
      </c>
      <c r="K155" s="760"/>
    </row>
    <row r="156" spans="1:11" ht="15" x14ac:dyDescent="0.2">
      <c r="A156" s="764"/>
      <c r="B156" s="173" t="s">
        <v>124</v>
      </c>
      <c r="C156" s="766"/>
      <c r="D156" s="744"/>
      <c r="E156" s="745"/>
      <c r="F156" s="745"/>
      <c r="G156" s="745"/>
      <c r="H156" s="173"/>
      <c r="I156" s="173"/>
      <c r="J156" s="175"/>
      <c r="K156" s="176"/>
    </row>
    <row r="157" spans="1:11" ht="27" customHeight="1" x14ac:dyDescent="0.2">
      <c r="A157" s="764"/>
      <c r="B157" s="173">
        <v>4</v>
      </c>
      <c r="C157" s="767"/>
      <c r="D157" s="744"/>
      <c r="E157" s="744"/>
      <c r="F157" s="757"/>
      <c r="G157" s="745"/>
      <c r="H157" s="173"/>
      <c r="I157" s="173"/>
      <c r="J157" s="182" t="str">
        <f xml:space="preserve"> IF(OR(E155="X",F155="X",G155="x",F157="x",G157="X",F159="X",G159="X",G161="X" ),"x","")</f>
        <v/>
      </c>
      <c r="K157" s="176" t="s">
        <v>123</v>
      </c>
    </row>
    <row r="158" spans="1:11" ht="27.75" x14ac:dyDescent="0.2">
      <c r="A158" s="764"/>
      <c r="B158" s="173" t="s">
        <v>126</v>
      </c>
      <c r="C158" s="768"/>
      <c r="D158" s="744"/>
      <c r="E158" s="744"/>
      <c r="F158" s="757"/>
      <c r="G158" s="745"/>
      <c r="H158" s="173"/>
      <c r="I158" s="173"/>
      <c r="J158" s="183"/>
      <c r="K158" s="176"/>
    </row>
    <row r="159" spans="1:11" ht="27.75" customHeight="1" x14ac:dyDescent="0.2">
      <c r="A159" s="764"/>
      <c r="B159" s="173">
        <v>3</v>
      </c>
      <c r="C159" s="747"/>
      <c r="D159" s="742"/>
      <c r="E159" s="743"/>
      <c r="F159" s="757"/>
      <c r="G159" s="745"/>
      <c r="H159" s="173"/>
      <c r="I159" s="173"/>
      <c r="J159" s="184" t="str">
        <f xml:space="preserve"> IF(OR(C155="X",D155="X",D157="x",E157="x",E159="X",F161="X",F163="X",G163="X" ),"x","")</f>
        <v/>
      </c>
      <c r="K159" s="176" t="s">
        <v>125</v>
      </c>
    </row>
    <row r="160" spans="1:11" ht="27.75" x14ac:dyDescent="0.2">
      <c r="A160" s="764"/>
      <c r="B160" s="173" t="s">
        <v>128</v>
      </c>
      <c r="C160" s="758"/>
      <c r="D160" s="742"/>
      <c r="E160" s="744"/>
      <c r="F160" s="757"/>
      <c r="G160" s="745"/>
      <c r="H160" s="173"/>
      <c r="I160" s="173"/>
      <c r="J160" s="185"/>
      <c r="K160" s="176"/>
    </row>
    <row r="161" spans="1:11" ht="27.75" customHeight="1" x14ac:dyDescent="0.2">
      <c r="A161" s="764"/>
      <c r="B161" s="173">
        <v>2</v>
      </c>
      <c r="C161" s="747"/>
      <c r="D161" s="740"/>
      <c r="E161" s="741"/>
      <c r="F161" s="743"/>
      <c r="G161" s="745"/>
      <c r="H161" s="173"/>
      <c r="I161" s="173"/>
      <c r="J161" s="186" t="str">
        <f xml:space="preserve"> IF(OR(C157="X",D159="X",E161="x",E163="x" ),"x","")</f>
        <v/>
      </c>
      <c r="K161" s="176" t="s">
        <v>127</v>
      </c>
    </row>
    <row r="162" spans="1:11" ht="27.75" x14ac:dyDescent="0.2">
      <c r="A162" s="764"/>
      <c r="B162" s="173" t="s">
        <v>250</v>
      </c>
      <c r="C162" s="758"/>
      <c r="D162" s="740"/>
      <c r="E162" s="742"/>
      <c r="F162" s="744"/>
      <c r="G162" s="745"/>
      <c r="H162" s="173"/>
      <c r="I162" s="173"/>
      <c r="J162" s="185"/>
      <c r="K162" s="176"/>
    </row>
    <row r="163" spans="1:11" ht="27.75" x14ac:dyDescent="0.2">
      <c r="A163" s="764"/>
      <c r="B163" s="173">
        <v>1</v>
      </c>
      <c r="C163" s="747"/>
      <c r="D163" s="749"/>
      <c r="E163" s="751"/>
      <c r="F163" s="753"/>
      <c r="G163" s="755"/>
      <c r="H163" s="173"/>
      <c r="I163" s="173"/>
      <c r="J163" s="187" t="str">
        <f xml:space="preserve"> IF(OR(C159="X",C161="X",C163="x",D161="x",D163="x" ),"x","")</f>
        <v/>
      </c>
      <c r="K163" s="176" t="s">
        <v>129</v>
      </c>
    </row>
    <row r="164" spans="1:11" ht="26.25" customHeight="1" x14ac:dyDescent="0.2">
      <c r="A164" s="764"/>
      <c r="B164" s="173" t="s">
        <v>130</v>
      </c>
      <c r="C164" s="748"/>
      <c r="D164" s="750"/>
      <c r="E164" s="752"/>
      <c r="F164" s="754"/>
      <c r="G164" s="756"/>
      <c r="H164" s="173"/>
      <c r="I164" s="173"/>
      <c r="J164" s="173"/>
      <c r="K164" s="174"/>
    </row>
    <row r="165" spans="1:11" x14ac:dyDescent="0.2">
      <c r="A165" s="195"/>
      <c r="B165" s="173"/>
      <c r="C165" s="173">
        <v>1</v>
      </c>
      <c r="D165" s="173">
        <v>2</v>
      </c>
      <c r="E165" s="173">
        <v>3</v>
      </c>
      <c r="F165" s="173">
        <v>4</v>
      </c>
      <c r="G165" s="173">
        <v>5</v>
      </c>
      <c r="H165" s="173"/>
      <c r="I165" s="173"/>
      <c r="J165" s="173"/>
      <c r="K165" s="174"/>
    </row>
    <row r="166" spans="1:11" x14ac:dyDescent="0.2">
      <c r="A166" s="195"/>
      <c r="B166" s="173"/>
      <c r="C166" s="173" t="s">
        <v>131</v>
      </c>
      <c r="D166" s="173" t="s">
        <v>132</v>
      </c>
      <c r="E166" s="173" t="s">
        <v>133</v>
      </c>
      <c r="F166" s="173" t="s">
        <v>134</v>
      </c>
      <c r="G166" s="173" t="s">
        <v>135</v>
      </c>
      <c r="H166" s="173"/>
      <c r="I166" s="173"/>
      <c r="J166" s="173"/>
      <c r="K166" s="174"/>
    </row>
    <row r="167" spans="1:11" x14ac:dyDescent="0.2">
      <c r="A167" s="195"/>
      <c r="B167" s="173"/>
      <c r="C167" s="746" t="s">
        <v>136</v>
      </c>
      <c r="D167" s="746"/>
      <c r="E167" s="746"/>
      <c r="F167" s="746"/>
      <c r="G167" s="746"/>
      <c r="H167" s="173"/>
      <c r="I167" s="173"/>
      <c r="J167" s="173"/>
      <c r="K167" s="174"/>
    </row>
    <row r="168" spans="1:11" x14ac:dyDescent="0.2">
      <c r="A168" s="195"/>
      <c r="B168" s="173"/>
      <c r="C168" s="746"/>
      <c r="D168" s="746"/>
      <c r="E168" s="746"/>
      <c r="F168" s="746"/>
      <c r="G168" s="746"/>
      <c r="H168" s="173"/>
      <c r="I168" s="173"/>
      <c r="J168" s="173"/>
      <c r="K168" s="174"/>
    </row>
    <row r="169" spans="1:11" ht="15" thickBot="1" x14ac:dyDescent="0.25">
      <c r="A169" s="197"/>
      <c r="B169" s="198"/>
      <c r="C169" s="198"/>
      <c r="D169" s="198"/>
      <c r="E169" s="198"/>
      <c r="F169" s="198"/>
      <c r="G169" s="198"/>
      <c r="H169" s="198"/>
      <c r="I169" s="198"/>
      <c r="J169" s="198"/>
      <c r="K169" s="199"/>
    </row>
    <row r="171" spans="1:11" ht="15" thickBot="1" x14ac:dyDescent="0.25"/>
    <row r="172" spans="1:11" ht="33.75" customHeight="1" thickBot="1" x14ac:dyDescent="0.25">
      <c r="A172" s="156" t="s">
        <v>120</v>
      </c>
      <c r="B172" s="761" t="str">
        <f>DESCRIPCION!A34</f>
        <v>i</v>
      </c>
      <c r="C172" s="762"/>
      <c r="D172" s="762"/>
      <c r="E172" s="762"/>
      <c r="F172" s="762"/>
      <c r="G172" s="762"/>
      <c r="H172" s="762"/>
      <c r="I172" s="763"/>
      <c r="J172" s="157" t="s">
        <v>352</v>
      </c>
      <c r="K172" s="155" t="str">
        <f>IF(J178="x","EXTREMA",IF(J180="x","ALTA",IF(J182="x","MODERADA",IF(J184="x","BAJA",""))))</f>
        <v/>
      </c>
    </row>
    <row r="173" spans="1:11" ht="16.5" thickBot="1" x14ac:dyDescent="0.25">
      <c r="A173" s="778" t="s">
        <v>122</v>
      </c>
      <c r="B173" s="779"/>
      <c r="C173" s="779"/>
      <c r="D173" s="780" t="str">
        <f>PROBABILIDAD!T19</f>
        <v xml:space="preserve"> </v>
      </c>
      <c r="E173" s="781"/>
      <c r="F173" s="778" t="s">
        <v>353</v>
      </c>
      <c r="G173" s="779"/>
      <c r="H173" s="779"/>
      <c r="I173" s="782"/>
      <c r="J173" s="783"/>
      <c r="K173" s="784"/>
    </row>
    <row r="174" spans="1:11" x14ac:dyDescent="0.2">
      <c r="A174" s="195"/>
      <c r="B174" s="173"/>
      <c r="C174" s="173"/>
      <c r="D174" s="173"/>
      <c r="E174" s="173"/>
      <c r="F174" s="173"/>
      <c r="G174" s="173"/>
      <c r="H174" s="173"/>
      <c r="I174" s="173"/>
      <c r="J174" s="191"/>
      <c r="K174" s="192"/>
    </row>
    <row r="175" spans="1:11" x14ac:dyDescent="0.2">
      <c r="A175" s="195"/>
      <c r="B175" s="173"/>
      <c r="C175" s="196"/>
      <c r="D175" s="173"/>
      <c r="E175" s="173"/>
      <c r="F175" s="173"/>
      <c r="G175" s="173"/>
      <c r="H175" s="173"/>
      <c r="I175" s="173"/>
      <c r="J175" s="191"/>
      <c r="K175" s="192"/>
    </row>
    <row r="176" spans="1:11" ht="31.5" customHeight="1" x14ac:dyDescent="0.2">
      <c r="A176" s="764" t="s">
        <v>122</v>
      </c>
      <c r="B176" s="173">
        <v>5</v>
      </c>
      <c r="C176" s="765"/>
      <c r="D176" s="744"/>
      <c r="E176" s="745"/>
      <c r="F176" s="745"/>
      <c r="G176" s="745"/>
      <c r="H176" s="173"/>
      <c r="I176" s="173"/>
      <c r="J176" s="759" t="s">
        <v>121</v>
      </c>
      <c r="K176" s="760"/>
    </row>
    <row r="177" spans="1:11" ht="15" x14ac:dyDescent="0.2">
      <c r="A177" s="764"/>
      <c r="B177" s="173" t="s">
        <v>124</v>
      </c>
      <c r="C177" s="766"/>
      <c r="D177" s="744"/>
      <c r="E177" s="745"/>
      <c r="F177" s="745"/>
      <c r="G177" s="745"/>
      <c r="H177" s="173"/>
      <c r="I177" s="173"/>
      <c r="J177" s="175"/>
      <c r="K177" s="176"/>
    </row>
    <row r="178" spans="1:11" ht="27.75" customHeight="1" x14ac:dyDescent="0.2">
      <c r="A178" s="764"/>
      <c r="B178" s="173">
        <v>4</v>
      </c>
      <c r="C178" s="767"/>
      <c r="D178" s="744"/>
      <c r="E178" s="744"/>
      <c r="F178" s="757"/>
      <c r="G178" s="745"/>
      <c r="H178" s="173"/>
      <c r="I178" s="173"/>
      <c r="J178" s="182" t="str">
        <f xml:space="preserve"> IF(OR(E176="X",F176="X",G176="x",F178="x",G178="X",F180="X",G180="X",G182="X" ),"x","")</f>
        <v/>
      </c>
      <c r="K178" s="176" t="s">
        <v>123</v>
      </c>
    </row>
    <row r="179" spans="1:11" ht="27.75" x14ac:dyDescent="0.2">
      <c r="A179" s="764"/>
      <c r="B179" s="173" t="s">
        <v>126</v>
      </c>
      <c r="C179" s="768"/>
      <c r="D179" s="744"/>
      <c r="E179" s="744"/>
      <c r="F179" s="757"/>
      <c r="G179" s="745"/>
      <c r="H179" s="173"/>
      <c r="I179" s="173"/>
      <c r="J179" s="183"/>
      <c r="K179" s="176"/>
    </row>
    <row r="180" spans="1:11" ht="32.25" customHeight="1" x14ac:dyDescent="0.2">
      <c r="A180" s="764"/>
      <c r="B180" s="173">
        <v>3</v>
      </c>
      <c r="C180" s="747"/>
      <c r="D180" s="742"/>
      <c r="E180" s="743"/>
      <c r="F180" s="757"/>
      <c r="G180" s="745"/>
      <c r="H180" s="173"/>
      <c r="I180" s="173"/>
      <c r="J180" s="184" t="str">
        <f xml:space="preserve"> IF(OR(C176="X",D176="X",D178="x",E178="x",E180="X",F182="X",F184="X",G184="X" ),"x","")</f>
        <v/>
      </c>
      <c r="K180" s="176" t="s">
        <v>125</v>
      </c>
    </row>
    <row r="181" spans="1:11" ht="27.75" x14ac:dyDescent="0.2">
      <c r="A181" s="764"/>
      <c r="B181" s="173" t="s">
        <v>128</v>
      </c>
      <c r="C181" s="758"/>
      <c r="D181" s="742"/>
      <c r="E181" s="744"/>
      <c r="F181" s="757"/>
      <c r="G181" s="745"/>
      <c r="H181" s="173"/>
      <c r="I181" s="173"/>
      <c r="J181" s="185"/>
      <c r="K181" s="176"/>
    </row>
    <row r="182" spans="1:11" ht="32.25" customHeight="1" x14ac:dyDescent="0.2">
      <c r="A182" s="764"/>
      <c r="B182" s="173">
        <v>2</v>
      </c>
      <c r="C182" s="747"/>
      <c r="D182" s="740"/>
      <c r="E182" s="741"/>
      <c r="F182" s="743"/>
      <c r="G182" s="745"/>
      <c r="H182" s="173"/>
      <c r="I182" s="173"/>
      <c r="J182" s="186" t="str">
        <f xml:space="preserve"> IF(OR(E182="X",D180="X",C178="x",E184="x" ),"x","")</f>
        <v/>
      </c>
      <c r="K182" s="176" t="s">
        <v>127</v>
      </c>
    </row>
    <row r="183" spans="1:11" ht="27.75" x14ac:dyDescent="0.2">
      <c r="A183" s="764"/>
      <c r="B183" s="173" t="s">
        <v>250</v>
      </c>
      <c r="C183" s="758"/>
      <c r="D183" s="740"/>
      <c r="E183" s="742"/>
      <c r="F183" s="744"/>
      <c r="G183" s="745"/>
      <c r="H183" s="173"/>
      <c r="I183" s="173"/>
      <c r="J183" s="185"/>
      <c r="K183" s="176"/>
    </row>
    <row r="184" spans="1:11" ht="27.75" x14ac:dyDescent="0.2">
      <c r="A184" s="764"/>
      <c r="B184" s="173">
        <v>1</v>
      </c>
      <c r="C184" s="747"/>
      <c r="D184" s="749"/>
      <c r="E184" s="751"/>
      <c r="F184" s="753"/>
      <c r="G184" s="755"/>
      <c r="H184" s="173"/>
      <c r="I184" s="173"/>
      <c r="J184" s="187" t="str">
        <f xml:space="preserve"> IF(OR(C180="X",C182="X",D182="x",D184="x",C184="x" ),"x","")</f>
        <v/>
      </c>
      <c r="K184" s="176" t="s">
        <v>129</v>
      </c>
    </row>
    <row r="185" spans="1:11" ht="24" customHeight="1" x14ac:dyDescent="0.2">
      <c r="A185" s="764"/>
      <c r="B185" s="173" t="s">
        <v>130</v>
      </c>
      <c r="C185" s="748"/>
      <c r="D185" s="750"/>
      <c r="E185" s="752"/>
      <c r="F185" s="754"/>
      <c r="G185" s="756"/>
      <c r="H185" s="173"/>
      <c r="I185" s="173"/>
      <c r="J185" s="173"/>
      <c r="K185" s="174"/>
    </row>
    <row r="186" spans="1:11" x14ac:dyDescent="0.2">
      <c r="A186" s="195"/>
      <c r="B186" s="173"/>
      <c r="C186" s="173">
        <v>1</v>
      </c>
      <c r="D186" s="173">
        <v>2</v>
      </c>
      <c r="E186" s="173">
        <v>3</v>
      </c>
      <c r="F186" s="173">
        <v>4</v>
      </c>
      <c r="G186" s="173">
        <v>5</v>
      </c>
      <c r="H186" s="173"/>
      <c r="I186" s="173"/>
      <c r="J186" s="173"/>
      <c r="K186" s="174"/>
    </row>
    <row r="187" spans="1:11" x14ac:dyDescent="0.2">
      <c r="A187" s="195"/>
      <c r="B187" s="173"/>
      <c r="C187" s="173" t="s">
        <v>131</v>
      </c>
      <c r="D187" s="173" t="s">
        <v>132</v>
      </c>
      <c r="E187" s="173" t="s">
        <v>133</v>
      </c>
      <c r="F187" s="173" t="s">
        <v>134</v>
      </c>
      <c r="G187" s="173" t="s">
        <v>135</v>
      </c>
      <c r="H187" s="173"/>
      <c r="I187" s="173"/>
      <c r="J187" s="173"/>
      <c r="K187" s="174"/>
    </row>
    <row r="188" spans="1:11" x14ac:dyDescent="0.2">
      <c r="A188" s="195"/>
      <c r="B188" s="173"/>
      <c r="C188" s="746" t="s">
        <v>136</v>
      </c>
      <c r="D188" s="746"/>
      <c r="E188" s="746"/>
      <c r="F188" s="746"/>
      <c r="G188" s="746"/>
      <c r="H188" s="173"/>
      <c r="I188" s="173"/>
      <c r="J188" s="173"/>
      <c r="K188" s="174"/>
    </row>
    <row r="189" spans="1:11" x14ac:dyDescent="0.2">
      <c r="A189" s="195"/>
      <c r="B189" s="173"/>
      <c r="C189" s="746"/>
      <c r="D189" s="746"/>
      <c r="E189" s="746"/>
      <c r="F189" s="746"/>
      <c r="G189" s="746"/>
      <c r="H189" s="173"/>
      <c r="I189" s="173"/>
      <c r="J189" s="173"/>
      <c r="K189" s="174"/>
    </row>
    <row r="190" spans="1:11" ht="15" thickBot="1" x14ac:dyDescent="0.25">
      <c r="A190" s="83"/>
      <c r="B190" s="84"/>
      <c r="C190" s="84"/>
      <c r="D190" s="84"/>
      <c r="E190" s="84"/>
      <c r="F190" s="84"/>
      <c r="G190" s="84"/>
      <c r="H190" s="84"/>
      <c r="I190" s="84"/>
      <c r="J190" s="84"/>
      <c r="K190" s="85"/>
    </row>
    <row r="191" spans="1:11" ht="15" thickBot="1" x14ac:dyDescent="0.25"/>
    <row r="192" spans="1:11" ht="33" customHeight="1" thickBot="1" x14ac:dyDescent="0.25">
      <c r="A192" s="156" t="s">
        <v>120</v>
      </c>
      <c r="B192" s="769" t="str">
        <f>DESCRIPCION!A37</f>
        <v>j</v>
      </c>
      <c r="C192" s="770"/>
      <c r="D192" s="770"/>
      <c r="E192" s="770"/>
      <c r="F192" s="770"/>
      <c r="G192" s="770"/>
      <c r="H192" s="770"/>
      <c r="I192" s="771"/>
      <c r="J192" s="157" t="s">
        <v>352</v>
      </c>
      <c r="K192" s="155" t="str">
        <f>IF(J198="x","EXTREMA",IF(J200="x","ALTA",IF(J202="x","MODERADA",IF(J204="x","BAJA",""))))</f>
        <v/>
      </c>
    </row>
    <row r="193" spans="1:11" ht="16.5" thickBot="1" x14ac:dyDescent="0.25">
      <c r="A193" s="778" t="s">
        <v>122</v>
      </c>
      <c r="B193" s="779"/>
      <c r="C193" s="779"/>
      <c r="D193" s="780" t="str">
        <f>PROBABILIDAD!T20</f>
        <v xml:space="preserve"> </v>
      </c>
      <c r="E193" s="781"/>
      <c r="F193" s="778" t="s">
        <v>353</v>
      </c>
      <c r="G193" s="779"/>
      <c r="H193" s="779"/>
      <c r="I193" s="782"/>
      <c r="J193" s="783"/>
      <c r="K193" s="784"/>
    </row>
    <row r="194" spans="1:11" x14ac:dyDescent="0.2">
      <c r="A194" s="195"/>
      <c r="B194" s="173"/>
      <c r="C194" s="173"/>
      <c r="D194" s="173"/>
      <c r="E194" s="173"/>
      <c r="F194" s="173"/>
      <c r="G194" s="173"/>
      <c r="H194" s="173"/>
      <c r="I194" s="173"/>
      <c r="J194" s="191"/>
      <c r="K194" s="192"/>
    </row>
    <row r="195" spans="1:11" x14ac:dyDescent="0.2">
      <c r="A195" s="195"/>
      <c r="B195" s="173"/>
      <c r="C195" s="196"/>
      <c r="D195" s="173"/>
      <c r="E195" s="173"/>
      <c r="F195" s="173"/>
      <c r="G195" s="173"/>
      <c r="H195" s="173"/>
      <c r="I195" s="173"/>
      <c r="J195" s="191"/>
      <c r="K195" s="192"/>
    </row>
    <row r="196" spans="1:11" ht="27" customHeight="1" x14ac:dyDescent="0.2">
      <c r="A196" s="764" t="s">
        <v>122</v>
      </c>
      <c r="B196" s="173">
        <v>5</v>
      </c>
      <c r="C196" s="765"/>
      <c r="D196" s="744"/>
      <c r="E196" s="745"/>
      <c r="F196" s="745"/>
      <c r="G196" s="745"/>
      <c r="H196" s="173"/>
      <c r="I196" s="173"/>
      <c r="J196" s="759" t="s">
        <v>121</v>
      </c>
      <c r="K196" s="760"/>
    </row>
    <row r="197" spans="1:11" ht="15" x14ac:dyDescent="0.2">
      <c r="A197" s="764"/>
      <c r="B197" s="173" t="s">
        <v>124</v>
      </c>
      <c r="C197" s="766"/>
      <c r="D197" s="744"/>
      <c r="E197" s="745"/>
      <c r="F197" s="745"/>
      <c r="G197" s="745"/>
      <c r="H197" s="173"/>
      <c r="I197" s="173"/>
      <c r="J197" s="175"/>
      <c r="K197" s="176"/>
    </row>
    <row r="198" spans="1:11" ht="30.75" customHeight="1" x14ac:dyDescent="0.2">
      <c r="A198" s="764"/>
      <c r="B198" s="173">
        <v>4</v>
      </c>
      <c r="C198" s="767"/>
      <c r="D198" s="744"/>
      <c r="E198" s="744"/>
      <c r="F198" s="757"/>
      <c r="G198" s="745"/>
      <c r="H198" s="173"/>
      <c r="I198" s="173"/>
      <c r="J198" s="182" t="str">
        <f xml:space="preserve"> IF(OR(E196="X",F196="X",G196="x",F198="x",G198="X",F200="X",G200="X",G202="X" ),"x","")</f>
        <v/>
      </c>
      <c r="K198" s="176" t="s">
        <v>123</v>
      </c>
    </row>
    <row r="199" spans="1:11" ht="27.75" x14ac:dyDescent="0.2">
      <c r="A199" s="764"/>
      <c r="B199" s="173" t="s">
        <v>126</v>
      </c>
      <c r="C199" s="768"/>
      <c r="D199" s="744"/>
      <c r="E199" s="744"/>
      <c r="F199" s="757"/>
      <c r="G199" s="745"/>
      <c r="H199" s="173"/>
      <c r="I199" s="173"/>
      <c r="J199" s="183"/>
      <c r="K199" s="176"/>
    </row>
    <row r="200" spans="1:11" ht="25.5" customHeight="1" x14ac:dyDescent="0.2">
      <c r="A200" s="764"/>
      <c r="B200" s="173">
        <v>3</v>
      </c>
      <c r="C200" s="747"/>
      <c r="D200" s="742"/>
      <c r="E200" s="743"/>
      <c r="F200" s="757"/>
      <c r="G200" s="745"/>
      <c r="H200" s="173"/>
      <c r="I200" s="173"/>
      <c r="J200" s="184" t="str">
        <f xml:space="preserve"> IF(OR(C196="X",D196="X",D198="x",E198="x",E200="X",F202="X",F204="X",G204="X" ),"x","")</f>
        <v/>
      </c>
      <c r="K200" s="176" t="s">
        <v>125</v>
      </c>
    </row>
    <row r="201" spans="1:11" ht="27.75" x14ac:dyDescent="0.2">
      <c r="A201" s="764"/>
      <c r="B201" s="173" t="s">
        <v>128</v>
      </c>
      <c r="C201" s="758"/>
      <c r="D201" s="742"/>
      <c r="E201" s="744"/>
      <c r="F201" s="757"/>
      <c r="G201" s="745"/>
      <c r="H201" s="173"/>
      <c r="I201" s="173"/>
      <c r="J201" s="185"/>
      <c r="K201" s="176"/>
    </row>
    <row r="202" spans="1:11" ht="32.25" customHeight="1" x14ac:dyDescent="0.2">
      <c r="A202" s="764"/>
      <c r="B202" s="173">
        <v>2</v>
      </c>
      <c r="C202" s="747"/>
      <c r="D202" s="740"/>
      <c r="E202" s="741"/>
      <c r="F202" s="743"/>
      <c r="G202" s="745"/>
      <c r="H202" s="173"/>
      <c r="I202" s="173"/>
      <c r="J202" s="186" t="str">
        <f xml:space="preserve"> IF(OR(C198="X",D200="X",E202="x",E204="x" ),"x","")</f>
        <v/>
      </c>
      <c r="K202" s="176" t="s">
        <v>127</v>
      </c>
    </row>
    <row r="203" spans="1:11" ht="27.75" x14ac:dyDescent="0.2">
      <c r="A203" s="764"/>
      <c r="B203" s="173" t="s">
        <v>250</v>
      </c>
      <c r="C203" s="758"/>
      <c r="D203" s="740"/>
      <c r="E203" s="742"/>
      <c r="F203" s="744"/>
      <c r="G203" s="745"/>
      <c r="H203" s="173"/>
      <c r="I203" s="173"/>
      <c r="J203" s="185"/>
      <c r="K203" s="176"/>
    </row>
    <row r="204" spans="1:11" ht="27.75" x14ac:dyDescent="0.2">
      <c r="A204" s="764"/>
      <c r="B204" s="173">
        <v>1</v>
      </c>
      <c r="C204" s="747"/>
      <c r="D204" s="749"/>
      <c r="E204" s="751"/>
      <c r="F204" s="753"/>
      <c r="G204" s="755"/>
      <c r="H204" s="173"/>
      <c r="I204" s="173"/>
      <c r="J204" s="187" t="str">
        <f xml:space="preserve"> IF(OR(C200="X",C202="X",D202="x",D204="x",C204="x" ),"x","")</f>
        <v/>
      </c>
      <c r="K204" s="176" t="s">
        <v>129</v>
      </c>
    </row>
    <row r="205" spans="1:11" ht="26.25" customHeight="1" x14ac:dyDescent="0.2">
      <c r="A205" s="764"/>
      <c r="B205" s="173" t="s">
        <v>130</v>
      </c>
      <c r="C205" s="748"/>
      <c r="D205" s="750"/>
      <c r="E205" s="752"/>
      <c r="F205" s="754"/>
      <c r="G205" s="756"/>
      <c r="H205" s="173"/>
      <c r="I205" s="173"/>
      <c r="J205" s="173"/>
      <c r="K205" s="174"/>
    </row>
    <row r="206" spans="1:11" x14ac:dyDescent="0.2">
      <c r="A206" s="195"/>
      <c r="B206" s="173"/>
      <c r="C206" s="173">
        <v>1</v>
      </c>
      <c r="D206" s="173">
        <v>2</v>
      </c>
      <c r="E206" s="173">
        <v>3</v>
      </c>
      <c r="F206" s="173">
        <v>4</v>
      </c>
      <c r="G206" s="173">
        <v>5</v>
      </c>
      <c r="H206" s="173"/>
      <c r="I206" s="173"/>
      <c r="J206" s="173"/>
      <c r="K206" s="174"/>
    </row>
    <row r="207" spans="1:11" x14ac:dyDescent="0.2">
      <c r="A207" s="195"/>
      <c r="B207" s="173"/>
      <c r="C207" s="173" t="s">
        <v>131</v>
      </c>
      <c r="D207" s="173" t="s">
        <v>132</v>
      </c>
      <c r="E207" s="173" t="s">
        <v>133</v>
      </c>
      <c r="F207" s="173" t="s">
        <v>134</v>
      </c>
      <c r="G207" s="173" t="s">
        <v>135</v>
      </c>
      <c r="H207" s="173"/>
      <c r="I207" s="173"/>
      <c r="J207" s="173"/>
      <c r="K207" s="174"/>
    </row>
    <row r="208" spans="1:11" x14ac:dyDescent="0.2">
      <c r="A208" s="195"/>
      <c r="B208" s="173"/>
      <c r="C208" s="746" t="s">
        <v>136</v>
      </c>
      <c r="D208" s="746"/>
      <c r="E208" s="746"/>
      <c r="F208" s="746"/>
      <c r="G208" s="746"/>
      <c r="H208" s="173"/>
      <c r="I208" s="173"/>
      <c r="J208" s="173"/>
      <c r="K208" s="174"/>
    </row>
    <row r="209" spans="1:11" x14ac:dyDescent="0.2">
      <c r="A209" s="195"/>
      <c r="B209" s="173"/>
      <c r="C209" s="746"/>
      <c r="D209" s="746"/>
      <c r="E209" s="746"/>
      <c r="F209" s="746"/>
      <c r="G209" s="746"/>
      <c r="H209" s="173"/>
      <c r="I209" s="173"/>
      <c r="J209" s="173"/>
      <c r="K209" s="174"/>
    </row>
    <row r="210" spans="1:11" ht="15" thickBot="1" x14ac:dyDescent="0.25">
      <c r="A210" s="83"/>
      <c r="B210" s="84"/>
      <c r="C210" s="84"/>
      <c r="D210" s="84"/>
      <c r="E210" s="84"/>
      <c r="F210" s="84"/>
      <c r="G210" s="84"/>
      <c r="H210" s="84"/>
      <c r="I210" s="84"/>
      <c r="J210" s="84"/>
      <c r="K210" s="85"/>
    </row>
  </sheetData>
  <sheetProtection selectLockedCells="1"/>
  <dataConsolidate/>
  <mergeCells count="34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C95:C96"/>
    <mergeCell ref="D95:D96"/>
    <mergeCell ref="E95:E96"/>
    <mergeCell ref="F95:F96"/>
    <mergeCell ref="G95:G96"/>
    <mergeCell ref="C97:C98"/>
    <mergeCell ref="D97:D98"/>
    <mergeCell ref="E97:E98"/>
    <mergeCell ref="F97:F98"/>
    <mergeCell ref="G97:G98"/>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D178:D179"/>
    <mergeCell ref="E178:E179"/>
    <mergeCell ref="F178:F179"/>
    <mergeCell ref="G178:G179"/>
    <mergeCell ref="C180:C181"/>
    <mergeCell ref="D180:D181"/>
    <mergeCell ref="F180:F181"/>
    <mergeCell ref="G180:G181"/>
    <mergeCell ref="E180:E181"/>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Hoja3!$A$1:$A$5</xm:f>
          </x14:formula1>
          <xm:sqref>J12:K12 J32:K32 J52:K52 J72:K72 J92:K92 J112:K112 J132:K132 J152:K152 J173:K173 J193:K193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A6" sqref="A6"/>
    </sheetView>
  </sheetViews>
  <sheetFormatPr baseColWidth="10" defaultRowHeight="15" x14ac:dyDescent="0.25"/>
  <sheetData>
    <row r="1" spans="1:1" x14ac:dyDescent="0.25">
      <c r="A1" t="s">
        <v>131</v>
      </c>
    </row>
    <row r="2" spans="1:1" x14ac:dyDescent="0.25">
      <c r="A2" t="s">
        <v>132</v>
      </c>
    </row>
    <row r="3" spans="1:1" x14ac:dyDescent="0.25">
      <c r="A3" t="s">
        <v>133</v>
      </c>
    </row>
    <row r="4" spans="1:1" x14ac:dyDescent="0.25">
      <c r="A4" t="s">
        <v>134</v>
      </c>
    </row>
    <row r="5" spans="1:1" x14ac:dyDescent="0.25">
      <c r="A5" t="s">
        <v>135</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6"/>
  </sheetPr>
  <dimension ref="A1:C190"/>
  <sheetViews>
    <sheetView topLeftCell="A170" workbookViewId="0">
      <selection activeCell="A186" sqref="A186"/>
    </sheetView>
  </sheetViews>
  <sheetFormatPr baseColWidth="10" defaultColWidth="11.42578125" defaultRowHeight="15" x14ac:dyDescent="0.25"/>
  <cols>
    <col min="1" max="1" width="37.42578125" customWidth="1"/>
    <col min="2" max="2" width="72.28515625" customWidth="1"/>
    <col min="3" max="3" width="59.85546875" style="24" customWidth="1"/>
  </cols>
  <sheetData>
    <row r="1" spans="1:1" x14ac:dyDescent="0.25">
      <c r="A1" s="38" t="s">
        <v>137</v>
      </c>
    </row>
    <row r="2" spans="1:1" x14ac:dyDescent="0.25">
      <c r="A2" s="8"/>
    </row>
    <row r="3" spans="1:1" x14ac:dyDescent="0.25">
      <c r="A3" s="8" t="s">
        <v>138</v>
      </c>
    </row>
    <row r="4" spans="1:1" x14ac:dyDescent="0.25">
      <c r="A4" s="8" t="s">
        <v>139</v>
      </c>
    </row>
    <row r="6" spans="1:1" x14ac:dyDescent="0.25">
      <c r="A6" s="38" t="s">
        <v>140</v>
      </c>
    </row>
    <row r="7" spans="1:1" x14ac:dyDescent="0.25">
      <c r="A7" t="s">
        <v>80</v>
      </c>
    </row>
    <row r="8" spans="1:1" x14ac:dyDescent="0.25">
      <c r="A8" t="s">
        <v>141</v>
      </c>
    </row>
    <row r="9" spans="1:1" x14ac:dyDescent="0.25">
      <c r="A9" t="s">
        <v>142</v>
      </c>
    </row>
    <row r="10" spans="1:1" x14ac:dyDescent="0.25">
      <c r="A10" t="s">
        <v>143</v>
      </c>
    </row>
    <row r="11" spans="1:1" x14ac:dyDescent="0.25">
      <c r="A11" t="s">
        <v>144</v>
      </c>
    </row>
    <row r="12" spans="1:1" x14ac:dyDescent="0.25">
      <c r="A12" t="s">
        <v>145</v>
      </c>
    </row>
    <row r="13" spans="1:1" x14ac:dyDescent="0.25">
      <c r="A13" t="s">
        <v>146</v>
      </c>
    </row>
    <row r="14" spans="1:1" x14ac:dyDescent="0.25">
      <c r="A14" t="s">
        <v>147</v>
      </c>
    </row>
    <row r="15" spans="1:1" x14ac:dyDescent="0.25">
      <c r="A15" t="s">
        <v>148</v>
      </c>
    </row>
    <row r="16" spans="1:1" x14ac:dyDescent="0.25">
      <c r="A16" t="s">
        <v>149</v>
      </c>
    </row>
    <row r="19" spans="1:3" x14ac:dyDescent="0.25">
      <c r="A19" s="38" t="s">
        <v>136</v>
      </c>
    </row>
    <row r="20" spans="1:3" x14ac:dyDescent="0.25">
      <c r="A20" t="s">
        <v>92</v>
      </c>
    </row>
    <row r="21" spans="1:3" x14ac:dyDescent="0.25">
      <c r="A21" t="s">
        <v>150</v>
      </c>
    </row>
    <row r="22" spans="1:3" x14ac:dyDescent="0.25">
      <c r="A22" t="s">
        <v>151</v>
      </c>
    </row>
    <row r="23" spans="1:3" x14ac:dyDescent="0.25">
      <c r="A23" t="s">
        <v>152</v>
      </c>
    </row>
    <row r="24" spans="1:3" x14ac:dyDescent="0.25">
      <c r="A24" t="s">
        <v>153</v>
      </c>
    </row>
    <row r="25" spans="1:3" x14ac:dyDescent="0.25">
      <c r="A25" t="s">
        <v>154</v>
      </c>
    </row>
    <row r="28" spans="1:3" ht="141" customHeight="1" x14ac:dyDescent="0.25">
      <c r="A28" s="46" t="s">
        <v>155</v>
      </c>
      <c r="B28" s="48" t="s">
        <v>156</v>
      </c>
      <c r="C28" s="48" t="s">
        <v>157</v>
      </c>
    </row>
    <row r="29" spans="1:3" ht="144" customHeight="1" x14ac:dyDescent="0.25">
      <c r="A29" t="s">
        <v>158</v>
      </c>
      <c r="B29" s="39" t="s">
        <v>159</v>
      </c>
      <c r="C29" s="47" t="s">
        <v>160</v>
      </c>
    </row>
    <row r="30" spans="1:3" ht="135" x14ac:dyDescent="0.25">
      <c r="A30" s="44" t="s">
        <v>161</v>
      </c>
      <c r="B30" s="37" t="s">
        <v>162</v>
      </c>
      <c r="C30" s="47" t="s">
        <v>163</v>
      </c>
    </row>
    <row r="31" spans="1:3" ht="102.75" x14ac:dyDescent="0.25">
      <c r="A31" t="s">
        <v>164</v>
      </c>
      <c r="B31" s="37" t="s">
        <v>165</v>
      </c>
      <c r="C31" s="47" t="s">
        <v>166</v>
      </c>
    </row>
    <row r="32" spans="1:3" ht="102.75" x14ac:dyDescent="0.25">
      <c r="A32" t="s">
        <v>167</v>
      </c>
      <c r="B32" s="37" t="s">
        <v>168</v>
      </c>
      <c r="C32" s="47" t="s">
        <v>169</v>
      </c>
    </row>
    <row r="34" spans="1:3" x14ac:dyDescent="0.25">
      <c r="A34" t="s">
        <v>170</v>
      </c>
      <c r="C34" s="49" t="s">
        <v>171</v>
      </c>
    </row>
    <row r="35" spans="1:3" x14ac:dyDescent="0.25">
      <c r="A35">
        <v>1</v>
      </c>
      <c r="B35">
        <f>IF(' IMPACTO RIESGOS CORRUPCION'!D13="X",1,0)</f>
        <v>0</v>
      </c>
    </row>
    <row r="36" spans="1:3" x14ac:dyDescent="0.25">
      <c r="A36">
        <v>2</v>
      </c>
      <c r="B36">
        <f>IF(' IMPACTO RIESGOS CORRUPCION'!D14="X",1,0)</f>
        <v>0</v>
      </c>
      <c r="C36" s="24" t="s">
        <v>138</v>
      </c>
    </row>
    <row r="37" spans="1:3" x14ac:dyDescent="0.25">
      <c r="A37">
        <v>3</v>
      </c>
      <c r="B37">
        <f>IF(' IMPACTO RIESGOS CORRUPCION'!D15="X",1,0)</f>
        <v>0</v>
      </c>
    </row>
    <row r="38" spans="1:3" x14ac:dyDescent="0.25">
      <c r="A38">
        <v>4</v>
      </c>
      <c r="B38">
        <f>IF(' IMPACTO RIESGOS CORRUPCION'!D16="X",1,0)</f>
        <v>0</v>
      </c>
    </row>
    <row r="39" spans="1:3" x14ac:dyDescent="0.25">
      <c r="A39">
        <v>5</v>
      </c>
      <c r="B39">
        <f>IF(' IMPACTO RIESGOS CORRUPCION'!D17="X",1,0)</f>
        <v>0</v>
      </c>
    </row>
    <row r="40" spans="1:3" x14ac:dyDescent="0.25">
      <c r="A40">
        <v>6</v>
      </c>
      <c r="B40">
        <f>IF(' IMPACTO RIESGOS CORRUPCION'!D18="X",1,0)</f>
        <v>0</v>
      </c>
    </row>
    <row r="41" spans="1:3" x14ac:dyDescent="0.25">
      <c r="A41">
        <v>7</v>
      </c>
      <c r="B41">
        <f>IF(' IMPACTO RIESGOS CORRUPCION'!D19="X",1,0)</f>
        <v>0</v>
      </c>
    </row>
    <row r="42" spans="1:3" x14ac:dyDescent="0.25">
      <c r="A42">
        <v>8</v>
      </c>
      <c r="B42">
        <f>IF(' IMPACTO RIESGOS CORRUPCION'!D20="X",1,0)</f>
        <v>0</v>
      </c>
    </row>
    <row r="43" spans="1:3" x14ac:dyDescent="0.25">
      <c r="A43">
        <v>9</v>
      </c>
      <c r="B43">
        <f>IF(' IMPACTO RIESGOS CORRUPCION'!D21="X",1,0)</f>
        <v>0</v>
      </c>
    </row>
    <row r="44" spans="1:3" x14ac:dyDescent="0.25">
      <c r="A44">
        <v>10</v>
      </c>
      <c r="B44">
        <f>IF(' IMPACTO RIESGOS CORRUPCION'!D22="X",1,0)</f>
        <v>0</v>
      </c>
    </row>
    <row r="45" spans="1:3" x14ac:dyDescent="0.25">
      <c r="A45">
        <v>11</v>
      </c>
      <c r="B45">
        <f>IF(' IMPACTO RIESGOS CORRUPCION'!D23="X",1,0)</f>
        <v>0</v>
      </c>
    </row>
    <row r="46" spans="1:3" x14ac:dyDescent="0.25">
      <c r="A46">
        <v>12</v>
      </c>
      <c r="B46">
        <f>IF(' IMPACTO RIESGOS CORRUPCION'!D24="X",1,0)</f>
        <v>0</v>
      </c>
    </row>
    <row r="47" spans="1:3" x14ac:dyDescent="0.25">
      <c r="A47">
        <v>13</v>
      </c>
      <c r="B47">
        <f>IF(' IMPACTO RIESGOS CORRUPCION'!D25="X",1,0)</f>
        <v>0</v>
      </c>
    </row>
    <row r="48" spans="1:3" x14ac:dyDescent="0.25">
      <c r="A48">
        <v>14</v>
      </c>
      <c r="B48">
        <f>IF(' IMPACTO RIESGOS CORRUPCION'!D26="X",1,0)</f>
        <v>0</v>
      </c>
    </row>
    <row r="49" spans="1:2" x14ac:dyDescent="0.25">
      <c r="A49">
        <v>15</v>
      </c>
      <c r="B49">
        <f>IF(' IMPACTO RIESGOS CORRUPCION'!D27="X",1,0)</f>
        <v>0</v>
      </c>
    </row>
    <row r="50" spans="1:2" x14ac:dyDescent="0.25">
      <c r="A50">
        <v>16</v>
      </c>
      <c r="B50">
        <f>IF(' IMPACTO RIESGOS CORRUPCION'!D28="X",1,0)</f>
        <v>0</v>
      </c>
    </row>
    <row r="51" spans="1:2" x14ac:dyDescent="0.25">
      <c r="A51">
        <v>17</v>
      </c>
      <c r="B51">
        <f>IF(' IMPACTO RIESGOS CORRUPCION'!D29="X",1,0)</f>
        <v>0</v>
      </c>
    </row>
    <row r="52" spans="1:2" x14ac:dyDescent="0.25">
      <c r="A52">
        <v>18</v>
      </c>
      <c r="B52">
        <f>IF(' IMPACTO RIESGOS CORRUPCION'!D30="X",1,0)</f>
        <v>0</v>
      </c>
    </row>
    <row r="53" spans="1:2" x14ac:dyDescent="0.25">
      <c r="A53">
        <v>19</v>
      </c>
      <c r="B53">
        <f>IF(' IMPACTO RIESGOS CORRUPCION'!D31="X",1,0)</f>
        <v>0</v>
      </c>
    </row>
    <row r="54" spans="1:2" x14ac:dyDescent="0.25">
      <c r="A54" t="s">
        <v>172</v>
      </c>
      <c r="B54">
        <f>SUM(B35:B53)</f>
        <v>0</v>
      </c>
    </row>
    <row r="57" spans="1:2" x14ac:dyDescent="0.25">
      <c r="A57" t="s">
        <v>173</v>
      </c>
    </row>
    <row r="58" spans="1:2" x14ac:dyDescent="0.25">
      <c r="A58">
        <v>1</v>
      </c>
      <c r="B58">
        <f>IF(' IMPACTO RIESGOS CORRUPCION'!D36="X",1,0)</f>
        <v>0</v>
      </c>
    </row>
    <row r="59" spans="1:2" x14ac:dyDescent="0.25">
      <c r="A59">
        <v>2</v>
      </c>
      <c r="B59">
        <f>IF(' IMPACTO RIESGOS CORRUPCION'!D37="X",1,0)</f>
        <v>0</v>
      </c>
    </row>
    <row r="60" spans="1:2" x14ac:dyDescent="0.25">
      <c r="A60">
        <v>3</v>
      </c>
      <c r="B60">
        <f>IF(' IMPACTO RIESGOS CORRUPCION'!D38="X",1,0)</f>
        <v>0</v>
      </c>
    </row>
    <row r="61" spans="1:2" x14ac:dyDescent="0.25">
      <c r="A61">
        <v>4</v>
      </c>
      <c r="B61">
        <f>IF(' IMPACTO RIESGOS CORRUPCION'!D39="X",1,0)</f>
        <v>0</v>
      </c>
    </row>
    <row r="62" spans="1:2" x14ac:dyDescent="0.25">
      <c r="A62">
        <v>5</v>
      </c>
      <c r="B62">
        <f>IF(' IMPACTO RIESGOS CORRUPCION'!D40="X",1,0)</f>
        <v>0</v>
      </c>
    </row>
    <row r="63" spans="1:2" x14ac:dyDescent="0.25">
      <c r="A63">
        <v>6</v>
      </c>
      <c r="B63">
        <f>IF(' IMPACTO RIESGOS CORRUPCION'!D41="X",1,0)</f>
        <v>0</v>
      </c>
    </row>
    <row r="64" spans="1:2" x14ac:dyDescent="0.25">
      <c r="A64">
        <v>7</v>
      </c>
      <c r="B64">
        <f>IF(' IMPACTO RIESGOS CORRUPCION'!D42="X",1,0)</f>
        <v>0</v>
      </c>
    </row>
    <row r="65" spans="1:2" x14ac:dyDescent="0.25">
      <c r="A65">
        <v>8</v>
      </c>
      <c r="B65">
        <f>IF(' IMPACTO RIESGOS CORRUPCION'!D43="X",1,0)</f>
        <v>0</v>
      </c>
    </row>
    <row r="66" spans="1:2" x14ac:dyDescent="0.25">
      <c r="A66">
        <v>9</v>
      </c>
      <c r="B66">
        <f>IF(' IMPACTO RIESGOS CORRUPCION'!D44="X",1,0)</f>
        <v>0</v>
      </c>
    </row>
    <row r="67" spans="1:2" x14ac:dyDescent="0.25">
      <c r="A67">
        <v>10</v>
      </c>
      <c r="B67">
        <f>IF(' IMPACTO RIESGOS CORRUPCION'!D45="X",1,0)</f>
        <v>0</v>
      </c>
    </row>
    <row r="68" spans="1:2" x14ac:dyDescent="0.25">
      <c r="A68">
        <v>11</v>
      </c>
      <c r="B68">
        <f>IF(' IMPACTO RIESGOS CORRUPCION'!D46="X",1,0)</f>
        <v>0</v>
      </c>
    </row>
    <row r="69" spans="1:2" x14ac:dyDescent="0.25">
      <c r="A69">
        <v>12</v>
      </c>
      <c r="B69">
        <f>IF(' IMPACTO RIESGOS CORRUPCION'!D47="X",1,0)</f>
        <v>0</v>
      </c>
    </row>
    <row r="70" spans="1:2" x14ac:dyDescent="0.25">
      <c r="A70">
        <v>13</v>
      </c>
      <c r="B70">
        <f>IF(' IMPACTO RIESGOS CORRUPCION'!D48="X",1,0)</f>
        <v>0</v>
      </c>
    </row>
    <row r="71" spans="1:2" x14ac:dyDescent="0.25">
      <c r="A71">
        <v>14</v>
      </c>
      <c r="B71">
        <f>IF(' IMPACTO RIESGOS CORRUPCION'!D49="X",1,0)</f>
        <v>0</v>
      </c>
    </row>
    <row r="72" spans="1:2" x14ac:dyDescent="0.25">
      <c r="A72">
        <v>15</v>
      </c>
      <c r="B72">
        <f>IF(' IMPACTO RIESGOS CORRUPCION'!D50="X",1,0)</f>
        <v>0</v>
      </c>
    </row>
    <row r="73" spans="1:2" x14ac:dyDescent="0.25">
      <c r="A73">
        <v>16</v>
      </c>
      <c r="B73">
        <f>IF(' IMPACTO RIESGOS CORRUPCION'!D51="X",1,0)</f>
        <v>0</v>
      </c>
    </row>
    <row r="74" spans="1:2" x14ac:dyDescent="0.25">
      <c r="A74">
        <v>17</v>
      </c>
      <c r="B74">
        <f>IF(' IMPACTO RIESGOS CORRUPCION'!D52="X",1,0)</f>
        <v>0</v>
      </c>
    </row>
    <row r="75" spans="1:2" x14ac:dyDescent="0.25">
      <c r="A75">
        <v>18</v>
      </c>
      <c r="B75">
        <f>IF(' IMPACTO RIESGOS CORRUPCION'!D53="X",1,0)</f>
        <v>0</v>
      </c>
    </row>
    <row r="76" spans="1:2" x14ac:dyDescent="0.25">
      <c r="A76">
        <v>19</v>
      </c>
      <c r="B76">
        <f>IF(' IMPACTO RIESGOS CORRUPCION'!D54="X",1,0)</f>
        <v>0</v>
      </c>
    </row>
    <row r="77" spans="1:2" x14ac:dyDescent="0.25">
      <c r="A77" t="s">
        <v>172</v>
      </c>
      <c r="B77">
        <f>SUM(B58:B76)</f>
        <v>0</v>
      </c>
    </row>
    <row r="80" spans="1:2" x14ac:dyDescent="0.25">
      <c r="A80" t="s">
        <v>174</v>
      </c>
    </row>
    <row r="81" spans="1:2" x14ac:dyDescent="0.25">
      <c r="A81">
        <v>1</v>
      </c>
      <c r="B81">
        <f>IF(' IMPACTO RIESGOS CORRUPCION'!D59="X",1,0)</f>
        <v>0</v>
      </c>
    </row>
    <row r="82" spans="1:2" x14ac:dyDescent="0.25">
      <c r="A82">
        <v>2</v>
      </c>
      <c r="B82">
        <f>IF(' IMPACTO RIESGOS CORRUPCION'!D60="X",1,0)</f>
        <v>0</v>
      </c>
    </row>
    <row r="83" spans="1:2" x14ac:dyDescent="0.25">
      <c r="A83">
        <v>3</v>
      </c>
      <c r="B83">
        <f>IF(' IMPACTO RIESGOS CORRUPCION'!D61="X",1,0)</f>
        <v>0</v>
      </c>
    </row>
    <row r="84" spans="1:2" x14ac:dyDescent="0.25">
      <c r="A84">
        <v>4</v>
      </c>
      <c r="B84">
        <f>IF(' IMPACTO RIESGOS CORRUPCION'!D62="X",1,0)</f>
        <v>0</v>
      </c>
    </row>
    <row r="85" spans="1:2" x14ac:dyDescent="0.25">
      <c r="A85">
        <v>5</v>
      </c>
      <c r="B85">
        <f>IF(' IMPACTO RIESGOS CORRUPCION'!D63="X",1,0)</f>
        <v>0</v>
      </c>
    </row>
    <row r="86" spans="1:2" x14ac:dyDescent="0.25">
      <c r="A86">
        <v>6</v>
      </c>
      <c r="B86">
        <f>IF(' IMPACTO RIESGOS CORRUPCION'!D64="X",1,0)</f>
        <v>0</v>
      </c>
    </row>
    <row r="87" spans="1:2" x14ac:dyDescent="0.25">
      <c r="A87">
        <v>7</v>
      </c>
      <c r="B87">
        <f>IF(' IMPACTO RIESGOS CORRUPCION'!D65="X",1,0)</f>
        <v>0</v>
      </c>
    </row>
    <row r="88" spans="1:2" x14ac:dyDescent="0.25">
      <c r="A88">
        <v>8</v>
      </c>
      <c r="B88">
        <f>IF(' IMPACTO RIESGOS CORRUPCION'!D66="X",1,0)</f>
        <v>0</v>
      </c>
    </row>
    <row r="89" spans="1:2" x14ac:dyDescent="0.25">
      <c r="A89">
        <v>9</v>
      </c>
      <c r="B89">
        <f>IF(' IMPACTO RIESGOS CORRUPCION'!D67="X",1,0)</f>
        <v>0</v>
      </c>
    </row>
    <row r="90" spans="1:2" x14ac:dyDescent="0.25">
      <c r="A90">
        <v>10</v>
      </c>
      <c r="B90">
        <f>IF(' IMPACTO RIESGOS CORRUPCION'!D68="X",1,0)</f>
        <v>0</v>
      </c>
    </row>
    <row r="91" spans="1:2" x14ac:dyDescent="0.25">
      <c r="A91">
        <v>11</v>
      </c>
      <c r="B91">
        <f>IF(' IMPACTO RIESGOS CORRUPCION'!D69="X",1,0)</f>
        <v>0</v>
      </c>
    </row>
    <row r="92" spans="1:2" x14ac:dyDescent="0.25">
      <c r="A92">
        <v>12</v>
      </c>
      <c r="B92">
        <f>IF(' IMPACTO RIESGOS CORRUPCION'!D70="X",1,0)</f>
        <v>0</v>
      </c>
    </row>
    <row r="93" spans="1:2" x14ac:dyDescent="0.25">
      <c r="A93">
        <v>13</v>
      </c>
      <c r="B93">
        <f>IF(' IMPACTO RIESGOS CORRUPCION'!D71="X",1,0)</f>
        <v>0</v>
      </c>
    </row>
    <row r="94" spans="1:2" x14ac:dyDescent="0.25">
      <c r="A94">
        <v>14</v>
      </c>
      <c r="B94">
        <f>IF(' IMPACTO RIESGOS CORRUPCION'!D72="X",1,0)</f>
        <v>0</v>
      </c>
    </row>
    <row r="95" spans="1:2" x14ac:dyDescent="0.25">
      <c r="A95">
        <v>15</v>
      </c>
      <c r="B95">
        <f>IF(' IMPACTO RIESGOS CORRUPCION'!D73="X",1,0)</f>
        <v>0</v>
      </c>
    </row>
    <row r="96" spans="1:2" x14ac:dyDescent="0.25">
      <c r="A96">
        <v>16</v>
      </c>
      <c r="B96">
        <f>IF(' IMPACTO RIESGOS CORRUPCION'!D74="X",1,0)</f>
        <v>0</v>
      </c>
    </row>
    <row r="97" spans="1:2" x14ac:dyDescent="0.25">
      <c r="A97">
        <v>17</v>
      </c>
      <c r="B97">
        <f>IF(' IMPACTO RIESGOS CORRUPCION'!D75="X",1,0)</f>
        <v>0</v>
      </c>
    </row>
    <row r="98" spans="1:2" x14ac:dyDescent="0.25">
      <c r="A98">
        <v>18</v>
      </c>
      <c r="B98">
        <f>IF(' IMPACTO RIESGOS CORRUPCION'!D76="X",1,0)</f>
        <v>0</v>
      </c>
    </row>
    <row r="99" spans="1:2" x14ac:dyDescent="0.25">
      <c r="A99">
        <v>19</v>
      </c>
      <c r="B99">
        <f>IF(' IMPACTO RIESGOS CORRUPCION'!D77="X",1,0)</f>
        <v>0</v>
      </c>
    </row>
    <row r="100" spans="1:2" x14ac:dyDescent="0.25">
      <c r="A100" t="s">
        <v>172</v>
      </c>
      <c r="B100">
        <f>SUM(B81:B99)</f>
        <v>0</v>
      </c>
    </row>
    <row r="103" spans="1:2" x14ac:dyDescent="0.25">
      <c r="A103" t="s">
        <v>175</v>
      </c>
    </row>
    <row r="104" spans="1:2" x14ac:dyDescent="0.25">
      <c r="A104">
        <v>1</v>
      </c>
      <c r="B104">
        <f>IF(' IMPACTO RIESGOS CORRUPCION'!D82="X",1,0)</f>
        <v>0</v>
      </c>
    </row>
    <row r="105" spans="1:2" x14ac:dyDescent="0.25">
      <c r="A105">
        <v>2</v>
      </c>
      <c r="B105">
        <f>IF(' IMPACTO RIESGOS CORRUPCION'!D83="X",1,0)</f>
        <v>0</v>
      </c>
    </row>
    <row r="106" spans="1:2" x14ac:dyDescent="0.25">
      <c r="A106">
        <v>3</v>
      </c>
      <c r="B106">
        <f>IF(' IMPACTO RIESGOS CORRUPCION'!D84="X",1,0)</f>
        <v>0</v>
      </c>
    </row>
    <row r="107" spans="1:2" x14ac:dyDescent="0.25">
      <c r="A107">
        <v>4</v>
      </c>
      <c r="B107">
        <f>IF(' IMPACTO RIESGOS CORRUPCION'!D85="X",1,0)</f>
        <v>0</v>
      </c>
    </row>
    <row r="108" spans="1:2" x14ac:dyDescent="0.25">
      <c r="A108">
        <v>5</v>
      </c>
      <c r="B108">
        <f>IF(' IMPACTO RIESGOS CORRUPCION'!D86="X",1,0)</f>
        <v>0</v>
      </c>
    </row>
    <row r="109" spans="1:2" x14ac:dyDescent="0.25">
      <c r="A109">
        <v>6</v>
      </c>
      <c r="B109">
        <f>IF(' IMPACTO RIESGOS CORRUPCION'!D87="X",1,0)</f>
        <v>0</v>
      </c>
    </row>
    <row r="110" spans="1:2" x14ac:dyDescent="0.25">
      <c r="A110">
        <v>7</v>
      </c>
      <c r="B110">
        <f>IF(' IMPACTO RIESGOS CORRUPCION'!D88="X",1,0)</f>
        <v>0</v>
      </c>
    </row>
    <row r="111" spans="1:2" x14ac:dyDescent="0.25">
      <c r="A111">
        <v>8</v>
      </c>
      <c r="B111">
        <f>IF(' IMPACTO RIESGOS CORRUPCION'!D89="X",1,0)</f>
        <v>0</v>
      </c>
    </row>
    <row r="112" spans="1:2" x14ac:dyDescent="0.25">
      <c r="A112">
        <v>9</v>
      </c>
      <c r="B112">
        <f>IF(' IMPACTO RIESGOS CORRUPCION'!D90="X",1,0)</f>
        <v>0</v>
      </c>
    </row>
    <row r="113" spans="1:2" x14ac:dyDescent="0.25">
      <c r="A113">
        <v>10</v>
      </c>
      <c r="B113">
        <f>IF(' IMPACTO RIESGOS CORRUPCION'!D91="X",1,0)</f>
        <v>0</v>
      </c>
    </row>
    <row r="114" spans="1:2" x14ac:dyDescent="0.25">
      <c r="A114">
        <v>11</v>
      </c>
      <c r="B114">
        <f>IF(' IMPACTO RIESGOS CORRUPCION'!D92="X",1,0)</f>
        <v>0</v>
      </c>
    </row>
    <row r="115" spans="1:2" x14ac:dyDescent="0.25">
      <c r="A115">
        <v>12</v>
      </c>
      <c r="B115">
        <f>IF(' IMPACTO RIESGOS CORRUPCION'!D93="X",1,0)</f>
        <v>0</v>
      </c>
    </row>
    <row r="116" spans="1:2" x14ac:dyDescent="0.25">
      <c r="A116">
        <v>13</v>
      </c>
      <c r="B116">
        <f>IF(' IMPACTO RIESGOS CORRUPCION'!D94="X",1,0)</f>
        <v>0</v>
      </c>
    </row>
    <row r="117" spans="1:2" x14ac:dyDescent="0.25">
      <c r="A117">
        <v>14</v>
      </c>
      <c r="B117">
        <f>IF(' IMPACTO RIESGOS CORRUPCION'!D95="X",1,0)</f>
        <v>0</v>
      </c>
    </row>
    <row r="118" spans="1:2" x14ac:dyDescent="0.25">
      <c r="A118">
        <v>15</v>
      </c>
      <c r="B118">
        <f>IF(' IMPACTO RIESGOS CORRUPCION'!D96="X",1,0)</f>
        <v>0</v>
      </c>
    </row>
    <row r="119" spans="1:2" x14ac:dyDescent="0.25">
      <c r="A119">
        <v>16</v>
      </c>
      <c r="B119">
        <f>IF(' IMPACTO RIESGOS CORRUPCION'!D97="X",1,0)</f>
        <v>0</v>
      </c>
    </row>
    <row r="120" spans="1:2" x14ac:dyDescent="0.25">
      <c r="A120">
        <v>17</v>
      </c>
      <c r="B120">
        <f>IF(' IMPACTO RIESGOS CORRUPCION'!D98="X",1,0)</f>
        <v>0</v>
      </c>
    </row>
    <row r="121" spans="1:2" x14ac:dyDescent="0.25">
      <c r="A121">
        <v>18</v>
      </c>
      <c r="B121">
        <f>IF(' IMPACTO RIESGOS CORRUPCION'!D99="X",1,0)</f>
        <v>0</v>
      </c>
    </row>
    <row r="122" spans="1:2" x14ac:dyDescent="0.25">
      <c r="A122">
        <v>19</v>
      </c>
      <c r="B122">
        <f>IF(' IMPACTO RIESGOS CORRUPCION'!D100="X",1,0)</f>
        <v>0</v>
      </c>
    </row>
    <row r="123" spans="1:2" x14ac:dyDescent="0.25">
      <c r="A123" t="s">
        <v>172</v>
      </c>
      <c r="B123">
        <f>SUM(B104:B122)</f>
        <v>0</v>
      </c>
    </row>
    <row r="126" spans="1:2" x14ac:dyDescent="0.25">
      <c r="A126" t="s">
        <v>175</v>
      </c>
    </row>
    <row r="127" spans="1:2" x14ac:dyDescent="0.25">
      <c r="A127">
        <v>1</v>
      </c>
      <c r="B127">
        <f>IF(' IMPACTO RIESGOS CORRUPCION'!D105="X",1,0)</f>
        <v>0</v>
      </c>
    </row>
    <row r="128" spans="1:2" x14ac:dyDescent="0.25">
      <c r="A128">
        <v>2</v>
      </c>
      <c r="B128">
        <f>IF(' IMPACTO RIESGOS CORRUPCION'!D106="X",1,0)</f>
        <v>0</v>
      </c>
    </row>
    <row r="129" spans="1:2" x14ac:dyDescent="0.25">
      <c r="A129">
        <v>3</v>
      </c>
      <c r="B129">
        <f>IF(' IMPACTO RIESGOS CORRUPCION'!D107="X",1,0)</f>
        <v>0</v>
      </c>
    </row>
    <row r="130" spans="1:2" x14ac:dyDescent="0.25">
      <c r="A130">
        <v>4</v>
      </c>
      <c r="B130">
        <f>IF(' IMPACTO RIESGOS CORRUPCION'!D108="X",1,0)</f>
        <v>0</v>
      </c>
    </row>
    <row r="131" spans="1:2" x14ac:dyDescent="0.25">
      <c r="A131">
        <v>5</v>
      </c>
      <c r="B131">
        <f>IF(' IMPACTO RIESGOS CORRUPCION'!D109="X",1,0)</f>
        <v>0</v>
      </c>
    </row>
    <row r="132" spans="1:2" x14ac:dyDescent="0.25">
      <c r="A132">
        <v>6</v>
      </c>
      <c r="B132">
        <f>IF(' IMPACTO RIESGOS CORRUPCION'!D110="X",1,0)</f>
        <v>0</v>
      </c>
    </row>
    <row r="133" spans="1:2" x14ac:dyDescent="0.25">
      <c r="A133">
        <v>7</v>
      </c>
      <c r="B133">
        <f>IF(' IMPACTO RIESGOS CORRUPCION'!D111="X",1,0)</f>
        <v>0</v>
      </c>
    </row>
    <row r="134" spans="1:2" x14ac:dyDescent="0.25">
      <c r="A134">
        <v>8</v>
      </c>
      <c r="B134">
        <f>IF(' IMPACTO RIESGOS CORRUPCION'!D112="X",1,0)</f>
        <v>0</v>
      </c>
    </row>
    <row r="135" spans="1:2" x14ac:dyDescent="0.25">
      <c r="A135">
        <v>9</v>
      </c>
      <c r="B135">
        <f>IF(' IMPACTO RIESGOS CORRUPCION'!D113="X",1,0)</f>
        <v>0</v>
      </c>
    </row>
    <row r="136" spans="1:2" x14ac:dyDescent="0.25">
      <c r="A136">
        <v>10</v>
      </c>
      <c r="B136">
        <f>IF(' IMPACTO RIESGOS CORRUPCION'!D114="X",1,0)</f>
        <v>0</v>
      </c>
    </row>
    <row r="137" spans="1:2" x14ac:dyDescent="0.25">
      <c r="A137">
        <v>11</v>
      </c>
      <c r="B137">
        <f>IF(' IMPACTO RIESGOS CORRUPCION'!D115="X",1,0)</f>
        <v>0</v>
      </c>
    </row>
    <row r="138" spans="1:2" x14ac:dyDescent="0.25">
      <c r="A138">
        <v>12</v>
      </c>
      <c r="B138">
        <f>IF(' IMPACTO RIESGOS CORRUPCION'!D116="X",1,0)</f>
        <v>0</v>
      </c>
    </row>
    <row r="139" spans="1:2" x14ac:dyDescent="0.25">
      <c r="A139">
        <v>13</v>
      </c>
      <c r="B139">
        <f>IF(' IMPACTO RIESGOS CORRUPCION'!D117="X",1,0)</f>
        <v>0</v>
      </c>
    </row>
    <row r="140" spans="1:2" x14ac:dyDescent="0.25">
      <c r="A140">
        <v>14</v>
      </c>
      <c r="B140">
        <f>IF(' IMPACTO RIESGOS CORRUPCION'!D118="X",1,0)</f>
        <v>0</v>
      </c>
    </row>
    <row r="141" spans="1:2" x14ac:dyDescent="0.25">
      <c r="A141">
        <v>15</v>
      </c>
      <c r="B141">
        <f>IF(' IMPACTO RIESGOS CORRUPCION'!D119="X",1,0)</f>
        <v>0</v>
      </c>
    </row>
    <row r="142" spans="1:2" x14ac:dyDescent="0.25">
      <c r="A142">
        <v>16</v>
      </c>
      <c r="B142">
        <f>IF(' IMPACTO RIESGOS CORRUPCION'!D120="X",1,0)</f>
        <v>0</v>
      </c>
    </row>
    <row r="143" spans="1:2" x14ac:dyDescent="0.25">
      <c r="A143">
        <v>17</v>
      </c>
      <c r="B143">
        <f>IF(' IMPACTO RIESGOS CORRUPCION'!D121="X",1,0)</f>
        <v>0</v>
      </c>
    </row>
    <row r="144" spans="1:2" x14ac:dyDescent="0.25">
      <c r="A144">
        <v>18</v>
      </c>
      <c r="B144">
        <f>IF(' IMPACTO RIESGOS CORRUPCION'!D122="X",1,0)</f>
        <v>0</v>
      </c>
    </row>
    <row r="145" spans="1:2" x14ac:dyDescent="0.25">
      <c r="A145">
        <v>19</v>
      </c>
      <c r="B145">
        <f>IF(' IMPACTO RIESGOS CORRUPCION'!D123="X",1,0)</f>
        <v>0</v>
      </c>
    </row>
    <row r="146" spans="1:2" x14ac:dyDescent="0.25">
      <c r="A146" t="s">
        <v>172</v>
      </c>
      <c r="B146">
        <f>SUM(B127:B145)</f>
        <v>0</v>
      </c>
    </row>
    <row r="150" spans="1:2" x14ac:dyDescent="0.25">
      <c r="A150" t="s">
        <v>176</v>
      </c>
    </row>
    <row r="151" spans="1:2" x14ac:dyDescent="0.25">
      <c r="A151" s="43" t="s">
        <v>177</v>
      </c>
    </row>
    <row r="152" spans="1:2" x14ac:dyDescent="0.25">
      <c r="A152" t="s">
        <v>178</v>
      </c>
    </row>
    <row r="153" spans="1:2" x14ac:dyDescent="0.25">
      <c r="A153" t="s">
        <v>179</v>
      </c>
    </row>
    <row r="154" spans="1:2" x14ac:dyDescent="0.25">
      <c r="A154" t="s">
        <v>180</v>
      </c>
    </row>
    <row r="155" spans="1:2" x14ac:dyDescent="0.25">
      <c r="A155" t="s">
        <v>178</v>
      </c>
    </row>
    <row r="156" spans="1:2" x14ac:dyDescent="0.25">
      <c r="A156" t="s">
        <v>181</v>
      </c>
    </row>
    <row r="157" spans="1:2" x14ac:dyDescent="0.25">
      <c r="A157" t="s">
        <v>182</v>
      </c>
    </row>
    <row r="159" spans="1:2" x14ac:dyDescent="0.25">
      <c r="A159" s="43" t="s">
        <v>183</v>
      </c>
      <c r="B159" t="s">
        <v>139</v>
      </c>
    </row>
    <row r="160" spans="1:2" x14ac:dyDescent="0.25">
      <c r="A160" t="s">
        <v>178</v>
      </c>
    </row>
    <row r="161" spans="1:1" x14ac:dyDescent="0.25">
      <c r="A161" t="s">
        <v>184</v>
      </c>
    </row>
    <row r="162" spans="1:1" x14ac:dyDescent="0.25">
      <c r="A162" t="s">
        <v>185</v>
      </c>
    </row>
    <row r="164" spans="1:1" x14ac:dyDescent="0.25">
      <c r="A164" s="43" t="s">
        <v>186</v>
      </c>
    </row>
    <row r="165" spans="1:1" x14ac:dyDescent="0.25">
      <c r="A165" t="s">
        <v>178</v>
      </c>
    </row>
    <row r="166" spans="1:1" x14ac:dyDescent="0.25">
      <c r="A166" t="s">
        <v>187</v>
      </c>
    </row>
    <row r="167" spans="1:1" x14ac:dyDescent="0.25">
      <c r="A167" t="s">
        <v>188</v>
      </c>
    </row>
    <row r="168" spans="1:1" x14ac:dyDescent="0.25">
      <c r="A168" t="s">
        <v>189</v>
      </c>
    </row>
    <row r="170" spans="1:1" x14ac:dyDescent="0.25">
      <c r="A170" s="43" t="s">
        <v>190</v>
      </c>
    </row>
    <row r="171" spans="1:1" x14ac:dyDescent="0.25">
      <c r="A171" t="s">
        <v>178</v>
      </c>
    </row>
    <row r="172" spans="1:1" x14ac:dyDescent="0.25">
      <c r="A172" t="s">
        <v>191</v>
      </c>
    </row>
    <row r="173" spans="1:1" x14ac:dyDescent="0.25">
      <c r="A173" t="s">
        <v>192</v>
      </c>
    </row>
    <row r="175" spans="1:1" x14ac:dyDescent="0.25">
      <c r="A175" s="43" t="s">
        <v>193</v>
      </c>
    </row>
    <row r="176" spans="1:1" x14ac:dyDescent="0.25">
      <c r="A176" t="s">
        <v>178</v>
      </c>
    </row>
    <row r="177" spans="1:1" x14ac:dyDescent="0.25">
      <c r="A177" t="s">
        <v>194</v>
      </c>
    </row>
    <row r="178" spans="1:1" x14ac:dyDescent="0.25">
      <c r="A178" t="s">
        <v>195</v>
      </c>
    </row>
    <row r="180" spans="1:1" x14ac:dyDescent="0.25">
      <c r="A180" s="43" t="s">
        <v>196</v>
      </c>
    </row>
    <row r="181" spans="1:1" x14ac:dyDescent="0.25">
      <c r="A181" t="s">
        <v>178</v>
      </c>
    </row>
    <row r="182" spans="1:1" x14ac:dyDescent="0.25">
      <c r="A182" t="s">
        <v>197</v>
      </c>
    </row>
    <row r="183" spans="1:1" x14ac:dyDescent="0.25">
      <c r="A183" t="s">
        <v>198</v>
      </c>
    </row>
    <row r="184" spans="1:1" x14ac:dyDescent="0.25">
      <c r="A184" t="s">
        <v>199</v>
      </c>
    </row>
    <row r="186" spans="1:1" x14ac:dyDescent="0.25">
      <c r="A186" s="43" t="s">
        <v>200</v>
      </c>
    </row>
    <row r="187" spans="1:1" x14ac:dyDescent="0.25">
      <c r="A187" t="s">
        <v>178</v>
      </c>
    </row>
    <row r="188" spans="1:1" x14ac:dyDescent="0.25">
      <c r="A188" t="s">
        <v>201</v>
      </c>
    </row>
    <row r="189" spans="1:1" x14ac:dyDescent="0.25">
      <c r="A189" t="s">
        <v>202</v>
      </c>
    </row>
    <row r="190" spans="1:1" x14ac:dyDescent="0.25">
      <c r="A190" t="s">
        <v>203</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C7" sqref="C7"/>
    </sheetView>
  </sheetViews>
  <sheetFormatPr baseColWidth="10" defaultRowHeight="15" x14ac:dyDescent="0.25"/>
  <sheetData>
    <row r="1" spans="1:3" x14ac:dyDescent="0.25">
      <c r="A1" t="s">
        <v>354</v>
      </c>
      <c r="C1" t="s">
        <v>131</v>
      </c>
    </row>
    <row r="2" spans="1:3" x14ac:dyDescent="0.25">
      <c r="A2" t="s">
        <v>250</v>
      </c>
      <c r="C2" t="s">
        <v>132</v>
      </c>
    </row>
    <row r="3" spans="1:3" x14ac:dyDescent="0.25">
      <c r="A3" t="s">
        <v>128</v>
      </c>
      <c r="C3" t="s">
        <v>133</v>
      </c>
    </row>
    <row r="4" spans="1:3" x14ac:dyDescent="0.25">
      <c r="A4" t="s">
        <v>126</v>
      </c>
      <c r="C4" t="s">
        <v>134</v>
      </c>
    </row>
    <row r="5" spans="1:3" x14ac:dyDescent="0.25">
      <c r="A5" t="s">
        <v>355</v>
      </c>
      <c r="C5" t="s">
        <v>135</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7030A0"/>
  </sheetPr>
  <dimension ref="A1:HV337"/>
  <sheetViews>
    <sheetView zoomScale="40" zoomScaleNormal="40" workbookViewId="0">
      <selection activeCell="I29" sqref="I29"/>
    </sheetView>
  </sheetViews>
  <sheetFormatPr baseColWidth="10" defaultColWidth="11.42578125" defaultRowHeight="14.25" x14ac:dyDescent="0.2"/>
  <cols>
    <col min="1" max="2" width="31.140625" style="1" customWidth="1"/>
    <col min="3" max="3" width="75.7109375" style="1" customWidth="1"/>
    <col min="4" max="4" width="29.28515625" style="1" customWidth="1"/>
    <col min="5" max="5" width="71.28515625" style="1" customWidth="1"/>
    <col min="6" max="7" width="15.7109375" style="1" customWidth="1"/>
    <col min="8" max="8" width="25.7109375" style="1" customWidth="1"/>
    <col min="9" max="9" width="26.7109375" style="1" customWidth="1"/>
    <col min="10" max="10" width="29" style="1" customWidth="1"/>
    <col min="11" max="11" width="22.42578125" style="1" customWidth="1"/>
    <col min="12" max="12" width="23.28515625" style="1" customWidth="1"/>
    <col min="13" max="16384" width="11.42578125" style="1"/>
  </cols>
  <sheetData>
    <row r="1" spans="1:230" customFormat="1" ht="15.75" customHeight="1" x14ac:dyDescent="0.25">
      <c r="A1" s="913"/>
      <c r="B1" s="895" t="str">
        <f>CONTEXTO!B1</f>
        <v xml:space="preserve">PROCESO: </v>
      </c>
      <c r="C1" s="896"/>
      <c r="D1" s="896"/>
      <c r="E1" s="896"/>
      <c r="F1" s="896"/>
      <c r="G1" s="896"/>
      <c r="H1" s="897"/>
      <c r="I1" s="451" t="s">
        <v>503</v>
      </c>
      <c r="J1" s="451"/>
      <c r="K1" s="883"/>
    </row>
    <row r="2" spans="1:230" customFormat="1" ht="15.75" customHeight="1" x14ac:dyDescent="0.25">
      <c r="A2" s="477"/>
      <c r="B2" s="898"/>
      <c r="C2" s="899"/>
      <c r="D2" s="899"/>
      <c r="E2" s="899"/>
      <c r="F2" s="899"/>
      <c r="G2" s="899"/>
      <c r="H2" s="900"/>
      <c r="I2" s="453" t="s">
        <v>496</v>
      </c>
      <c r="J2" s="453"/>
      <c r="K2" s="884"/>
    </row>
    <row r="3" spans="1:230" customFormat="1" ht="36" customHeight="1" x14ac:dyDescent="0.25">
      <c r="A3" s="477"/>
      <c r="B3" s="901" t="s">
        <v>204</v>
      </c>
      <c r="C3" s="901"/>
      <c r="D3" s="901"/>
      <c r="E3" s="901"/>
      <c r="F3" s="901"/>
      <c r="G3" s="901"/>
      <c r="H3" s="901"/>
      <c r="I3" s="453" t="s">
        <v>497</v>
      </c>
      <c r="J3" s="453"/>
      <c r="K3" s="884"/>
    </row>
    <row r="4" spans="1:230" customFormat="1" ht="15.75" customHeight="1" thickBot="1" x14ac:dyDescent="0.3">
      <c r="A4" s="478"/>
      <c r="B4" s="902"/>
      <c r="C4" s="902"/>
      <c r="D4" s="902"/>
      <c r="E4" s="902"/>
      <c r="F4" s="902"/>
      <c r="G4" s="902"/>
      <c r="H4" s="902"/>
      <c r="I4" s="496" t="s">
        <v>515</v>
      </c>
      <c r="J4" s="496"/>
      <c r="K4" s="885"/>
    </row>
    <row r="5" spans="1:230" ht="15" thickBot="1" x14ac:dyDescent="0.25">
      <c r="B5" s="574"/>
      <c r="C5" s="574"/>
      <c r="D5" s="574"/>
      <c r="E5" s="574"/>
      <c r="F5" s="574"/>
      <c r="G5" s="574"/>
    </row>
    <row r="6" spans="1:230" customFormat="1" ht="24" customHeight="1" x14ac:dyDescent="0.25">
      <c r="A6" s="889" t="str">
        <f>CONTEXTO!A8</f>
        <v>PROCESO: GESTIÓN DEL SERVICIO Y ATENCIÓN AL CIUDADANO</v>
      </c>
      <c r="B6" s="890"/>
      <c r="C6" s="890"/>
      <c r="D6" s="890"/>
      <c r="E6" s="890"/>
      <c r="F6" s="890"/>
      <c r="G6" s="890"/>
      <c r="H6" s="890"/>
      <c r="I6" s="890"/>
      <c r="J6" s="890"/>
      <c r="K6" s="891"/>
    </row>
    <row r="7" spans="1:230" customFormat="1" ht="54.75" customHeight="1" thickBot="1" x14ac:dyDescent="0.3">
      <c r="A7" s="892" t="str">
        <f>+CONTEXTO!A9</f>
        <v xml:space="preserve">OBJETIVO: ATENDER, ORIENTAR Y EVALUAR CONTINUAMENTE DE MANERA OPORTUNA Y EFICAZ, LAS DIFERENTES SOLICITUDES DE LA CIUDADANÍA, EN EL MARCO DE SUS REQUISITOS Y NECESIDADES, CON EL FIN DE LOGRAR LA SATISFACCIÓN DEL CIUDADANO, FRENTE A LOS SERVICIOS Y LA ATENCIÓN PRESTADA EN LA ADMINISTRACIÓN MUNICIPAL.
</v>
      </c>
      <c r="B7" s="893"/>
      <c r="C7" s="893"/>
      <c r="D7" s="893"/>
      <c r="E7" s="893"/>
      <c r="F7" s="893"/>
      <c r="G7" s="893"/>
      <c r="H7" s="893"/>
      <c r="I7" s="893"/>
      <c r="J7" s="893"/>
      <c r="K7" s="894"/>
      <c r="L7" s="72"/>
      <c r="M7" s="72"/>
      <c r="N7" s="72"/>
      <c r="O7" s="72"/>
      <c r="P7" s="72"/>
      <c r="Q7" s="72"/>
      <c r="R7" s="72"/>
      <c r="S7" s="72"/>
      <c r="T7" s="72"/>
      <c r="U7" s="72"/>
      <c r="V7" s="72"/>
      <c r="W7" s="72"/>
      <c r="X7" s="72"/>
      <c r="Y7" s="72"/>
      <c r="Z7" s="72"/>
      <c r="AA7" s="72"/>
      <c r="AB7" s="72"/>
      <c r="AC7" s="72"/>
      <c r="AD7" s="72"/>
      <c r="AE7" s="72"/>
      <c r="AF7" s="72"/>
      <c r="AG7" s="72"/>
      <c r="AH7" s="72"/>
      <c r="AI7" s="72"/>
      <c r="AJ7" s="72"/>
      <c r="AK7" s="72"/>
      <c r="AL7" s="72"/>
      <c r="AM7" s="72"/>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c r="BO7" s="72"/>
      <c r="BP7" s="72"/>
      <c r="BQ7" s="72"/>
      <c r="BR7" s="72"/>
      <c r="BS7" s="72"/>
      <c r="BT7" s="72"/>
      <c r="BU7" s="72"/>
      <c r="BV7" s="72"/>
      <c r="BW7" s="72"/>
      <c r="BX7" s="72"/>
      <c r="BY7" s="72"/>
      <c r="BZ7" s="72"/>
      <c r="CA7" s="72"/>
      <c r="CB7" s="72"/>
      <c r="CC7" s="72"/>
      <c r="CD7" s="72"/>
      <c r="CE7" s="72"/>
      <c r="CF7" s="72"/>
      <c r="CG7" s="72"/>
      <c r="CH7" s="72"/>
      <c r="CI7" s="72"/>
      <c r="CJ7" s="72"/>
      <c r="CK7" s="72"/>
      <c r="CL7" s="72"/>
      <c r="CM7" s="72"/>
      <c r="CN7" s="72"/>
      <c r="CO7" s="72"/>
      <c r="CP7" s="72"/>
      <c r="CQ7" s="72"/>
      <c r="CR7" s="72"/>
      <c r="CS7" s="72"/>
      <c r="CT7" s="72"/>
      <c r="CU7" s="72"/>
      <c r="CV7" s="72"/>
      <c r="CW7" s="72"/>
      <c r="CX7" s="72"/>
      <c r="CY7" s="72"/>
      <c r="CZ7" s="72"/>
      <c r="DA7" s="72"/>
      <c r="DB7" s="72"/>
      <c r="DC7" s="72"/>
      <c r="DD7" s="72"/>
      <c r="DE7" s="72"/>
      <c r="DF7" s="72"/>
      <c r="DG7" s="72"/>
      <c r="DH7" s="72"/>
      <c r="DI7" s="72"/>
      <c r="DJ7" s="72"/>
      <c r="DK7" s="72"/>
      <c r="DL7" s="72"/>
      <c r="DM7" s="72"/>
      <c r="DN7" s="72"/>
      <c r="DO7" s="72"/>
      <c r="DP7" s="72"/>
      <c r="DQ7" s="72"/>
      <c r="DR7" s="72"/>
      <c r="DS7" s="72"/>
      <c r="DT7" s="72"/>
      <c r="DU7" s="72"/>
      <c r="DV7" s="72"/>
      <c r="DW7" s="72"/>
      <c r="DX7" s="72"/>
      <c r="DY7" s="72"/>
      <c r="DZ7" s="72"/>
      <c r="EA7" s="72"/>
      <c r="EB7" s="72"/>
      <c r="EC7" s="72"/>
      <c r="ED7" s="72"/>
      <c r="EE7" s="72"/>
      <c r="EF7" s="72"/>
      <c r="EG7" s="72"/>
      <c r="EH7" s="72"/>
      <c r="EI7" s="72"/>
      <c r="EJ7" s="72"/>
      <c r="EK7" s="72"/>
      <c r="EL7" s="72"/>
      <c r="EM7" s="72"/>
      <c r="EN7" s="72"/>
      <c r="EO7" s="72"/>
      <c r="EP7" s="72"/>
      <c r="EQ7" s="72"/>
      <c r="ER7" s="72"/>
      <c r="ES7" s="72"/>
      <c r="ET7" s="72"/>
      <c r="EU7" s="72"/>
      <c r="EV7" s="72"/>
      <c r="EW7" s="72"/>
      <c r="EX7" s="72"/>
      <c r="EY7" s="72"/>
      <c r="EZ7" s="72"/>
      <c r="FA7" s="72"/>
      <c r="FB7" s="72"/>
      <c r="FC7" s="72"/>
      <c r="FD7" s="72"/>
      <c r="FE7" s="72"/>
      <c r="FF7" s="72"/>
      <c r="FG7" s="72"/>
      <c r="FH7" s="72"/>
      <c r="FI7" s="72"/>
      <c r="FJ7" s="72"/>
      <c r="FK7" s="72"/>
      <c r="FL7" s="72"/>
      <c r="FM7" s="72"/>
      <c r="FN7" s="72"/>
      <c r="FO7" s="72"/>
      <c r="FP7" s="72"/>
      <c r="FQ7" s="72"/>
      <c r="FR7" s="72"/>
      <c r="FS7" s="72"/>
      <c r="FT7" s="72"/>
      <c r="FU7" s="72"/>
      <c r="FV7" s="72"/>
      <c r="FW7" s="72"/>
      <c r="FX7" s="72"/>
      <c r="FY7" s="72"/>
      <c r="FZ7" s="72"/>
      <c r="GA7" s="72"/>
      <c r="GB7" s="72"/>
      <c r="GC7" s="72"/>
      <c r="GD7" s="72"/>
      <c r="GE7" s="72"/>
      <c r="GF7" s="72"/>
      <c r="GG7" s="72"/>
      <c r="GH7" s="72"/>
      <c r="GI7" s="72"/>
      <c r="GJ7" s="72"/>
      <c r="GK7" s="72"/>
      <c r="GL7" s="72"/>
      <c r="GM7" s="72"/>
      <c r="GN7" s="72"/>
      <c r="GO7" s="72"/>
      <c r="GP7" s="72"/>
      <c r="GQ7" s="72"/>
      <c r="GR7" s="72"/>
      <c r="GS7" s="72"/>
      <c r="GT7" s="72"/>
      <c r="GU7" s="72"/>
      <c r="GV7" s="72"/>
      <c r="GW7" s="72"/>
      <c r="GX7" s="72"/>
      <c r="GY7" s="72"/>
      <c r="GZ7" s="72"/>
      <c r="HA7" s="72"/>
      <c r="HB7" s="72"/>
      <c r="HC7" s="72"/>
      <c r="HD7" s="72"/>
      <c r="HE7" s="72"/>
      <c r="HF7" s="72"/>
      <c r="HG7" s="72"/>
      <c r="HH7" s="72"/>
      <c r="HI7" s="72"/>
      <c r="HJ7" s="72"/>
      <c r="HK7" s="72"/>
      <c r="HL7" s="72"/>
      <c r="HM7" s="72"/>
      <c r="HN7" s="72"/>
      <c r="HO7" s="72"/>
      <c r="HP7" s="72"/>
      <c r="HQ7" s="72"/>
      <c r="HR7" s="72"/>
      <c r="HS7" s="72"/>
      <c r="HT7" s="72"/>
      <c r="HU7" s="72"/>
      <c r="HV7" s="72"/>
    </row>
    <row r="8" spans="1:230" ht="15" thickBot="1" x14ac:dyDescent="0.25">
      <c r="C8" s="32"/>
      <c r="D8" s="32"/>
      <c r="E8" s="32"/>
      <c r="F8" s="32"/>
      <c r="G8" s="32"/>
      <c r="H8" s="3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c r="CU8" s="62"/>
      <c r="CV8" s="62"/>
      <c r="CW8" s="62"/>
      <c r="CX8" s="62"/>
      <c r="CY8" s="62"/>
      <c r="CZ8" s="62"/>
      <c r="DA8" s="62"/>
      <c r="DB8" s="62"/>
      <c r="DC8" s="62"/>
      <c r="DD8" s="62"/>
      <c r="DE8" s="62"/>
      <c r="DF8" s="62"/>
      <c r="DG8" s="62"/>
      <c r="DH8" s="62"/>
      <c r="DI8" s="62"/>
      <c r="DJ8" s="62"/>
      <c r="DK8" s="62"/>
      <c r="DL8" s="62"/>
      <c r="DM8" s="62"/>
      <c r="DN8" s="62"/>
      <c r="DO8" s="62"/>
      <c r="DP8" s="62"/>
      <c r="DQ8" s="62"/>
      <c r="DR8" s="62"/>
      <c r="DS8" s="62"/>
      <c r="DT8" s="62"/>
      <c r="DU8" s="62"/>
      <c r="DV8" s="62"/>
      <c r="DW8" s="62"/>
      <c r="DX8" s="62"/>
      <c r="DY8" s="62"/>
      <c r="DZ8" s="62"/>
      <c r="EA8" s="62"/>
      <c r="EB8" s="62"/>
      <c r="EC8" s="62"/>
      <c r="ED8" s="62"/>
      <c r="EE8" s="62"/>
      <c r="EF8" s="62"/>
      <c r="EG8" s="62"/>
      <c r="EH8" s="62"/>
      <c r="EI8" s="62"/>
      <c r="EJ8" s="62"/>
      <c r="EK8" s="62"/>
      <c r="EL8" s="62"/>
      <c r="EM8" s="62"/>
      <c r="EN8" s="62"/>
      <c r="EO8" s="62"/>
      <c r="EP8" s="62"/>
      <c r="EQ8" s="62"/>
      <c r="ER8" s="62"/>
      <c r="ES8" s="62"/>
      <c r="ET8" s="62"/>
      <c r="EU8" s="62"/>
      <c r="EV8" s="62"/>
      <c r="EW8" s="62"/>
      <c r="EX8" s="62"/>
      <c r="EY8" s="62"/>
      <c r="EZ8" s="62"/>
      <c r="FA8" s="62"/>
      <c r="FB8" s="62"/>
      <c r="FC8" s="62"/>
      <c r="FD8" s="62"/>
      <c r="FE8" s="62"/>
      <c r="FF8" s="62"/>
      <c r="FG8" s="62"/>
      <c r="FH8" s="62"/>
      <c r="FI8" s="62"/>
      <c r="FJ8" s="62"/>
      <c r="FK8" s="62"/>
      <c r="FL8" s="62"/>
      <c r="FM8" s="62"/>
      <c r="FN8" s="62"/>
      <c r="FO8" s="62"/>
      <c r="FP8" s="62"/>
      <c r="FQ8" s="62"/>
      <c r="FR8" s="62"/>
      <c r="FS8" s="62"/>
      <c r="FT8" s="62"/>
      <c r="FU8" s="62"/>
      <c r="FV8" s="62"/>
      <c r="FW8" s="62"/>
      <c r="FX8" s="62"/>
      <c r="FY8" s="62"/>
      <c r="FZ8" s="62"/>
      <c r="GA8" s="62"/>
      <c r="GB8" s="62"/>
      <c r="GC8" s="62"/>
      <c r="GD8" s="62"/>
      <c r="GE8" s="62"/>
      <c r="GF8" s="62"/>
      <c r="GG8" s="62"/>
      <c r="GH8" s="62"/>
      <c r="GI8" s="62"/>
      <c r="GJ8" s="62"/>
      <c r="GK8" s="62"/>
      <c r="GL8" s="62"/>
      <c r="GM8" s="62"/>
      <c r="GN8" s="62"/>
      <c r="GO8" s="62"/>
      <c r="GP8" s="62"/>
      <c r="GQ8" s="62"/>
      <c r="GR8" s="62"/>
      <c r="GS8" s="62"/>
      <c r="GT8" s="62"/>
      <c r="GU8" s="62"/>
      <c r="GV8" s="62"/>
      <c r="GW8" s="62"/>
      <c r="GX8" s="62"/>
      <c r="GY8" s="62"/>
      <c r="GZ8" s="62"/>
      <c r="HA8" s="62"/>
      <c r="HB8" s="62"/>
      <c r="HC8" s="62"/>
      <c r="HD8" s="62"/>
      <c r="HE8" s="62"/>
      <c r="HF8" s="62"/>
      <c r="HG8" s="62"/>
      <c r="HH8" s="62"/>
      <c r="HI8" s="62"/>
      <c r="HJ8" s="62"/>
      <c r="HK8" s="62"/>
      <c r="HL8" s="62"/>
      <c r="HM8" s="62"/>
      <c r="HN8" s="62"/>
      <c r="HO8" s="62"/>
      <c r="HP8" s="62"/>
      <c r="HQ8" s="62"/>
      <c r="HR8" s="62"/>
      <c r="HS8" s="62"/>
      <c r="HT8" s="62"/>
      <c r="HU8" s="62"/>
      <c r="HV8" s="62"/>
    </row>
    <row r="9" spans="1:230" s="53" customFormat="1" ht="30" customHeight="1" x14ac:dyDescent="0.25">
      <c r="A9" s="877" t="s">
        <v>87</v>
      </c>
      <c r="B9" s="858" t="s">
        <v>232</v>
      </c>
      <c r="C9" s="879" t="s">
        <v>251</v>
      </c>
      <c r="D9" s="869" t="s">
        <v>206</v>
      </c>
      <c r="E9" s="869"/>
      <c r="F9" s="869"/>
      <c r="G9" s="869"/>
      <c r="H9" s="869"/>
      <c r="I9" s="296" t="s">
        <v>207</v>
      </c>
      <c r="J9" s="870" t="s">
        <v>208</v>
      </c>
      <c r="K9" s="872" t="s">
        <v>209</v>
      </c>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c r="AV9" s="132"/>
      <c r="AW9" s="132"/>
      <c r="AX9" s="132"/>
      <c r="AY9" s="132"/>
      <c r="AZ9" s="132"/>
      <c r="BA9" s="132"/>
      <c r="BB9" s="132"/>
      <c r="BC9" s="132"/>
      <c r="BD9" s="132"/>
      <c r="BE9" s="132"/>
      <c r="BF9" s="132"/>
      <c r="BG9" s="132"/>
      <c r="BH9" s="132"/>
      <c r="BI9" s="132"/>
      <c r="BJ9" s="132"/>
      <c r="BK9" s="132"/>
      <c r="BL9" s="132"/>
      <c r="BM9" s="132"/>
      <c r="BN9" s="132"/>
      <c r="BO9" s="132"/>
      <c r="BP9" s="132"/>
      <c r="BQ9" s="132"/>
      <c r="BR9" s="132"/>
      <c r="BS9" s="132"/>
      <c r="BT9" s="132"/>
      <c r="BU9" s="132"/>
      <c r="BV9" s="132"/>
      <c r="BW9" s="132"/>
      <c r="BX9" s="132"/>
      <c r="BY9" s="132"/>
      <c r="BZ9" s="132"/>
      <c r="CA9" s="132"/>
      <c r="CB9" s="132"/>
      <c r="CC9" s="132"/>
      <c r="CD9" s="132"/>
      <c r="CE9" s="132"/>
      <c r="CF9" s="132"/>
      <c r="CG9" s="132"/>
      <c r="CH9" s="132"/>
      <c r="CI9" s="132"/>
      <c r="CJ9" s="132"/>
      <c r="CK9" s="132"/>
      <c r="CL9" s="132"/>
      <c r="CM9" s="132"/>
      <c r="CN9" s="132"/>
      <c r="CO9" s="132"/>
      <c r="CP9" s="132"/>
      <c r="CQ9" s="132"/>
      <c r="CR9" s="132"/>
      <c r="CS9" s="132"/>
      <c r="CT9" s="132"/>
      <c r="CU9" s="132"/>
      <c r="CV9" s="132"/>
      <c r="CW9" s="132"/>
      <c r="CX9" s="132"/>
      <c r="CY9" s="132"/>
      <c r="CZ9" s="132"/>
      <c r="DA9" s="132"/>
      <c r="DB9" s="132"/>
      <c r="DC9" s="132"/>
      <c r="DD9" s="132"/>
      <c r="DE9" s="132"/>
      <c r="DF9" s="132"/>
      <c r="DG9" s="132"/>
      <c r="DH9" s="132"/>
      <c r="DI9" s="132"/>
      <c r="DJ9" s="132"/>
      <c r="DK9" s="132"/>
      <c r="DL9" s="132"/>
      <c r="DM9" s="132"/>
      <c r="DN9" s="132"/>
      <c r="DO9" s="132"/>
      <c r="DP9" s="132"/>
      <c r="DQ9" s="132"/>
      <c r="DR9" s="132"/>
      <c r="DS9" s="132"/>
      <c r="DT9" s="132"/>
      <c r="DU9" s="132"/>
      <c r="DV9" s="132"/>
      <c r="DW9" s="132"/>
      <c r="DX9" s="132"/>
      <c r="DY9" s="132"/>
      <c r="DZ9" s="132"/>
      <c r="EA9" s="132"/>
      <c r="EB9" s="132"/>
      <c r="EC9" s="132"/>
      <c r="ED9" s="132"/>
      <c r="EE9" s="132"/>
      <c r="EF9" s="132"/>
      <c r="EG9" s="132"/>
      <c r="EH9" s="132"/>
      <c r="EI9" s="132"/>
      <c r="EJ9" s="132"/>
      <c r="EK9" s="132"/>
      <c r="EL9" s="132"/>
      <c r="EM9" s="132"/>
      <c r="EN9" s="132"/>
      <c r="EO9" s="132"/>
      <c r="EP9" s="132"/>
      <c r="EQ9" s="132"/>
      <c r="ER9" s="132"/>
      <c r="ES9" s="132"/>
      <c r="ET9" s="132"/>
      <c r="EU9" s="132"/>
      <c r="EV9" s="132"/>
      <c r="EW9" s="132"/>
      <c r="EX9" s="132"/>
      <c r="EY9" s="132"/>
      <c r="EZ9" s="132"/>
      <c r="FA9" s="132"/>
      <c r="FB9" s="132"/>
      <c r="FC9" s="132"/>
      <c r="FD9" s="132"/>
      <c r="FE9" s="132"/>
      <c r="FF9" s="132"/>
      <c r="FG9" s="132"/>
      <c r="FH9" s="132"/>
      <c r="FI9" s="132"/>
      <c r="FJ9" s="132"/>
      <c r="FK9" s="132"/>
      <c r="FL9" s="132"/>
      <c r="FM9" s="132"/>
      <c r="FN9" s="132"/>
      <c r="FO9" s="132"/>
      <c r="FP9" s="132"/>
      <c r="FQ9" s="132"/>
      <c r="FR9" s="132"/>
      <c r="FS9" s="132"/>
      <c r="FT9" s="132"/>
      <c r="FU9" s="132"/>
      <c r="FV9" s="132"/>
      <c r="FW9" s="132"/>
      <c r="FX9" s="132"/>
      <c r="FY9" s="132"/>
      <c r="FZ9" s="132"/>
      <c r="GA9" s="132"/>
      <c r="GB9" s="132"/>
      <c r="GC9" s="132"/>
      <c r="GD9" s="132"/>
      <c r="GE9" s="132"/>
      <c r="GF9" s="132"/>
      <c r="GG9" s="132"/>
      <c r="GH9" s="132"/>
      <c r="GI9" s="132"/>
      <c r="GJ9" s="132"/>
      <c r="GK9" s="132"/>
      <c r="GL9" s="132"/>
      <c r="GM9" s="132"/>
      <c r="GN9" s="132"/>
      <c r="GO9" s="132"/>
      <c r="GP9" s="132"/>
      <c r="GQ9" s="132"/>
      <c r="GR9" s="132"/>
      <c r="GS9" s="132"/>
      <c r="GT9" s="132"/>
      <c r="GU9" s="132"/>
      <c r="GV9" s="132"/>
      <c r="GW9" s="132"/>
      <c r="GX9" s="132"/>
      <c r="GY9" s="132"/>
      <c r="GZ9" s="132"/>
      <c r="HA9" s="132"/>
      <c r="HB9" s="132"/>
      <c r="HC9" s="132"/>
      <c r="HD9" s="132"/>
      <c r="HE9" s="132"/>
      <c r="HF9" s="132"/>
      <c r="HG9" s="132"/>
      <c r="HH9" s="132"/>
      <c r="HI9" s="132"/>
      <c r="HJ9" s="132"/>
      <c r="HK9" s="132"/>
      <c r="HL9" s="132"/>
      <c r="HM9" s="132"/>
      <c r="HN9" s="132"/>
      <c r="HO9" s="132"/>
      <c r="HP9" s="132"/>
      <c r="HQ9" s="132"/>
      <c r="HR9" s="132"/>
      <c r="HS9" s="132"/>
      <c r="HT9" s="132"/>
      <c r="HU9" s="132"/>
      <c r="HV9" s="132"/>
    </row>
    <row r="10" spans="1:230" s="54" customFormat="1" ht="60.75" thickBot="1" x14ac:dyDescent="0.3">
      <c r="A10" s="878"/>
      <c r="B10" s="859"/>
      <c r="C10" s="880"/>
      <c r="D10" s="297" t="s">
        <v>210</v>
      </c>
      <c r="E10" s="51" t="s">
        <v>211</v>
      </c>
      <c r="F10" s="169" t="s">
        <v>212</v>
      </c>
      <c r="G10" s="169" t="s">
        <v>213</v>
      </c>
      <c r="H10" s="297" t="s">
        <v>214</v>
      </c>
      <c r="I10" s="52" t="s">
        <v>215</v>
      </c>
      <c r="J10" s="871"/>
      <c r="K10" s="873"/>
    </row>
    <row r="11" spans="1:230" ht="20.25" customHeight="1" x14ac:dyDescent="0.2">
      <c r="A11" s="843" t="str">
        <f>'IDENTIFICACION DE RIESGOS'!E10</f>
        <v xml:space="preserve">Posibilidad de la inoportunidad en la respuesta de las PQRS formuladas a la entidad como Derechos de Petición  </v>
      </c>
      <c r="B11" s="848" t="str">
        <f>'IDENTIFICACION DE RIESGOS'!B10</f>
        <v>Falta de seguimiento a los tiempos de respuestas de las PQRS - Derechos de Petición formuladas a la entidad</v>
      </c>
      <c r="C11" s="886" t="s">
        <v>465</v>
      </c>
      <c r="D11" s="846" t="s">
        <v>216</v>
      </c>
      <c r="E11" s="138" t="s">
        <v>217</v>
      </c>
      <c r="F11" s="299" t="s">
        <v>179</v>
      </c>
      <c r="G11" s="139">
        <f>IF(F11="Asignado",15,0)</f>
        <v>15</v>
      </c>
      <c r="H11" s="874" t="str">
        <f>IF(AND(G18&gt;0,G18&lt;=85),"Débil",IF(AND(G18&gt;85,G18&lt;=95),"Moderado",IF(G18&gt;96,"Fuerte"," ")))</f>
        <v>Fuerte</v>
      </c>
      <c r="I11" s="852" t="s">
        <v>201</v>
      </c>
      <c r="J11" s="849"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Fuerte</v>
      </c>
      <c r="K11" s="855" t="str">
        <f>IF(J11="Fuerte","NO",IF(J11=" "," ","SI"))</f>
        <v>NO</v>
      </c>
      <c r="L11" s="61"/>
    </row>
    <row r="12" spans="1:230" ht="29.25" customHeight="1" x14ac:dyDescent="0.2">
      <c r="A12" s="843"/>
      <c r="B12" s="848"/>
      <c r="C12" s="887"/>
      <c r="D12" s="846"/>
      <c r="E12" s="107" t="s">
        <v>218</v>
      </c>
      <c r="F12" s="67" t="s">
        <v>181</v>
      </c>
      <c r="G12" s="66">
        <f>IF(F12="Adecuado",15,0)</f>
        <v>15</v>
      </c>
      <c r="H12" s="874"/>
      <c r="I12" s="876"/>
      <c r="J12" s="867"/>
      <c r="K12" s="868"/>
    </row>
    <row r="13" spans="1:230" ht="43.5" customHeight="1" x14ac:dyDescent="0.2">
      <c r="A13" s="843"/>
      <c r="B13" s="848"/>
      <c r="C13" s="887"/>
      <c r="D13" s="50" t="s">
        <v>219</v>
      </c>
      <c r="E13" s="107" t="s">
        <v>220</v>
      </c>
      <c r="F13" s="67" t="s">
        <v>184</v>
      </c>
      <c r="G13" s="66">
        <f>IF(F13="Oportuna",15,0)</f>
        <v>15</v>
      </c>
      <c r="H13" s="874"/>
      <c r="I13" s="876"/>
      <c r="J13" s="867"/>
      <c r="K13" s="868"/>
      <c r="N13" s="239"/>
    </row>
    <row r="14" spans="1:230" ht="43.5" customHeight="1" x14ac:dyDescent="0.2">
      <c r="A14" s="843"/>
      <c r="B14" s="848"/>
      <c r="C14" s="887"/>
      <c r="D14" s="50" t="s">
        <v>221</v>
      </c>
      <c r="E14" s="107" t="s">
        <v>222</v>
      </c>
      <c r="F14" s="240" t="s">
        <v>187</v>
      </c>
      <c r="G14" s="66">
        <f>IF(F14="Prevenir",15,IF(F14="Detectar",10,0))</f>
        <v>15</v>
      </c>
      <c r="H14" s="874"/>
      <c r="I14" s="876"/>
      <c r="J14" s="867"/>
      <c r="K14" s="868"/>
    </row>
    <row r="15" spans="1:230" ht="29.25" customHeight="1" x14ac:dyDescent="0.2">
      <c r="A15" s="843"/>
      <c r="B15" s="848"/>
      <c r="C15" s="887"/>
      <c r="D15" s="50" t="s">
        <v>279</v>
      </c>
      <c r="E15" s="107" t="s">
        <v>224</v>
      </c>
      <c r="F15" s="67" t="s">
        <v>191</v>
      </c>
      <c r="G15" s="66">
        <f>IF(F15="Confiable",15,0)</f>
        <v>15</v>
      </c>
      <c r="H15" s="874"/>
      <c r="I15" s="876"/>
      <c r="J15" s="867"/>
      <c r="K15" s="868"/>
    </row>
    <row r="16" spans="1:230" ht="43.5" customHeight="1" x14ac:dyDescent="0.2">
      <c r="A16" s="843"/>
      <c r="B16" s="848"/>
      <c r="C16" s="887"/>
      <c r="D16" s="50" t="s">
        <v>280</v>
      </c>
      <c r="E16" s="107" t="s">
        <v>226</v>
      </c>
      <c r="F16" s="240" t="s">
        <v>194</v>
      </c>
      <c r="G16" s="66">
        <f>IF(F16="Se investigan y se resuelven oportunamente",15,0)</f>
        <v>15</v>
      </c>
      <c r="H16" s="874"/>
      <c r="I16" s="876"/>
      <c r="J16" s="867"/>
      <c r="K16" s="868"/>
    </row>
    <row r="17" spans="1:76" ht="29.25" customHeight="1" x14ac:dyDescent="0.2">
      <c r="A17" s="844"/>
      <c r="B17" s="848"/>
      <c r="C17" s="888"/>
      <c r="D17" s="45" t="s">
        <v>227</v>
      </c>
      <c r="E17" s="107" t="s">
        <v>228</v>
      </c>
      <c r="F17" s="67" t="s">
        <v>197</v>
      </c>
      <c r="G17" s="66">
        <f>IF(F17="Completa",10,IF(F17="Incompleta",5,0))</f>
        <v>10</v>
      </c>
      <c r="H17" s="875"/>
      <c r="I17" s="876"/>
      <c r="J17" s="867"/>
      <c r="K17" s="868"/>
    </row>
    <row r="18" spans="1:76" ht="15.75" thickBot="1" x14ac:dyDescent="0.25">
      <c r="A18" s="128"/>
      <c r="B18" s="127"/>
      <c r="C18" s="125"/>
      <c r="D18" s="126"/>
      <c r="E18" s="58" t="s">
        <v>229</v>
      </c>
      <c r="F18" s="16"/>
      <c r="G18" s="140">
        <f>SUM(G11:G17)</f>
        <v>100</v>
      </c>
      <c r="H18" s="59"/>
      <c r="I18" s="129"/>
      <c r="J18" s="129"/>
      <c r="K18" s="130"/>
    </row>
    <row r="19" spans="1:76" ht="15" thickBot="1" x14ac:dyDescent="0.25">
      <c r="A19" s="55"/>
      <c r="B19" s="62"/>
    </row>
    <row r="20" spans="1:76" s="54" customFormat="1" ht="30" customHeight="1" x14ac:dyDescent="0.25">
      <c r="A20" s="877" t="s">
        <v>87</v>
      </c>
      <c r="B20" s="858" t="s">
        <v>232</v>
      </c>
      <c r="C20" s="879" t="s">
        <v>205</v>
      </c>
      <c r="D20" s="869" t="s">
        <v>206</v>
      </c>
      <c r="E20" s="869"/>
      <c r="F20" s="869"/>
      <c r="G20" s="869"/>
      <c r="H20" s="869"/>
      <c r="I20" s="113" t="s">
        <v>207</v>
      </c>
      <c r="J20" s="870" t="s">
        <v>208</v>
      </c>
      <c r="K20" s="872" t="s">
        <v>209</v>
      </c>
    </row>
    <row r="21" spans="1:76" s="54" customFormat="1" ht="60.75" thickBot="1" x14ac:dyDescent="0.3">
      <c r="A21" s="878"/>
      <c r="B21" s="904"/>
      <c r="C21" s="880"/>
      <c r="D21" s="114" t="s">
        <v>210</v>
      </c>
      <c r="E21" s="51" t="s">
        <v>211</v>
      </c>
      <c r="F21" s="114" t="s">
        <v>212</v>
      </c>
      <c r="G21" s="114" t="s">
        <v>213</v>
      </c>
      <c r="H21" s="117" t="s">
        <v>230</v>
      </c>
      <c r="I21" s="52" t="s">
        <v>215</v>
      </c>
      <c r="J21" s="871"/>
      <c r="K21" s="873"/>
    </row>
    <row r="22" spans="1:76" ht="20.25" customHeight="1" x14ac:dyDescent="0.2">
      <c r="A22" s="905" t="str">
        <f>'IDENTIFICACION DE RIESGOS'!E10</f>
        <v xml:space="preserve">Posibilidad de la inoportunidad en la respuesta de las PQRS formuladas a la entidad como Derechos de Petición  </v>
      </c>
      <c r="B22" s="905" t="str">
        <f>'IDENTIFICACION DE RIESGOS'!B11</f>
        <v>Errores en la clasificación del tipo de petición - Derechos de Petición.</v>
      </c>
      <c r="C22" s="903" t="s">
        <v>458</v>
      </c>
      <c r="D22" s="845" t="s">
        <v>216</v>
      </c>
      <c r="E22" s="109" t="s">
        <v>217</v>
      </c>
      <c r="F22" s="242" t="s">
        <v>179</v>
      </c>
      <c r="G22" s="142">
        <f>IF(F22="Asignado",15,0)</f>
        <v>15</v>
      </c>
      <c r="H22" s="874" t="str">
        <f>IF(AND(G29&gt;0,G29&lt;=85),"Débil",IF(AND(G29&gt;85,G29&lt;=95),"Moderado",IF(G29&gt;96,"Fuerte"," ")))</f>
        <v>Moderado</v>
      </c>
      <c r="I22" s="852" t="s">
        <v>201</v>
      </c>
      <c r="J22" s="849"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Moderado</v>
      </c>
      <c r="K22" s="855" t="str">
        <f>IF(J22="Fuerte","NO",IF(J22=" "," ","SI"))</f>
        <v>SI</v>
      </c>
    </row>
    <row r="23" spans="1:76" ht="29.25" customHeight="1" x14ac:dyDescent="0.2">
      <c r="A23" s="906"/>
      <c r="B23" s="906"/>
      <c r="C23" s="881"/>
      <c r="D23" s="846"/>
      <c r="E23" s="107" t="s">
        <v>218</v>
      </c>
      <c r="F23" s="67" t="s">
        <v>181</v>
      </c>
      <c r="G23" s="66">
        <f>IF(F23="Adecuado",15,0)</f>
        <v>15</v>
      </c>
      <c r="H23" s="874"/>
      <c r="I23" s="876"/>
      <c r="J23" s="867"/>
      <c r="K23" s="868"/>
    </row>
    <row r="24" spans="1:76" ht="43.5" customHeight="1" x14ac:dyDescent="0.2">
      <c r="A24" s="906"/>
      <c r="B24" s="906"/>
      <c r="C24" s="881"/>
      <c r="D24" s="50" t="s">
        <v>219</v>
      </c>
      <c r="E24" s="107" t="s">
        <v>220</v>
      </c>
      <c r="F24" s="67" t="s">
        <v>184</v>
      </c>
      <c r="G24" s="66">
        <f>IF(F24="Oportuna",15,0)</f>
        <v>15</v>
      </c>
      <c r="H24" s="874"/>
      <c r="I24" s="876"/>
      <c r="J24" s="867"/>
      <c r="K24" s="868"/>
    </row>
    <row r="25" spans="1:76" ht="43.5" customHeight="1" x14ac:dyDescent="0.2">
      <c r="A25" s="906"/>
      <c r="B25" s="906"/>
      <c r="C25" s="881"/>
      <c r="D25" s="50" t="s">
        <v>221</v>
      </c>
      <c r="E25" s="107" t="s">
        <v>222</v>
      </c>
      <c r="F25" s="240" t="s">
        <v>188</v>
      </c>
      <c r="G25" s="66">
        <f>IF(F25="Prevenir",15,IF(F25="Detectar",10,0))</f>
        <v>10</v>
      </c>
      <c r="H25" s="874"/>
      <c r="I25" s="876"/>
      <c r="J25" s="867"/>
      <c r="K25" s="868"/>
    </row>
    <row r="26" spans="1:76" ht="29.25" customHeight="1" x14ac:dyDescent="0.2">
      <c r="A26" s="906"/>
      <c r="B26" s="906"/>
      <c r="C26" s="881"/>
      <c r="D26" s="50" t="s">
        <v>223</v>
      </c>
      <c r="E26" s="107" t="s">
        <v>224</v>
      </c>
      <c r="F26" s="67" t="s">
        <v>191</v>
      </c>
      <c r="G26" s="66">
        <f>IF(F26="Confiable",15,0)</f>
        <v>15</v>
      </c>
      <c r="H26" s="874"/>
      <c r="I26" s="876"/>
      <c r="J26" s="867"/>
      <c r="K26" s="868"/>
    </row>
    <row r="27" spans="1:76" ht="43.5" customHeight="1" x14ac:dyDescent="0.2">
      <c r="A27" s="906"/>
      <c r="B27" s="906"/>
      <c r="C27" s="881"/>
      <c r="D27" s="50" t="s">
        <v>225</v>
      </c>
      <c r="E27" s="107" t="s">
        <v>226</v>
      </c>
      <c r="F27" s="240" t="s">
        <v>194</v>
      </c>
      <c r="G27" s="66">
        <f>IF(F27="Se investigan y se resuelven oportunamente",15,0)</f>
        <v>15</v>
      </c>
      <c r="H27" s="874"/>
      <c r="I27" s="876"/>
      <c r="J27" s="867"/>
      <c r="K27" s="868"/>
    </row>
    <row r="28" spans="1:76" ht="29.25" customHeight="1" x14ac:dyDescent="0.2">
      <c r="A28" s="907"/>
      <c r="B28" s="906"/>
      <c r="C28" s="882"/>
      <c r="D28" s="45" t="s">
        <v>227</v>
      </c>
      <c r="E28" s="107" t="s">
        <v>228</v>
      </c>
      <c r="F28" s="67" t="s">
        <v>197</v>
      </c>
      <c r="G28" s="66">
        <f>IF(F28="Completa",10,IF(F28="Incompleta",5,0))</f>
        <v>10</v>
      </c>
      <c r="H28" s="875"/>
      <c r="I28" s="876"/>
      <c r="J28" s="867"/>
      <c r="K28" s="868"/>
      <c r="L28" s="62"/>
      <c r="M28" s="62"/>
      <c r="N28" s="62"/>
      <c r="O28" s="62"/>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c r="BX28" s="62"/>
    </row>
    <row r="29" spans="1:76" s="60" customFormat="1" ht="15.75" thickBot="1" x14ac:dyDescent="0.25">
      <c r="A29" s="128"/>
      <c r="B29" s="131"/>
      <c r="C29" s="56"/>
      <c r="D29" s="57"/>
      <c r="E29" s="141" t="s">
        <v>229</v>
      </c>
      <c r="F29" s="140"/>
      <c r="G29" s="140">
        <f>SUM(G22:G28)</f>
        <v>95</v>
      </c>
      <c r="H29" s="59"/>
      <c r="I29" s="129"/>
      <c r="J29" s="129"/>
      <c r="K29" s="130"/>
      <c r="L29" s="62"/>
      <c r="M29" s="62"/>
      <c r="N29" s="62"/>
      <c r="O29" s="62"/>
      <c r="P29" s="62"/>
      <c r="Q29" s="62"/>
      <c r="R29" s="62"/>
      <c r="S29" s="62"/>
      <c r="T29" s="62"/>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c r="AU29" s="62"/>
      <c r="AV29" s="62"/>
      <c r="AW29" s="62"/>
      <c r="AX29" s="62"/>
      <c r="AY29" s="62"/>
      <c r="AZ29" s="62"/>
      <c r="BA29" s="62"/>
      <c r="BB29" s="62"/>
      <c r="BC29" s="62"/>
      <c r="BD29" s="62"/>
      <c r="BE29" s="62"/>
      <c r="BF29" s="62"/>
      <c r="BG29" s="62"/>
      <c r="BH29" s="62"/>
      <c r="BI29" s="62"/>
      <c r="BJ29" s="62"/>
      <c r="BK29" s="62"/>
      <c r="BL29" s="62"/>
      <c r="BM29" s="62"/>
      <c r="BN29" s="62"/>
      <c r="BO29" s="62"/>
      <c r="BP29" s="62"/>
      <c r="BQ29" s="62"/>
      <c r="BR29" s="62"/>
      <c r="BS29" s="62"/>
      <c r="BT29" s="62"/>
      <c r="BU29" s="62"/>
      <c r="BV29" s="62"/>
      <c r="BW29" s="62"/>
      <c r="BX29" s="62"/>
    </row>
    <row r="30" spans="1:76" ht="15" thickBot="1" x14ac:dyDescent="0.25">
      <c r="L30" s="62"/>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2"/>
      <c r="AW30" s="62"/>
      <c r="AX30" s="62"/>
      <c r="AY30" s="62"/>
      <c r="AZ30" s="62"/>
      <c r="BA30" s="62"/>
      <c r="BB30" s="62"/>
      <c r="BC30" s="62"/>
      <c r="BD30" s="62"/>
      <c r="BE30" s="62"/>
      <c r="BF30" s="62"/>
      <c r="BG30" s="62"/>
      <c r="BH30" s="62"/>
      <c r="BI30" s="62"/>
      <c r="BJ30" s="62"/>
      <c r="BK30" s="62"/>
      <c r="BL30" s="62"/>
      <c r="BM30" s="62"/>
      <c r="BN30" s="62"/>
      <c r="BO30" s="62"/>
      <c r="BP30" s="62"/>
      <c r="BQ30" s="62"/>
      <c r="BR30" s="62"/>
      <c r="BS30" s="62"/>
      <c r="BT30" s="62"/>
      <c r="BU30" s="62"/>
      <c r="BV30" s="62"/>
      <c r="BW30" s="62"/>
      <c r="BX30" s="62"/>
    </row>
    <row r="31" spans="1:76" s="53" customFormat="1" ht="30" customHeight="1" x14ac:dyDescent="0.25">
      <c r="A31" s="877" t="s">
        <v>87</v>
      </c>
      <c r="B31" s="858" t="s">
        <v>232</v>
      </c>
      <c r="C31" s="879" t="s">
        <v>205</v>
      </c>
      <c r="D31" s="869" t="s">
        <v>206</v>
      </c>
      <c r="E31" s="869"/>
      <c r="F31" s="869"/>
      <c r="G31" s="869"/>
      <c r="H31" s="869"/>
      <c r="I31" s="113" t="s">
        <v>207</v>
      </c>
      <c r="J31" s="870" t="s">
        <v>208</v>
      </c>
      <c r="K31" s="872" t="s">
        <v>209</v>
      </c>
      <c r="L31" s="132"/>
      <c r="M31" s="132"/>
      <c r="N31" s="132"/>
      <c r="O31" s="132"/>
      <c r="P31" s="132"/>
      <c r="Q31" s="132"/>
      <c r="R31" s="132"/>
      <c r="S31" s="132"/>
      <c r="T31" s="132"/>
      <c r="U31" s="132"/>
      <c r="V31" s="132"/>
      <c r="W31" s="132"/>
      <c r="X31" s="132"/>
      <c r="Y31" s="132"/>
      <c r="Z31" s="132"/>
      <c r="AA31" s="132"/>
      <c r="AB31" s="132"/>
      <c r="AC31" s="132"/>
      <c r="AD31" s="132"/>
      <c r="AE31" s="132"/>
      <c r="AF31" s="132"/>
      <c r="AG31" s="132"/>
      <c r="AH31" s="132"/>
      <c r="AI31" s="132"/>
      <c r="AJ31" s="132"/>
      <c r="AK31" s="132"/>
      <c r="AL31" s="132"/>
      <c r="AM31" s="132"/>
      <c r="AN31" s="132"/>
      <c r="AO31" s="132"/>
      <c r="AP31" s="132"/>
      <c r="AQ31" s="132"/>
      <c r="AR31" s="132"/>
      <c r="AS31" s="132"/>
      <c r="AT31" s="132"/>
      <c r="AU31" s="132"/>
      <c r="AV31" s="132"/>
      <c r="AW31" s="132"/>
      <c r="AX31" s="132"/>
      <c r="AY31" s="132"/>
      <c r="AZ31" s="132"/>
      <c r="BA31" s="132"/>
      <c r="BB31" s="132"/>
      <c r="BC31" s="132"/>
      <c r="BD31" s="132"/>
      <c r="BE31" s="132"/>
      <c r="BF31" s="132"/>
      <c r="BG31" s="132"/>
      <c r="BH31" s="132"/>
      <c r="BI31" s="132"/>
      <c r="BJ31" s="132"/>
      <c r="BK31" s="132"/>
      <c r="BL31" s="132"/>
      <c r="BM31" s="132"/>
      <c r="BN31" s="132"/>
      <c r="BO31" s="132"/>
      <c r="BP31" s="132"/>
      <c r="BQ31" s="132"/>
      <c r="BR31" s="132"/>
      <c r="BS31" s="132"/>
      <c r="BT31" s="132"/>
      <c r="BU31" s="132"/>
      <c r="BV31" s="132"/>
      <c r="BW31" s="132"/>
      <c r="BX31" s="132"/>
    </row>
    <row r="32" spans="1:76" s="54" customFormat="1" ht="60.75" thickBot="1" x14ac:dyDescent="0.3">
      <c r="A32" s="878"/>
      <c r="B32" s="859"/>
      <c r="C32" s="880"/>
      <c r="D32" s="114" t="s">
        <v>210</v>
      </c>
      <c r="E32" s="51" t="s">
        <v>211</v>
      </c>
      <c r="F32" s="114" t="s">
        <v>212</v>
      </c>
      <c r="G32" s="114" t="s">
        <v>213</v>
      </c>
      <c r="H32" s="117" t="s">
        <v>230</v>
      </c>
      <c r="I32" s="52" t="s">
        <v>215</v>
      </c>
      <c r="J32" s="871"/>
      <c r="K32" s="873"/>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c r="AM32" s="132"/>
      <c r="AN32" s="132"/>
      <c r="AO32" s="132"/>
      <c r="AP32" s="132"/>
      <c r="AQ32" s="132"/>
      <c r="AR32" s="132"/>
      <c r="AS32" s="132"/>
      <c r="AT32" s="132"/>
      <c r="AU32" s="132"/>
      <c r="AV32" s="132"/>
      <c r="AW32" s="132"/>
      <c r="AX32" s="132"/>
      <c r="AY32" s="132"/>
      <c r="AZ32" s="132"/>
      <c r="BA32" s="132"/>
      <c r="BB32" s="132"/>
      <c r="BC32" s="132"/>
      <c r="BD32" s="132"/>
      <c r="BE32" s="132"/>
      <c r="BF32" s="132"/>
      <c r="BG32" s="132"/>
      <c r="BH32" s="132"/>
      <c r="BI32" s="132"/>
      <c r="BJ32" s="132"/>
      <c r="BK32" s="132"/>
      <c r="BL32" s="132"/>
      <c r="BM32" s="132"/>
      <c r="BN32" s="132"/>
      <c r="BO32" s="132"/>
      <c r="BP32" s="132"/>
      <c r="BQ32" s="132"/>
      <c r="BR32" s="132"/>
      <c r="BS32" s="132"/>
      <c r="BT32" s="132"/>
      <c r="BU32" s="132"/>
      <c r="BV32" s="132"/>
      <c r="BW32" s="132"/>
      <c r="BX32" s="132"/>
    </row>
    <row r="33" spans="1:76" ht="20.25" customHeight="1" x14ac:dyDescent="0.2">
      <c r="A33" s="842" t="str">
        <f>'IDENTIFICACION DE RIESGOS'!E10</f>
        <v xml:space="preserve">Posibilidad de la inoportunidad en la respuesta de las PQRS formuladas a la entidad como Derechos de Petición  </v>
      </c>
      <c r="B33" s="847" t="str">
        <f>'IDENTIFICACION DE RIESGOS'!B12</f>
        <v>Errores en el direccionamiento del tipo de petición - Derechos de Petición.</v>
      </c>
      <c r="C33" s="886" t="s">
        <v>462</v>
      </c>
      <c r="D33" s="846" t="s">
        <v>216</v>
      </c>
      <c r="E33" s="138" t="s">
        <v>217</v>
      </c>
      <c r="F33" s="71" t="s">
        <v>179</v>
      </c>
      <c r="G33" s="139">
        <f>IF(F33="Asignado",15,0)</f>
        <v>15</v>
      </c>
      <c r="H33" s="874" t="str">
        <f>IF(AND(G40&gt;0,G40&lt;=85),"Débil",IF(AND(G40&gt;85,G40&lt;=95),"Moderado",IF(G40&gt;96,"Fuerte"," ")))</f>
        <v>Moderado</v>
      </c>
      <c r="I33" s="852" t="s">
        <v>202</v>
      </c>
      <c r="J33" s="849"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Moderado</v>
      </c>
      <c r="K33" s="855" t="str">
        <f>IF(J33="Fuerte","NO",IF(J33=" "," ","SI"))</f>
        <v>SI</v>
      </c>
      <c r="L33" s="62"/>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c r="AU33" s="62"/>
      <c r="AV33" s="62"/>
      <c r="AW33" s="62"/>
      <c r="AX33" s="62"/>
      <c r="AY33" s="62"/>
      <c r="AZ33" s="62"/>
      <c r="BA33" s="62"/>
      <c r="BB33" s="62"/>
      <c r="BC33" s="62"/>
      <c r="BD33" s="62"/>
      <c r="BE33" s="62"/>
      <c r="BF33" s="62"/>
      <c r="BG33" s="62"/>
      <c r="BH33" s="62"/>
      <c r="BI33" s="62"/>
      <c r="BJ33" s="62"/>
      <c r="BK33" s="62"/>
      <c r="BL33" s="62"/>
      <c r="BM33" s="62"/>
      <c r="BN33" s="62"/>
      <c r="BO33" s="62"/>
      <c r="BP33" s="62"/>
      <c r="BQ33" s="62"/>
      <c r="BR33" s="62"/>
      <c r="BS33" s="62"/>
      <c r="BT33" s="62"/>
      <c r="BU33" s="62"/>
      <c r="BV33" s="62"/>
      <c r="BW33" s="62"/>
      <c r="BX33" s="62"/>
    </row>
    <row r="34" spans="1:76" ht="28.5" x14ac:dyDescent="0.2">
      <c r="A34" s="843"/>
      <c r="B34" s="848"/>
      <c r="C34" s="887"/>
      <c r="D34" s="846"/>
      <c r="E34" s="107" t="s">
        <v>218</v>
      </c>
      <c r="F34" s="67" t="s">
        <v>181</v>
      </c>
      <c r="G34" s="66">
        <f>IF(F34="Adecuado",15,0)</f>
        <v>15</v>
      </c>
      <c r="H34" s="874"/>
      <c r="I34" s="876"/>
      <c r="J34" s="867"/>
      <c r="K34" s="868"/>
      <c r="L34" s="62"/>
      <c r="M34" s="62"/>
      <c r="N34" s="62"/>
      <c r="O34" s="62"/>
      <c r="P34" s="62"/>
      <c r="Q34" s="62"/>
      <c r="R34" s="62"/>
      <c r="S34" s="62"/>
      <c r="T34" s="62"/>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c r="AU34" s="62"/>
      <c r="AV34" s="62"/>
      <c r="AW34" s="62"/>
      <c r="AX34" s="62"/>
      <c r="AY34" s="62"/>
      <c r="AZ34" s="62"/>
      <c r="BA34" s="62"/>
      <c r="BB34" s="62"/>
      <c r="BC34" s="62"/>
      <c r="BD34" s="62"/>
      <c r="BE34" s="62"/>
      <c r="BF34" s="62"/>
      <c r="BG34" s="62"/>
      <c r="BH34" s="62"/>
      <c r="BI34" s="62"/>
      <c r="BJ34" s="62"/>
      <c r="BK34" s="62"/>
      <c r="BL34" s="62"/>
      <c r="BM34" s="62"/>
      <c r="BN34" s="62"/>
      <c r="BO34" s="62"/>
      <c r="BP34" s="62"/>
      <c r="BQ34" s="62"/>
      <c r="BR34" s="62"/>
      <c r="BS34" s="62"/>
      <c r="BT34" s="62"/>
      <c r="BU34" s="62"/>
      <c r="BV34" s="62"/>
      <c r="BW34" s="62"/>
      <c r="BX34" s="62"/>
    </row>
    <row r="35" spans="1:76" ht="42.75" x14ac:dyDescent="0.2">
      <c r="A35" s="843"/>
      <c r="B35" s="848"/>
      <c r="C35" s="887"/>
      <c r="D35" s="50" t="s">
        <v>219</v>
      </c>
      <c r="E35" s="107" t="s">
        <v>220</v>
      </c>
      <c r="F35" s="67" t="s">
        <v>184</v>
      </c>
      <c r="G35" s="66">
        <f>IF(F35="Oportuna",15,0)</f>
        <v>15</v>
      </c>
      <c r="H35" s="874"/>
      <c r="I35" s="876"/>
      <c r="J35" s="867"/>
      <c r="K35" s="868"/>
      <c r="L35" s="62"/>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row>
    <row r="36" spans="1:76" ht="42.75" x14ac:dyDescent="0.2">
      <c r="A36" s="843"/>
      <c r="B36" s="848"/>
      <c r="C36" s="887"/>
      <c r="D36" s="50" t="s">
        <v>221</v>
      </c>
      <c r="E36" s="107" t="s">
        <v>222</v>
      </c>
      <c r="F36" s="240" t="s">
        <v>188</v>
      </c>
      <c r="G36" s="66">
        <f>IF(F36="Prevenir",15,IF(F36="Detectar",10,0))</f>
        <v>10</v>
      </c>
      <c r="H36" s="874"/>
      <c r="I36" s="876"/>
      <c r="J36" s="867"/>
      <c r="K36" s="868"/>
      <c r="L36" s="62"/>
      <c r="M36" s="62"/>
      <c r="N36" s="62"/>
      <c r="O36" s="62"/>
      <c r="P36" s="62"/>
      <c r="Q36" s="62"/>
      <c r="R36" s="62"/>
      <c r="S36" s="62"/>
      <c r="T36" s="62"/>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c r="BX36" s="62"/>
    </row>
    <row r="37" spans="1:76" ht="28.5" x14ac:dyDescent="0.2">
      <c r="A37" s="843"/>
      <c r="B37" s="848"/>
      <c r="C37" s="887"/>
      <c r="D37" s="50" t="s">
        <v>223</v>
      </c>
      <c r="E37" s="107" t="s">
        <v>224</v>
      </c>
      <c r="F37" s="67" t="s">
        <v>191</v>
      </c>
      <c r="G37" s="66">
        <f>IF(F37="Confiable",15,0)</f>
        <v>15</v>
      </c>
      <c r="H37" s="874"/>
      <c r="I37" s="876"/>
      <c r="J37" s="867"/>
      <c r="K37" s="868"/>
    </row>
    <row r="38" spans="1:76" ht="42.75" x14ac:dyDescent="0.2">
      <c r="A38" s="843"/>
      <c r="B38" s="848"/>
      <c r="C38" s="887"/>
      <c r="D38" s="50" t="s">
        <v>225</v>
      </c>
      <c r="E38" s="107" t="s">
        <v>226</v>
      </c>
      <c r="F38" s="240" t="s">
        <v>194</v>
      </c>
      <c r="G38" s="66">
        <f>IF(F38="Se investigan y se resuelven oportunamente",15,0)</f>
        <v>15</v>
      </c>
      <c r="H38" s="874"/>
      <c r="I38" s="876"/>
      <c r="J38" s="867"/>
      <c r="K38" s="868"/>
    </row>
    <row r="39" spans="1:76" ht="28.5" x14ac:dyDescent="0.2">
      <c r="A39" s="844"/>
      <c r="B39" s="849"/>
      <c r="C39" s="888"/>
      <c r="D39" s="45" t="s">
        <v>227</v>
      </c>
      <c r="E39" s="107" t="s">
        <v>228</v>
      </c>
      <c r="F39" s="67" t="s">
        <v>197</v>
      </c>
      <c r="G39" s="66">
        <f>IF(F39="Completa",10,IF(F39="Incompleta",5,0))</f>
        <v>10</v>
      </c>
      <c r="H39" s="875"/>
      <c r="I39" s="876"/>
      <c r="J39" s="867"/>
      <c r="K39" s="868"/>
    </row>
    <row r="40" spans="1:76" ht="15.75" thickBot="1" x14ac:dyDescent="0.25">
      <c r="A40" s="133"/>
      <c r="B40" s="134"/>
      <c r="C40" s="135"/>
      <c r="D40" s="57"/>
      <c r="E40" s="143" t="s">
        <v>229</v>
      </c>
      <c r="F40" s="140"/>
      <c r="G40" s="140">
        <f>SUM(G33:G39)</f>
        <v>95</v>
      </c>
      <c r="H40" s="59"/>
      <c r="I40" s="129"/>
      <c r="J40" s="129"/>
      <c r="K40" s="130"/>
    </row>
    <row r="41" spans="1:76" ht="15" thickBot="1" x14ac:dyDescent="0.25">
      <c r="A41" s="55"/>
      <c r="B41" s="62"/>
    </row>
    <row r="42" spans="1:76" s="54" customFormat="1" ht="30" customHeight="1" x14ac:dyDescent="0.25">
      <c r="A42" s="877" t="s">
        <v>87</v>
      </c>
      <c r="B42" s="858" t="s">
        <v>232</v>
      </c>
      <c r="C42" s="879" t="s">
        <v>205</v>
      </c>
      <c r="D42" s="869" t="s">
        <v>206</v>
      </c>
      <c r="E42" s="869"/>
      <c r="F42" s="869"/>
      <c r="G42" s="869"/>
      <c r="H42" s="869"/>
      <c r="I42" s="113" t="s">
        <v>207</v>
      </c>
      <c r="J42" s="870" t="s">
        <v>208</v>
      </c>
      <c r="K42" s="872" t="s">
        <v>209</v>
      </c>
    </row>
    <row r="43" spans="1:76" s="54" customFormat="1" ht="60.75" thickBot="1" x14ac:dyDescent="0.3">
      <c r="A43" s="878"/>
      <c r="B43" s="859"/>
      <c r="C43" s="880"/>
      <c r="D43" s="114" t="s">
        <v>210</v>
      </c>
      <c r="E43" s="51" t="s">
        <v>211</v>
      </c>
      <c r="F43" s="114" t="s">
        <v>212</v>
      </c>
      <c r="G43" s="114" t="s">
        <v>213</v>
      </c>
      <c r="H43" s="117" t="s">
        <v>230</v>
      </c>
      <c r="I43" s="52" t="s">
        <v>215</v>
      </c>
      <c r="J43" s="871"/>
      <c r="K43" s="873"/>
    </row>
    <row r="44" spans="1:76" ht="20.25" customHeight="1" x14ac:dyDescent="0.2">
      <c r="A44" s="842" t="str">
        <f>'IDENTIFICACION DE RIESGOS'!E13</f>
        <v>Posibilidad de la insatisfacción del ciudadano frente a los servicios prestados por la administración municipal.</v>
      </c>
      <c r="B44" s="556" t="str">
        <f>'IDENTIFICACION DE RIESGOS'!B13</f>
        <v>Falta de socialización de los mecanismos de comunicación para con los ciudadanos</v>
      </c>
      <c r="C44" s="908" t="s">
        <v>463</v>
      </c>
      <c r="D44" s="846" t="s">
        <v>216</v>
      </c>
      <c r="E44" s="138" t="s">
        <v>217</v>
      </c>
      <c r="F44" s="71" t="s">
        <v>179</v>
      </c>
      <c r="G44" s="139">
        <f>IF(F44="Asignado",15,0)</f>
        <v>15</v>
      </c>
      <c r="H44" s="874" t="str">
        <f>IF(AND(G51&gt;0,G51&lt;=85),"Débil",IF(AND(G51&gt;85,G51&lt;=95),"Moderado",IF(G51&gt;96,"Fuerte"," ")))</f>
        <v>Débil</v>
      </c>
      <c r="I44" s="852" t="s">
        <v>202</v>
      </c>
      <c r="J44" s="849"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Débil</v>
      </c>
      <c r="K44" s="855" t="str">
        <f>IF(J44="Fuerte","NO",IF(J44=" "," ","SI"))</f>
        <v>SI</v>
      </c>
    </row>
    <row r="45" spans="1:76" ht="28.5" x14ac:dyDescent="0.2">
      <c r="A45" s="843"/>
      <c r="B45" s="557"/>
      <c r="C45" s="881"/>
      <c r="D45" s="846"/>
      <c r="E45" s="107" t="s">
        <v>218</v>
      </c>
      <c r="F45" s="67" t="s">
        <v>181</v>
      </c>
      <c r="G45" s="66">
        <f>IF(F45="Adecuado",15,0)</f>
        <v>15</v>
      </c>
      <c r="H45" s="874"/>
      <c r="I45" s="876"/>
      <c r="J45" s="867"/>
      <c r="K45" s="868"/>
    </row>
    <row r="46" spans="1:76" ht="42.75" x14ac:dyDescent="0.2">
      <c r="A46" s="843"/>
      <c r="B46" s="557"/>
      <c r="C46" s="881"/>
      <c r="D46" s="50" t="s">
        <v>219</v>
      </c>
      <c r="E46" s="107" t="s">
        <v>220</v>
      </c>
      <c r="F46" s="67" t="s">
        <v>185</v>
      </c>
      <c r="G46" s="66">
        <f>IF(F46="Oportuna",15,0)</f>
        <v>0</v>
      </c>
      <c r="H46" s="874"/>
      <c r="I46" s="876"/>
      <c r="J46" s="867"/>
      <c r="K46" s="868"/>
    </row>
    <row r="47" spans="1:76" ht="42.75" x14ac:dyDescent="0.2">
      <c r="A47" s="843"/>
      <c r="B47" s="557"/>
      <c r="C47" s="881"/>
      <c r="D47" s="50" t="s">
        <v>221</v>
      </c>
      <c r="E47" s="107" t="s">
        <v>222</v>
      </c>
      <c r="F47" s="240" t="s">
        <v>187</v>
      </c>
      <c r="G47" s="66">
        <f>IF(F47="Prevenir",15,IF(F47="Detectar",10,0))</f>
        <v>15</v>
      </c>
      <c r="H47" s="874"/>
      <c r="I47" s="876"/>
      <c r="J47" s="867"/>
      <c r="K47" s="868"/>
    </row>
    <row r="48" spans="1:76" ht="28.5" x14ac:dyDescent="0.2">
      <c r="A48" s="843"/>
      <c r="B48" s="557"/>
      <c r="C48" s="881"/>
      <c r="D48" s="50" t="s">
        <v>223</v>
      </c>
      <c r="E48" s="107" t="s">
        <v>224</v>
      </c>
      <c r="F48" s="67" t="s">
        <v>191</v>
      </c>
      <c r="G48" s="66">
        <f>IF(F48="Confiable",15,0)</f>
        <v>15</v>
      </c>
      <c r="H48" s="874"/>
      <c r="I48" s="876"/>
      <c r="J48" s="867"/>
      <c r="K48" s="868"/>
    </row>
    <row r="49" spans="1:77" ht="42.75" x14ac:dyDescent="0.2">
      <c r="A49" s="843"/>
      <c r="B49" s="557"/>
      <c r="C49" s="881"/>
      <c r="D49" s="50" t="s">
        <v>225</v>
      </c>
      <c r="E49" s="107" t="s">
        <v>226</v>
      </c>
      <c r="F49" s="240" t="s">
        <v>194</v>
      </c>
      <c r="G49" s="66">
        <f>IF(F49="Se investigan y se resuelven oportunamente",15,0)</f>
        <v>15</v>
      </c>
      <c r="H49" s="874"/>
      <c r="I49" s="876"/>
      <c r="J49" s="867"/>
      <c r="K49" s="868"/>
    </row>
    <row r="50" spans="1:77" ht="28.5" x14ac:dyDescent="0.2">
      <c r="A50" s="844"/>
      <c r="B50" s="557"/>
      <c r="C50" s="882"/>
      <c r="D50" s="45" t="s">
        <v>227</v>
      </c>
      <c r="E50" s="107" t="s">
        <v>228</v>
      </c>
      <c r="F50" s="67" t="s">
        <v>197</v>
      </c>
      <c r="G50" s="66">
        <f>IF(F50="Completa",10,IF(F50="Incompleta",5,0))</f>
        <v>10</v>
      </c>
      <c r="H50" s="875"/>
      <c r="I50" s="876"/>
      <c r="J50" s="867"/>
      <c r="K50" s="868"/>
      <c r="L50" s="62"/>
      <c r="M50" s="62"/>
      <c r="N50" s="62"/>
      <c r="O50" s="62"/>
      <c r="P50" s="62"/>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c r="AU50" s="62"/>
      <c r="AV50" s="62"/>
      <c r="AW50" s="62"/>
      <c r="AX50" s="62"/>
      <c r="AY50" s="62"/>
      <c r="AZ50" s="62"/>
      <c r="BA50" s="62"/>
      <c r="BB50" s="62"/>
      <c r="BC50" s="62"/>
      <c r="BD50" s="62"/>
      <c r="BE50" s="62"/>
      <c r="BF50" s="62"/>
      <c r="BG50" s="62"/>
      <c r="BH50" s="62"/>
      <c r="BI50" s="62"/>
      <c r="BJ50" s="62"/>
      <c r="BK50" s="62"/>
      <c r="BL50" s="62"/>
      <c r="BM50" s="62"/>
      <c r="BN50" s="62"/>
      <c r="BO50" s="62"/>
      <c r="BP50" s="62"/>
      <c r="BQ50" s="62"/>
      <c r="BR50" s="62"/>
      <c r="BS50" s="62"/>
      <c r="BT50" s="62"/>
      <c r="BU50" s="62"/>
      <c r="BV50" s="62"/>
      <c r="BW50" s="62"/>
      <c r="BX50" s="62"/>
      <c r="BY50" s="62"/>
    </row>
    <row r="51" spans="1:77" s="60" customFormat="1" ht="15.75" thickBot="1" x14ac:dyDescent="0.25">
      <c r="A51" s="133"/>
      <c r="B51" s="136"/>
      <c r="C51" s="56"/>
      <c r="D51" s="57"/>
      <c r="E51" s="143" t="s">
        <v>229</v>
      </c>
      <c r="F51" s="140"/>
      <c r="G51" s="140">
        <f>SUM(G44:G50)</f>
        <v>85</v>
      </c>
      <c r="H51" s="59"/>
      <c r="I51" s="129"/>
      <c r="J51" s="129"/>
      <c r="K51" s="130"/>
      <c r="L51" s="62"/>
      <c r="M51" s="62"/>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c r="BM51" s="62"/>
      <c r="BN51" s="62"/>
      <c r="BO51" s="62"/>
      <c r="BP51" s="62"/>
      <c r="BQ51" s="62"/>
      <c r="BR51" s="62"/>
      <c r="BS51" s="62"/>
      <c r="BT51" s="62"/>
      <c r="BU51" s="62"/>
      <c r="BV51" s="62"/>
      <c r="BW51" s="62"/>
      <c r="BX51" s="62"/>
      <c r="BY51" s="62"/>
    </row>
    <row r="52" spans="1:77" ht="15" thickBot="1" x14ac:dyDescent="0.25">
      <c r="L52" s="62"/>
      <c r="M52" s="62"/>
      <c r="N52" s="62"/>
      <c r="O52" s="62"/>
      <c r="P52" s="62"/>
      <c r="Q52" s="62"/>
      <c r="R52" s="62"/>
      <c r="S52" s="62"/>
      <c r="T52" s="62"/>
      <c r="U52" s="62"/>
      <c r="V52" s="62"/>
      <c r="W52" s="62"/>
      <c r="X52" s="62"/>
      <c r="Y52" s="62"/>
      <c r="Z52" s="62"/>
      <c r="AA52" s="62"/>
      <c r="AB52" s="62"/>
      <c r="AC52" s="62"/>
      <c r="AD52" s="62"/>
      <c r="AE52" s="62"/>
      <c r="AF52" s="62"/>
      <c r="AG52" s="62"/>
      <c r="AH52" s="62"/>
      <c r="AI52" s="62"/>
      <c r="AJ52" s="62"/>
      <c r="AK52" s="62"/>
      <c r="AL52" s="62"/>
      <c r="AM52" s="62"/>
      <c r="AN52" s="62"/>
      <c r="AO52" s="62"/>
      <c r="AP52" s="62"/>
      <c r="AQ52" s="62"/>
      <c r="AR52" s="62"/>
      <c r="AS52" s="62"/>
      <c r="AT52" s="62"/>
      <c r="AU52" s="62"/>
      <c r="AV52" s="62"/>
      <c r="AW52" s="62"/>
      <c r="AX52" s="62"/>
      <c r="AY52" s="62"/>
      <c r="AZ52" s="62"/>
      <c r="BA52" s="62"/>
      <c r="BB52" s="62"/>
      <c r="BC52" s="62"/>
      <c r="BD52" s="62"/>
      <c r="BE52" s="62"/>
      <c r="BF52" s="62"/>
      <c r="BG52" s="62"/>
      <c r="BH52" s="62"/>
      <c r="BI52" s="62"/>
      <c r="BJ52" s="62"/>
      <c r="BK52" s="62"/>
      <c r="BL52" s="62"/>
      <c r="BM52" s="62"/>
      <c r="BN52" s="62"/>
      <c r="BO52" s="62"/>
      <c r="BP52" s="62"/>
      <c r="BQ52" s="62"/>
      <c r="BR52" s="62"/>
      <c r="BS52" s="62"/>
      <c r="BT52" s="62"/>
      <c r="BU52" s="62"/>
      <c r="BV52" s="62"/>
      <c r="BW52" s="62"/>
      <c r="BX52" s="62"/>
      <c r="BY52" s="62"/>
    </row>
    <row r="53" spans="1:77" s="53" customFormat="1" ht="30" customHeight="1" x14ac:dyDescent="0.25">
      <c r="A53" s="877" t="s">
        <v>87</v>
      </c>
      <c r="B53" s="858" t="s">
        <v>232</v>
      </c>
      <c r="C53" s="879" t="s">
        <v>205</v>
      </c>
      <c r="D53" s="869" t="s">
        <v>206</v>
      </c>
      <c r="E53" s="869"/>
      <c r="F53" s="869"/>
      <c r="G53" s="869"/>
      <c r="H53" s="869"/>
      <c r="I53" s="113" t="s">
        <v>207</v>
      </c>
      <c r="J53" s="870" t="s">
        <v>208</v>
      </c>
      <c r="K53" s="872" t="s">
        <v>209</v>
      </c>
      <c r="L53" s="132"/>
      <c r="M53" s="132"/>
      <c r="N53" s="132"/>
      <c r="O53" s="132"/>
      <c r="P53" s="132"/>
      <c r="Q53" s="132"/>
      <c r="R53" s="132"/>
      <c r="S53" s="132"/>
      <c r="T53" s="132"/>
      <c r="U53" s="132"/>
      <c r="V53" s="132"/>
      <c r="W53" s="132"/>
      <c r="X53" s="132"/>
      <c r="Y53" s="132"/>
      <c r="Z53" s="132"/>
      <c r="AA53" s="132"/>
      <c r="AB53" s="132"/>
      <c r="AC53" s="132"/>
      <c r="AD53" s="132"/>
      <c r="AE53" s="132"/>
      <c r="AF53" s="132"/>
      <c r="AG53" s="132"/>
      <c r="AH53" s="132"/>
      <c r="AI53" s="132"/>
      <c r="AJ53" s="132"/>
      <c r="AK53" s="132"/>
      <c r="AL53" s="132"/>
      <c r="AM53" s="132"/>
      <c r="AN53" s="132"/>
      <c r="AO53" s="132"/>
      <c r="AP53" s="132"/>
      <c r="AQ53" s="132"/>
      <c r="AR53" s="132"/>
      <c r="AS53" s="132"/>
      <c r="AT53" s="132"/>
      <c r="AU53" s="132"/>
      <c r="AV53" s="132"/>
      <c r="AW53" s="132"/>
      <c r="AX53" s="132"/>
      <c r="AY53" s="132"/>
      <c r="AZ53" s="132"/>
      <c r="BA53" s="132"/>
      <c r="BB53" s="132"/>
      <c r="BC53" s="132"/>
      <c r="BD53" s="132"/>
      <c r="BE53" s="132"/>
      <c r="BF53" s="132"/>
      <c r="BG53" s="132"/>
      <c r="BH53" s="132"/>
      <c r="BI53" s="132"/>
      <c r="BJ53" s="132"/>
      <c r="BK53" s="132"/>
      <c r="BL53" s="132"/>
      <c r="BM53" s="132"/>
      <c r="BN53" s="132"/>
      <c r="BO53" s="132"/>
      <c r="BP53" s="132"/>
      <c r="BQ53" s="132"/>
      <c r="BR53" s="132"/>
      <c r="BS53" s="132"/>
      <c r="BT53" s="132"/>
      <c r="BU53" s="132"/>
      <c r="BV53" s="132"/>
      <c r="BW53" s="132"/>
      <c r="BX53" s="132"/>
      <c r="BY53" s="132"/>
    </row>
    <row r="54" spans="1:77" s="54" customFormat="1" ht="60.75" thickBot="1" x14ac:dyDescent="0.3">
      <c r="A54" s="878"/>
      <c r="B54" s="859"/>
      <c r="C54" s="880"/>
      <c r="D54" s="114" t="s">
        <v>210</v>
      </c>
      <c r="E54" s="51" t="s">
        <v>211</v>
      </c>
      <c r="F54" s="114" t="s">
        <v>212</v>
      </c>
      <c r="G54" s="114" t="s">
        <v>213</v>
      </c>
      <c r="H54" s="117" t="s">
        <v>230</v>
      </c>
      <c r="I54" s="52" t="s">
        <v>215</v>
      </c>
      <c r="J54" s="871"/>
      <c r="K54" s="873"/>
    </row>
    <row r="55" spans="1:77" ht="20.25" customHeight="1" x14ac:dyDescent="0.2">
      <c r="A55" s="842" t="str">
        <f>'IDENTIFICACION DE RIESGOS'!E13</f>
        <v>Posibilidad de la insatisfacción del ciudadano frente a los servicios prestados por la administración municipal.</v>
      </c>
      <c r="B55" s="556" t="str">
        <f>CONTEXTO!D12</f>
        <v>Baja competencia del personal frente al manejo de las PQRS, orientación y atención al ciudadano</v>
      </c>
      <c r="C55" s="903" t="s">
        <v>476</v>
      </c>
      <c r="D55" s="846" t="s">
        <v>216</v>
      </c>
      <c r="E55" s="138" t="s">
        <v>217</v>
      </c>
      <c r="F55" s="71" t="s">
        <v>179</v>
      </c>
      <c r="G55" s="139">
        <f>IF(F55="Asignado",15,0)</f>
        <v>15</v>
      </c>
      <c r="H55" s="874" t="str">
        <f>IF(AND(G62&gt;0,G62&lt;=85),"Débil",IF(AND(G62&gt;85,G62&lt;=95),"Moderado",IF(G62&gt;96,"Fuerte"," ")))</f>
        <v>Débil</v>
      </c>
      <c r="I55" s="852" t="s">
        <v>202</v>
      </c>
      <c r="J55" s="849"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Débil</v>
      </c>
      <c r="K55" s="855" t="str">
        <f>IF(J55="Fuerte","NO",IF(J55=" "," ","SI"))</f>
        <v>SI</v>
      </c>
    </row>
    <row r="56" spans="1:77" ht="28.5" x14ac:dyDescent="0.2">
      <c r="A56" s="843"/>
      <c r="B56" s="557"/>
      <c r="C56" s="881"/>
      <c r="D56" s="846"/>
      <c r="E56" s="107" t="s">
        <v>218</v>
      </c>
      <c r="F56" s="67" t="s">
        <v>181</v>
      </c>
      <c r="G56" s="66">
        <f>IF(F56="Adecuado",15,0)</f>
        <v>15</v>
      </c>
      <c r="H56" s="874"/>
      <c r="I56" s="876"/>
      <c r="J56" s="867"/>
      <c r="K56" s="868"/>
    </row>
    <row r="57" spans="1:77" ht="42.75" x14ac:dyDescent="0.2">
      <c r="A57" s="843"/>
      <c r="B57" s="557"/>
      <c r="C57" s="881"/>
      <c r="D57" s="50" t="s">
        <v>219</v>
      </c>
      <c r="E57" s="107" t="s">
        <v>220</v>
      </c>
      <c r="F57" s="67" t="s">
        <v>185</v>
      </c>
      <c r="G57" s="66">
        <f>IF(F57="Oportuna",15,0)</f>
        <v>0</v>
      </c>
      <c r="H57" s="874"/>
      <c r="I57" s="876"/>
      <c r="J57" s="867"/>
      <c r="K57" s="868"/>
    </row>
    <row r="58" spans="1:77" ht="42.75" x14ac:dyDescent="0.2">
      <c r="A58" s="843"/>
      <c r="B58" s="557"/>
      <c r="C58" s="881"/>
      <c r="D58" s="50" t="s">
        <v>221</v>
      </c>
      <c r="E58" s="107" t="s">
        <v>222</v>
      </c>
      <c r="F58" s="240" t="s">
        <v>187</v>
      </c>
      <c r="G58" s="66">
        <f>IF(F58="Prevenir",15,IF(F58="Detectar",10,0))</f>
        <v>15</v>
      </c>
      <c r="H58" s="874"/>
      <c r="I58" s="876"/>
      <c r="J58" s="867"/>
      <c r="K58" s="868"/>
    </row>
    <row r="59" spans="1:77" ht="28.5" x14ac:dyDescent="0.2">
      <c r="A59" s="843"/>
      <c r="B59" s="557"/>
      <c r="C59" s="881"/>
      <c r="D59" s="50" t="s">
        <v>223</v>
      </c>
      <c r="E59" s="107" t="s">
        <v>224</v>
      </c>
      <c r="F59" s="67" t="s">
        <v>191</v>
      </c>
      <c r="G59" s="66">
        <f>IF(F59="Confiable",15,0)</f>
        <v>15</v>
      </c>
      <c r="H59" s="874"/>
      <c r="I59" s="876"/>
      <c r="J59" s="867"/>
      <c r="K59" s="868"/>
    </row>
    <row r="60" spans="1:77" ht="57" x14ac:dyDescent="0.2">
      <c r="A60" s="843"/>
      <c r="B60" s="557"/>
      <c r="C60" s="881"/>
      <c r="D60" s="50" t="s">
        <v>225</v>
      </c>
      <c r="E60" s="107" t="s">
        <v>226</v>
      </c>
      <c r="F60" s="240" t="s">
        <v>195</v>
      </c>
      <c r="G60" s="66">
        <f>IF(F60="Se investigan y se resuelven oportunamente",15,0)</f>
        <v>0</v>
      </c>
      <c r="H60" s="874"/>
      <c r="I60" s="876"/>
      <c r="J60" s="867"/>
      <c r="K60" s="868"/>
    </row>
    <row r="61" spans="1:77" ht="28.5" x14ac:dyDescent="0.2">
      <c r="A61" s="844"/>
      <c r="B61" s="558"/>
      <c r="C61" s="881"/>
      <c r="D61" s="45" t="s">
        <v>227</v>
      </c>
      <c r="E61" s="107" t="s">
        <v>228</v>
      </c>
      <c r="F61" s="67" t="s">
        <v>198</v>
      </c>
      <c r="G61" s="66">
        <f>IF(F61="Completa",10,IF(F61="Incompleta",5,0))</f>
        <v>5</v>
      </c>
      <c r="H61" s="875"/>
      <c r="I61" s="876"/>
      <c r="J61" s="867"/>
      <c r="K61" s="868"/>
    </row>
    <row r="62" spans="1:77" ht="15.75" thickBot="1" x14ac:dyDescent="0.25">
      <c r="A62" s="133"/>
      <c r="B62" s="134"/>
      <c r="C62" s="137"/>
      <c r="D62" s="57"/>
      <c r="E62" s="58" t="s">
        <v>229</v>
      </c>
      <c r="F62" s="16"/>
      <c r="G62" s="16">
        <f>SUM(G55:G61)</f>
        <v>65</v>
      </c>
      <c r="H62" s="59"/>
      <c r="I62" s="129"/>
      <c r="J62" s="129"/>
      <c r="K62" s="130"/>
    </row>
    <row r="63" spans="1:77" ht="15" thickBot="1" x14ac:dyDescent="0.25">
      <c r="A63" s="55"/>
      <c r="B63" s="62"/>
    </row>
    <row r="64" spans="1:77" ht="27" customHeight="1" x14ac:dyDescent="0.2">
      <c r="A64" s="877" t="s">
        <v>87</v>
      </c>
      <c r="B64" s="858" t="s">
        <v>232</v>
      </c>
      <c r="C64" s="879" t="s">
        <v>205</v>
      </c>
      <c r="D64" s="869" t="s">
        <v>206</v>
      </c>
      <c r="E64" s="869"/>
      <c r="F64" s="869"/>
      <c r="G64" s="869"/>
      <c r="H64" s="869"/>
      <c r="I64" s="113" t="s">
        <v>207</v>
      </c>
      <c r="J64" s="870" t="s">
        <v>208</v>
      </c>
      <c r="K64" s="872" t="s">
        <v>209</v>
      </c>
    </row>
    <row r="65" spans="1:11" ht="37.5" customHeight="1" thickBot="1" x14ac:dyDescent="0.25">
      <c r="A65" s="878"/>
      <c r="B65" s="859"/>
      <c r="C65" s="880"/>
      <c r="D65" s="114" t="s">
        <v>210</v>
      </c>
      <c r="E65" s="51" t="s">
        <v>211</v>
      </c>
      <c r="F65" s="114" t="s">
        <v>212</v>
      </c>
      <c r="G65" s="114" t="s">
        <v>213</v>
      </c>
      <c r="H65" s="117" t="s">
        <v>230</v>
      </c>
      <c r="I65" s="52" t="s">
        <v>215</v>
      </c>
      <c r="J65" s="871"/>
      <c r="K65" s="873"/>
    </row>
    <row r="66" spans="1:11" ht="28.5" customHeight="1" x14ac:dyDescent="0.2">
      <c r="A66" s="842"/>
      <c r="B66" s="556"/>
      <c r="C66" s="909"/>
      <c r="D66" s="846" t="s">
        <v>216</v>
      </c>
      <c r="E66" s="138" t="s">
        <v>217</v>
      </c>
      <c r="F66" s="71" t="s">
        <v>179</v>
      </c>
      <c r="G66" s="139">
        <f>IF(F66="Asignado",15,0)</f>
        <v>15</v>
      </c>
      <c r="H66" s="874" t="str">
        <f>IF(AND(G73&gt;0,G73&lt;=85),"Débil",IF(AND(G73&gt;85,G73&lt;=95),"Moderado",IF(G73&gt;96,"Fuerte"," ")))</f>
        <v>Fuerte</v>
      </c>
      <c r="I66" s="852" t="s">
        <v>201</v>
      </c>
      <c r="J66" s="849"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855" t="str">
        <f>IF(J66="Fuerte","NO",IF(J66=" "," ","SI"))</f>
        <v>NO</v>
      </c>
    </row>
    <row r="67" spans="1:11" ht="31.5" customHeight="1" x14ac:dyDescent="0.2">
      <c r="A67" s="843"/>
      <c r="B67" s="557"/>
      <c r="C67" s="881"/>
      <c r="D67" s="846"/>
      <c r="E67" s="107" t="s">
        <v>218</v>
      </c>
      <c r="F67" s="67" t="s">
        <v>181</v>
      </c>
      <c r="G67" s="66">
        <f>IF(F67="Adecuado",15,0)</f>
        <v>15</v>
      </c>
      <c r="H67" s="874"/>
      <c r="I67" s="876"/>
      <c r="J67" s="867"/>
      <c r="K67" s="868"/>
    </row>
    <row r="68" spans="1:11" ht="34.5" customHeight="1" x14ac:dyDescent="0.2">
      <c r="A68" s="843"/>
      <c r="B68" s="557"/>
      <c r="C68" s="881"/>
      <c r="D68" s="50" t="s">
        <v>219</v>
      </c>
      <c r="E68" s="107" t="s">
        <v>220</v>
      </c>
      <c r="F68" s="67" t="s">
        <v>184</v>
      </c>
      <c r="G68" s="66">
        <f>IF(F68="Oportuna",15,0)</f>
        <v>15</v>
      </c>
      <c r="H68" s="874"/>
      <c r="I68" s="876"/>
      <c r="J68" s="867"/>
      <c r="K68" s="868"/>
    </row>
    <row r="69" spans="1:11" ht="46.5" customHeight="1" x14ac:dyDescent="0.2">
      <c r="A69" s="843"/>
      <c r="B69" s="557"/>
      <c r="C69" s="881"/>
      <c r="D69" s="50" t="s">
        <v>221</v>
      </c>
      <c r="E69" s="107" t="s">
        <v>222</v>
      </c>
      <c r="F69" s="240" t="s">
        <v>187</v>
      </c>
      <c r="G69" s="66">
        <f>IF(F69="Prevenir",15,IF(F69="Detectar",10,0))</f>
        <v>15</v>
      </c>
      <c r="H69" s="874"/>
      <c r="I69" s="876"/>
      <c r="J69" s="867"/>
      <c r="K69" s="868"/>
    </row>
    <row r="70" spans="1:11" ht="42.75" customHeight="1" x14ac:dyDescent="0.2">
      <c r="A70" s="843"/>
      <c r="B70" s="557"/>
      <c r="C70" s="881"/>
      <c r="D70" s="50" t="s">
        <v>223</v>
      </c>
      <c r="E70" s="107" t="s">
        <v>224</v>
      </c>
      <c r="F70" s="67" t="s">
        <v>191</v>
      </c>
      <c r="G70" s="66">
        <f>IF(F70="Confiable",15,0)</f>
        <v>15</v>
      </c>
      <c r="H70" s="874"/>
      <c r="I70" s="876"/>
      <c r="J70" s="867"/>
      <c r="K70" s="868"/>
    </row>
    <row r="71" spans="1:11" ht="47.25" customHeight="1" x14ac:dyDescent="0.2">
      <c r="A71" s="843"/>
      <c r="B71" s="557"/>
      <c r="C71" s="881"/>
      <c r="D71" s="50" t="s">
        <v>225</v>
      </c>
      <c r="E71" s="107" t="s">
        <v>226</v>
      </c>
      <c r="F71" s="240" t="s">
        <v>194</v>
      </c>
      <c r="G71" s="66">
        <f>IF(F71="Se investigan y se resuelven oportunamente",15,0)</f>
        <v>15</v>
      </c>
      <c r="H71" s="874"/>
      <c r="I71" s="876"/>
      <c r="J71" s="867"/>
      <c r="K71" s="868"/>
    </row>
    <row r="72" spans="1:11" ht="48" customHeight="1" x14ac:dyDescent="0.2">
      <c r="A72" s="844"/>
      <c r="B72" s="558"/>
      <c r="C72" s="881"/>
      <c r="D72" s="45" t="s">
        <v>227</v>
      </c>
      <c r="E72" s="107" t="s">
        <v>228</v>
      </c>
      <c r="F72" s="67" t="s">
        <v>197</v>
      </c>
      <c r="G72" s="66">
        <f>IF(F72="Completa",10,IF(F72="Incompleta",5,0))</f>
        <v>10</v>
      </c>
      <c r="H72" s="875"/>
      <c r="I72" s="876"/>
      <c r="J72" s="867"/>
      <c r="K72" s="868"/>
    </row>
    <row r="73" spans="1:11" ht="29.25" customHeight="1" thickBot="1" x14ac:dyDescent="0.25">
      <c r="A73" s="133"/>
      <c r="B73" s="134"/>
      <c r="C73" s="137"/>
      <c r="D73" s="57"/>
      <c r="E73" s="143" t="s">
        <v>229</v>
      </c>
      <c r="F73" s="140"/>
      <c r="G73" s="140">
        <f>SUM(G66:G72)</f>
        <v>100</v>
      </c>
      <c r="H73" s="59"/>
      <c r="I73" s="129"/>
      <c r="J73" s="129"/>
      <c r="K73" s="130"/>
    </row>
    <row r="74" spans="1:11" ht="18.75" customHeight="1" thickBot="1" x14ac:dyDescent="0.25">
      <c r="A74" s="55"/>
      <c r="B74" s="62"/>
    </row>
    <row r="75" spans="1:11" s="54" customFormat="1" ht="30" customHeight="1" x14ac:dyDescent="0.25">
      <c r="A75" s="877" t="s">
        <v>87</v>
      </c>
      <c r="B75" s="858" t="s">
        <v>232</v>
      </c>
      <c r="C75" s="879" t="s">
        <v>205</v>
      </c>
      <c r="D75" s="869" t="s">
        <v>206</v>
      </c>
      <c r="E75" s="869"/>
      <c r="F75" s="869"/>
      <c r="G75" s="869"/>
      <c r="H75" s="869"/>
      <c r="I75" s="113" t="s">
        <v>207</v>
      </c>
      <c r="J75" s="870" t="s">
        <v>208</v>
      </c>
      <c r="K75" s="872" t="s">
        <v>209</v>
      </c>
    </row>
    <row r="76" spans="1:11" s="54" customFormat="1" ht="60.75" thickBot="1" x14ac:dyDescent="0.3">
      <c r="A76" s="878"/>
      <c r="B76" s="859"/>
      <c r="C76" s="880"/>
      <c r="D76" s="114" t="s">
        <v>210</v>
      </c>
      <c r="E76" s="51" t="s">
        <v>211</v>
      </c>
      <c r="F76" s="114" t="s">
        <v>212</v>
      </c>
      <c r="G76" s="114" t="s">
        <v>213</v>
      </c>
      <c r="H76" s="117" t="s">
        <v>230</v>
      </c>
      <c r="I76" s="52" t="s">
        <v>215</v>
      </c>
      <c r="J76" s="871"/>
      <c r="K76" s="873"/>
    </row>
    <row r="77" spans="1:11" ht="20.25" customHeight="1" x14ac:dyDescent="0.2">
      <c r="A77" s="842"/>
      <c r="B77" s="556"/>
      <c r="C77" s="881"/>
      <c r="D77" s="846" t="s">
        <v>216</v>
      </c>
      <c r="E77" s="138" t="s">
        <v>217</v>
      </c>
      <c r="F77" s="71" t="s">
        <v>179</v>
      </c>
      <c r="G77" s="139">
        <f>IF(F77="Asignado",15,0)</f>
        <v>15</v>
      </c>
      <c r="H77" s="874" t="str">
        <f>IF(AND(G84&gt;0,G84&lt;=85),"Débil",IF(AND(G84&gt;85,G84&lt;=95),"Moderado",IF(G84&gt;96,"Fuerte"," ")))</f>
        <v>Fuerte</v>
      </c>
      <c r="I77" s="852" t="s">
        <v>201</v>
      </c>
      <c r="J77" s="849"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855" t="str">
        <f>IF(J77="Fuerte","NO",IF(J77=" "," ","SI"))</f>
        <v>NO</v>
      </c>
    </row>
    <row r="78" spans="1:11" ht="28.5" x14ac:dyDescent="0.2">
      <c r="A78" s="843"/>
      <c r="B78" s="557"/>
      <c r="C78" s="881"/>
      <c r="D78" s="846"/>
      <c r="E78" s="107" t="s">
        <v>218</v>
      </c>
      <c r="F78" s="67" t="s">
        <v>181</v>
      </c>
      <c r="G78" s="66">
        <f>IF(F78="Adecuado",15,0)</f>
        <v>15</v>
      </c>
      <c r="H78" s="874"/>
      <c r="I78" s="876"/>
      <c r="J78" s="867"/>
      <c r="K78" s="868"/>
    </row>
    <row r="79" spans="1:11" ht="42.75" x14ac:dyDescent="0.2">
      <c r="A79" s="843"/>
      <c r="B79" s="557"/>
      <c r="C79" s="881"/>
      <c r="D79" s="50" t="s">
        <v>219</v>
      </c>
      <c r="E79" s="107" t="s">
        <v>220</v>
      </c>
      <c r="F79" s="67" t="s">
        <v>184</v>
      </c>
      <c r="G79" s="66">
        <f>IF(F79="Oportuna",15,0)</f>
        <v>15</v>
      </c>
      <c r="H79" s="874"/>
      <c r="I79" s="876"/>
      <c r="J79" s="867"/>
      <c r="K79" s="868"/>
    </row>
    <row r="80" spans="1:11" ht="42.75" x14ac:dyDescent="0.2">
      <c r="A80" s="843"/>
      <c r="B80" s="557"/>
      <c r="C80" s="881"/>
      <c r="D80" s="50" t="s">
        <v>221</v>
      </c>
      <c r="E80" s="107" t="s">
        <v>222</v>
      </c>
      <c r="F80" s="240" t="s">
        <v>187</v>
      </c>
      <c r="G80" s="66">
        <f>IF(F80="Prevenir",15,IF(F80="Detectar",10,0))</f>
        <v>15</v>
      </c>
      <c r="H80" s="874"/>
      <c r="I80" s="876"/>
      <c r="J80" s="867"/>
      <c r="K80" s="868"/>
    </row>
    <row r="81" spans="1:78" ht="28.5" x14ac:dyDescent="0.2">
      <c r="A81" s="843"/>
      <c r="B81" s="557"/>
      <c r="C81" s="881"/>
      <c r="D81" s="50" t="s">
        <v>223</v>
      </c>
      <c r="E81" s="107" t="s">
        <v>224</v>
      </c>
      <c r="F81" s="67" t="s">
        <v>191</v>
      </c>
      <c r="G81" s="66">
        <f>IF(F81="Confiable",15,0)</f>
        <v>15</v>
      </c>
      <c r="H81" s="874"/>
      <c r="I81" s="876"/>
      <c r="J81" s="867"/>
      <c r="K81" s="868"/>
    </row>
    <row r="82" spans="1:78" ht="42.75" x14ac:dyDescent="0.2">
      <c r="A82" s="843"/>
      <c r="B82" s="557"/>
      <c r="C82" s="881"/>
      <c r="D82" s="50" t="s">
        <v>225</v>
      </c>
      <c r="E82" s="107" t="s">
        <v>226</v>
      </c>
      <c r="F82" s="240" t="s">
        <v>194</v>
      </c>
      <c r="G82" s="66">
        <f>IF(F82="Se investigan y se resuelven oportunamente",15,0)</f>
        <v>15</v>
      </c>
      <c r="H82" s="874"/>
      <c r="I82" s="876"/>
      <c r="J82" s="867"/>
      <c r="K82" s="868"/>
    </row>
    <row r="83" spans="1:78" ht="28.5" x14ac:dyDescent="0.2">
      <c r="A83" s="844"/>
      <c r="B83" s="558"/>
      <c r="C83" s="882"/>
      <c r="D83" s="45" t="s">
        <v>227</v>
      </c>
      <c r="E83" s="107" t="s">
        <v>228</v>
      </c>
      <c r="F83" s="67" t="s">
        <v>197</v>
      </c>
      <c r="G83" s="66">
        <f>IF(F83="Completa",10,IF(F83="Incompleta",5,0))</f>
        <v>10</v>
      </c>
      <c r="H83" s="875"/>
      <c r="I83" s="876"/>
      <c r="J83" s="867"/>
      <c r="K83" s="868"/>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c r="AL83" s="62"/>
      <c r="AM83" s="62"/>
      <c r="AN83" s="62"/>
      <c r="AO83" s="62"/>
      <c r="AP83" s="62"/>
      <c r="AQ83" s="62"/>
      <c r="AR83" s="62"/>
      <c r="AS83" s="62"/>
      <c r="AT83" s="62"/>
      <c r="AU83" s="62"/>
      <c r="AV83" s="62"/>
      <c r="AW83" s="62"/>
      <c r="AX83" s="62"/>
      <c r="AY83" s="62"/>
      <c r="AZ83" s="62"/>
      <c r="BA83" s="62"/>
      <c r="BB83" s="62"/>
      <c r="BC83" s="62"/>
      <c r="BD83" s="62"/>
      <c r="BE83" s="62"/>
      <c r="BF83" s="62"/>
      <c r="BG83" s="62"/>
      <c r="BH83" s="62"/>
      <c r="BI83" s="62"/>
      <c r="BJ83" s="62"/>
      <c r="BK83" s="62"/>
      <c r="BL83" s="62"/>
      <c r="BM83" s="62"/>
      <c r="BN83" s="62"/>
      <c r="BO83" s="62"/>
      <c r="BP83" s="62"/>
      <c r="BQ83" s="62"/>
      <c r="BR83" s="62"/>
      <c r="BS83" s="62"/>
      <c r="BT83" s="62"/>
      <c r="BU83" s="62"/>
      <c r="BV83" s="62"/>
      <c r="BW83" s="62"/>
      <c r="BX83" s="62"/>
      <c r="BY83" s="62"/>
      <c r="BZ83" s="62"/>
    </row>
    <row r="84" spans="1:78" s="60" customFormat="1" ht="15.75" thickBot="1" x14ac:dyDescent="0.25">
      <c r="A84" s="133"/>
      <c r="B84" s="134"/>
      <c r="C84" s="56" t="s">
        <v>252</v>
      </c>
      <c r="D84" s="57"/>
      <c r="E84" s="143" t="s">
        <v>229</v>
      </c>
      <c r="F84" s="140"/>
      <c r="G84" s="140">
        <f>SUM(G77:G83)</f>
        <v>100</v>
      </c>
      <c r="H84" s="59"/>
      <c r="I84" s="129"/>
      <c r="J84" s="129"/>
      <c r="K84" s="130"/>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c r="AL84" s="62"/>
      <c r="AM84" s="62"/>
      <c r="AN84" s="62"/>
      <c r="AO84" s="62"/>
      <c r="AP84" s="62"/>
      <c r="AQ84" s="62"/>
      <c r="AR84" s="62"/>
      <c r="AS84" s="62"/>
      <c r="AT84" s="62"/>
      <c r="AU84" s="62"/>
      <c r="AV84" s="62"/>
      <c r="AW84" s="62"/>
      <c r="AX84" s="62"/>
      <c r="AY84" s="62"/>
      <c r="AZ84" s="62"/>
      <c r="BA84" s="62"/>
      <c r="BB84" s="62"/>
      <c r="BC84" s="62"/>
      <c r="BD84" s="62"/>
      <c r="BE84" s="62"/>
      <c r="BF84" s="62"/>
      <c r="BG84" s="62"/>
      <c r="BH84" s="62"/>
      <c r="BI84" s="62"/>
      <c r="BJ84" s="62"/>
      <c r="BK84" s="62"/>
      <c r="BL84" s="62"/>
      <c r="BM84" s="62"/>
      <c r="BN84" s="62"/>
      <c r="BO84" s="62"/>
      <c r="BP84" s="62"/>
      <c r="BQ84" s="62"/>
      <c r="BR84" s="62"/>
      <c r="BS84" s="62"/>
      <c r="BT84" s="62"/>
      <c r="BU84" s="62"/>
      <c r="BV84" s="62"/>
      <c r="BW84" s="62"/>
      <c r="BX84" s="62"/>
      <c r="BY84" s="62"/>
      <c r="BZ84" s="62"/>
    </row>
    <row r="85" spans="1:78" ht="15" thickBot="1" x14ac:dyDescent="0.25">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c r="AL85" s="62"/>
      <c r="AM85" s="62"/>
      <c r="AN85" s="62"/>
      <c r="AO85" s="62"/>
      <c r="AP85" s="62"/>
      <c r="AQ85" s="62"/>
      <c r="AR85" s="62"/>
      <c r="AS85" s="62"/>
      <c r="AT85" s="62"/>
      <c r="AU85" s="62"/>
      <c r="AV85" s="62"/>
      <c r="AW85" s="62"/>
      <c r="AX85" s="62"/>
      <c r="AY85" s="62"/>
      <c r="AZ85" s="62"/>
      <c r="BA85" s="62"/>
      <c r="BB85" s="62"/>
      <c r="BC85" s="62"/>
      <c r="BD85" s="62"/>
      <c r="BE85" s="62"/>
      <c r="BF85" s="62"/>
      <c r="BG85" s="62"/>
      <c r="BH85" s="62"/>
      <c r="BI85" s="62"/>
      <c r="BJ85" s="62"/>
      <c r="BK85" s="62"/>
      <c r="BL85" s="62"/>
      <c r="BM85" s="62"/>
      <c r="BN85" s="62"/>
      <c r="BO85" s="62"/>
      <c r="BP85" s="62"/>
      <c r="BQ85" s="62"/>
      <c r="BR85" s="62"/>
      <c r="BS85" s="62"/>
      <c r="BT85" s="62"/>
      <c r="BU85" s="62"/>
      <c r="BV85" s="62"/>
      <c r="BW85" s="62"/>
      <c r="BX85" s="62"/>
      <c r="BY85" s="62"/>
      <c r="BZ85" s="62"/>
    </row>
    <row r="86" spans="1:78" s="53" customFormat="1" ht="30" customHeight="1" x14ac:dyDescent="0.25">
      <c r="A86" s="877" t="s">
        <v>87</v>
      </c>
      <c r="B86" s="858" t="s">
        <v>232</v>
      </c>
      <c r="C86" s="879" t="s">
        <v>205</v>
      </c>
      <c r="D86" s="869" t="s">
        <v>206</v>
      </c>
      <c r="E86" s="869"/>
      <c r="F86" s="869"/>
      <c r="G86" s="869"/>
      <c r="H86" s="869"/>
      <c r="I86" s="113" t="s">
        <v>207</v>
      </c>
      <c r="J86" s="870" t="s">
        <v>208</v>
      </c>
      <c r="K86" s="872" t="s">
        <v>209</v>
      </c>
      <c r="L86" s="132"/>
      <c r="M86" s="132"/>
      <c r="N86" s="132"/>
      <c r="O86" s="132"/>
      <c r="P86" s="132"/>
      <c r="Q86" s="132"/>
      <c r="R86" s="132"/>
      <c r="S86" s="132"/>
      <c r="T86" s="132"/>
      <c r="U86" s="132"/>
      <c r="V86" s="132"/>
      <c r="W86" s="132"/>
      <c r="X86" s="132"/>
      <c r="Y86" s="132"/>
      <c r="Z86" s="132"/>
      <c r="AA86" s="132"/>
      <c r="AB86" s="132"/>
      <c r="AC86" s="132"/>
      <c r="AD86" s="132"/>
      <c r="AE86" s="132"/>
      <c r="AF86" s="132"/>
      <c r="AG86" s="132"/>
      <c r="AH86" s="132"/>
      <c r="AI86" s="132"/>
      <c r="AJ86" s="132"/>
      <c r="AK86" s="132"/>
      <c r="AL86" s="132"/>
      <c r="AM86" s="132"/>
      <c r="AN86" s="132"/>
      <c r="AO86" s="132"/>
      <c r="AP86" s="132"/>
      <c r="AQ86" s="132"/>
      <c r="AR86" s="132"/>
      <c r="AS86" s="132"/>
      <c r="AT86" s="132"/>
      <c r="AU86" s="132"/>
      <c r="AV86" s="132"/>
      <c r="AW86" s="132"/>
      <c r="AX86" s="132"/>
      <c r="AY86" s="132"/>
      <c r="AZ86" s="132"/>
      <c r="BA86" s="132"/>
      <c r="BB86" s="132"/>
      <c r="BC86" s="132"/>
      <c r="BD86" s="132"/>
      <c r="BE86" s="132"/>
      <c r="BF86" s="132"/>
      <c r="BG86" s="132"/>
      <c r="BH86" s="132"/>
      <c r="BI86" s="132"/>
      <c r="BJ86" s="132"/>
      <c r="BK86" s="132"/>
      <c r="BL86" s="132"/>
      <c r="BM86" s="132"/>
      <c r="BN86" s="132"/>
      <c r="BO86" s="132"/>
      <c r="BP86" s="132"/>
      <c r="BQ86" s="132"/>
      <c r="BR86" s="132"/>
      <c r="BS86" s="132"/>
      <c r="BT86" s="132"/>
      <c r="BU86" s="132"/>
      <c r="BV86" s="132"/>
      <c r="BW86" s="132"/>
      <c r="BX86" s="132"/>
      <c r="BY86" s="132"/>
      <c r="BZ86" s="132"/>
    </row>
    <row r="87" spans="1:78" s="54" customFormat="1" ht="60.75" thickBot="1" x14ac:dyDescent="0.3">
      <c r="A87" s="878"/>
      <c r="B87" s="859"/>
      <c r="C87" s="880"/>
      <c r="D87" s="114" t="s">
        <v>210</v>
      </c>
      <c r="E87" s="51" t="s">
        <v>211</v>
      </c>
      <c r="F87" s="114" t="s">
        <v>212</v>
      </c>
      <c r="G87" s="114" t="s">
        <v>213</v>
      </c>
      <c r="H87" s="117" t="s">
        <v>230</v>
      </c>
      <c r="I87" s="52" t="s">
        <v>215</v>
      </c>
      <c r="J87" s="871"/>
      <c r="K87" s="873"/>
    </row>
    <row r="88" spans="1:78" ht="20.25" customHeight="1" x14ac:dyDescent="0.2">
      <c r="A88" s="842" t="str">
        <f>DESCRIPCION!A16</f>
        <v>c</v>
      </c>
      <c r="B88" s="556">
        <f>DESCRIPCION!D17</f>
        <v>0</v>
      </c>
      <c r="C88" s="881"/>
      <c r="D88" s="846" t="s">
        <v>216</v>
      </c>
      <c r="E88" s="138" t="s">
        <v>217</v>
      </c>
      <c r="F88" s="71" t="s">
        <v>178</v>
      </c>
      <c r="G88" s="139">
        <f>IF(F88="Asignado",15,0)</f>
        <v>0</v>
      </c>
      <c r="H88" s="874" t="str">
        <f>IF(AND(G95&gt;0,G95&lt;=85),"Débil",IF(AND(G95&gt;85,G95&lt;=95),"Moderado",IF(G95&gt;96,"Fuerte"," ")))</f>
        <v xml:space="preserve"> </v>
      </c>
      <c r="I88" s="852" t="s">
        <v>178</v>
      </c>
      <c r="J88" s="849"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855" t="str">
        <f>IF(J88="Fuerte","NO",IF(J88=" "," ","SI"))</f>
        <v xml:space="preserve"> </v>
      </c>
    </row>
    <row r="89" spans="1:78" ht="28.5" x14ac:dyDescent="0.2">
      <c r="A89" s="843"/>
      <c r="B89" s="557"/>
      <c r="C89" s="881"/>
      <c r="D89" s="846"/>
      <c r="E89" s="107" t="s">
        <v>218</v>
      </c>
      <c r="F89" s="67" t="s">
        <v>178</v>
      </c>
      <c r="G89" s="66">
        <f>IF(F89="Adecuado",15,0)</f>
        <v>0</v>
      </c>
      <c r="H89" s="874"/>
      <c r="I89" s="876"/>
      <c r="J89" s="867"/>
      <c r="K89" s="868"/>
    </row>
    <row r="90" spans="1:78" ht="42.75" x14ac:dyDescent="0.2">
      <c r="A90" s="843"/>
      <c r="B90" s="557"/>
      <c r="C90" s="881"/>
      <c r="D90" s="50" t="s">
        <v>219</v>
      </c>
      <c r="E90" s="107" t="s">
        <v>220</v>
      </c>
      <c r="F90" s="67" t="s">
        <v>178</v>
      </c>
      <c r="G90" s="66">
        <f>IF(F90="Oportuna",15,0)</f>
        <v>0</v>
      </c>
      <c r="H90" s="874"/>
      <c r="I90" s="876"/>
      <c r="J90" s="867"/>
      <c r="K90" s="868"/>
    </row>
    <row r="91" spans="1:78" ht="42.75" x14ac:dyDescent="0.2">
      <c r="A91" s="843"/>
      <c r="B91" s="557"/>
      <c r="C91" s="881"/>
      <c r="D91" s="50" t="s">
        <v>221</v>
      </c>
      <c r="E91" s="107" t="s">
        <v>222</v>
      </c>
      <c r="F91" s="240" t="s">
        <v>178</v>
      </c>
      <c r="G91" s="66">
        <f>IF(F91="Prevenir",15,IF(F91="Detectar",10,0))</f>
        <v>0</v>
      </c>
      <c r="H91" s="874"/>
      <c r="I91" s="876"/>
      <c r="J91" s="867"/>
      <c r="K91" s="868"/>
    </row>
    <row r="92" spans="1:78" ht="28.5" x14ac:dyDescent="0.2">
      <c r="A92" s="843"/>
      <c r="B92" s="557"/>
      <c r="C92" s="881"/>
      <c r="D92" s="50" t="s">
        <v>223</v>
      </c>
      <c r="E92" s="107" t="s">
        <v>224</v>
      </c>
      <c r="F92" s="67" t="s">
        <v>178</v>
      </c>
      <c r="G92" s="66">
        <f>IF(F92="Confiable",15,0)</f>
        <v>0</v>
      </c>
      <c r="H92" s="874"/>
      <c r="I92" s="876"/>
      <c r="J92" s="867"/>
      <c r="K92" s="868"/>
    </row>
    <row r="93" spans="1:78" ht="42.75" x14ac:dyDescent="0.2">
      <c r="A93" s="843"/>
      <c r="B93" s="557"/>
      <c r="C93" s="881"/>
      <c r="D93" s="50" t="s">
        <v>225</v>
      </c>
      <c r="E93" s="107" t="s">
        <v>226</v>
      </c>
      <c r="F93" s="240" t="s">
        <v>178</v>
      </c>
      <c r="G93" s="66">
        <f>IF(F93="Se investigan y se resuelven oportunamente",15,0)</f>
        <v>0</v>
      </c>
      <c r="H93" s="874"/>
      <c r="I93" s="876"/>
      <c r="J93" s="867"/>
      <c r="K93" s="868"/>
    </row>
    <row r="94" spans="1:78" ht="28.5" x14ac:dyDescent="0.2">
      <c r="A94" s="844"/>
      <c r="B94" s="558"/>
      <c r="C94" s="882"/>
      <c r="D94" s="45" t="s">
        <v>227</v>
      </c>
      <c r="E94" s="107" t="s">
        <v>228</v>
      </c>
      <c r="F94" s="67" t="s">
        <v>178</v>
      </c>
      <c r="G94" s="66">
        <f>IF(F94="Completa",10,IF(F94="Incompleta",5,0))</f>
        <v>0</v>
      </c>
      <c r="H94" s="875"/>
      <c r="I94" s="876"/>
      <c r="J94" s="867"/>
      <c r="K94" s="868"/>
    </row>
    <row r="95" spans="1:78" ht="15.75" thickBot="1" x14ac:dyDescent="0.25">
      <c r="A95" s="133"/>
      <c r="B95" s="134"/>
      <c r="C95" s="56"/>
      <c r="D95" s="57"/>
      <c r="E95" s="58" t="s">
        <v>229</v>
      </c>
      <c r="F95" s="16"/>
      <c r="G95" s="16">
        <f>SUM(G88:G94)</f>
        <v>0</v>
      </c>
      <c r="H95" s="59"/>
      <c r="I95" s="129"/>
      <c r="J95" s="129"/>
      <c r="K95" s="130"/>
    </row>
    <row r="96" spans="1:78" ht="15" thickBot="1" x14ac:dyDescent="0.25">
      <c r="A96" s="55"/>
      <c r="B96" s="62"/>
    </row>
    <row r="97" spans="1:78" s="54" customFormat="1" ht="30" customHeight="1" x14ac:dyDescent="0.25">
      <c r="A97" s="877" t="s">
        <v>87</v>
      </c>
      <c r="B97" s="858" t="s">
        <v>232</v>
      </c>
      <c r="C97" s="879" t="s">
        <v>205</v>
      </c>
      <c r="D97" s="869" t="s">
        <v>206</v>
      </c>
      <c r="E97" s="869"/>
      <c r="F97" s="869"/>
      <c r="G97" s="869"/>
      <c r="H97" s="869"/>
      <c r="I97" s="113" t="s">
        <v>207</v>
      </c>
      <c r="J97" s="870" t="s">
        <v>208</v>
      </c>
      <c r="K97" s="872" t="s">
        <v>209</v>
      </c>
    </row>
    <row r="98" spans="1:78" s="54" customFormat="1" ht="60.75" thickBot="1" x14ac:dyDescent="0.3">
      <c r="A98" s="878"/>
      <c r="B98" s="859"/>
      <c r="C98" s="880"/>
      <c r="D98" s="114" t="s">
        <v>210</v>
      </c>
      <c r="E98" s="51" t="s">
        <v>211</v>
      </c>
      <c r="F98" s="114" t="s">
        <v>212</v>
      </c>
      <c r="G98" s="114" t="s">
        <v>213</v>
      </c>
      <c r="H98" s="117" t="s">
        <v>230</v>
      </c>
      <c r="I98" s="52" t="s">
        <v>215</v>
      </c>
      <c r="J98" s="871"/>
      <c r="K98" s="873"/>
    </row>
    <row r="99" spans="1:78" ht="20.25" customHeight="1" x14ac:dyDescent="0.2">
      <c r="A99" s="842" t="str">
        <f>DESCRIPCION!A16</f>
        <v>c</v>
      </c>
      <c r="B99" s="556">
        <f>DESCRIPCION!D18</f>
        <v>0</v>
      </c>
      <c r="C99" s="881"/>
      <c r="D99" s="846" t="s">
        <v>216</v>
      </c>
      <c r="E99" s="138" t="s">
        <v>217</v>
      </c>
      <c r="F99" s="71" t="s">
        <v>178</v>
      </c>
      <c r="G99" s="139">
        <f>IF(F99="Asignado",15,0)</f>
        <v>0</v>
      </c>
      <c r="H99" s="874" t="str">
        <f>IF(AND(G106&gt;0,G106&lt;=85),"Débil",IF(AND(G106&gt;85,G106&lt;=95),"Moderado",IF(G106&gt;96,"Fuerte"," ")))</f>
        <v xml:space="preserve"> </v>
      </c>
      <c r="I99" s="852" t="s">
        <v>178</v>
      </c>
      <c r="J99" s="849"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855" t="str">
        <f>IF(J99="Fuerte","NO",IF(J99=" "," ","SI"))</f>
        <v xml:space="preserve"> </v>
      </c>
    </row>
    <row r="100" spans="1:78" ht="28.5" x14ac:dyDescent="0.2">
      <c r="A100" s="843"/>
      <c r="B100" s="557"/>
      <c r="C100" s="881"/>
      <c r="D100" s="846"/>
      <c r="E100" s="107" t="s">
        <v>218</v>
      </c>
      <c r="F100" s="67" t="s">
        <v>178</v>
      </c>
      <c r="G100" s="66">
        <f>IF(F100="Adecuado",15,0)</f>
        <v>0</v>
      </c>
      <c r="H100" s="874"/>
      <c r="I100" s="876"/>
      <c r="J100" s="867"/>
      <c r="K100" s="868"/>
    </row>
    <row r="101" spans="1:78" ht="42.75" customHeight="1" x14ac:dyDescent="0.2">
      <c r="A101" s="843"/>
      <c r="B101" s="557"/>
      <c r="C101" s="881"/>
      <c r="D101" s="50" t="s">
        <v>219</v>
      </c>
      <c r="E101" s="107" t="s">
        <v>220</v>
      </c>
      <c r="F101" s="67" t="s">
        <v>178</v>
      </c>
      <c r="G101" s="66">
        <f>IF(F101="Oportuna",15,0)</f>
        <v>0</v>
      </c>
      <c r="H101" s="874"/>
      <c r="I101" s="876"/>
      <c r="J101" s="867"/>
      <c r="K101" s="868"/>
    </row>
    <row r="102" spans="1:78" ht="42.75" x14ac:dyDescent="0.2">
      <c r="A102" s="843"/>
      <c r="B102" s="557"/>
      <c r="C102" s="881"/>
      <c r="D102" s="50" t="s">
        <v>221</v>
      </c>
      <c r="E102" s="107" t="s">
        <v>222</v>
      </c>
      <c r="F102" s="240" t="s">
        <v>178</v>
      </c>
      <c r="G102" s="66">
        <f>IF(F102="Prevenir",15,IF(F102="Detectar",10,0))</f>
        <v>0</v>
      </c>
      <c r="H102" s="874"/>
      <c r="I102" s="876"/>
      <c r="J102" s="867"/>
      <c r="K102" s="868"/>
    </row>
    <row r="103" spans="1:78" ht="28.5" x14ac:dyDescent="0.2">
      <c r="A103" s="843"/>
      <c r="B103" s="557"/>
      <c r="C103" s="881"/>
      <c r="D103" s="50" t="s">
        <v>223</v>
      </c>
      <c r="E103" s="107" t="s">
        <v>224</v>
      </c>
      <c r="F103" s="67" t="s">
        <v>178</v>
      </c>
      <c r="G103" s="66">
        <f>IF(F103="Confiable",15,0)</f>
        <v>0</v>
      </c>
      <c r="H103" s="874"/>
      <c r="I103" s="876"/>
      <c r="J103" s="867"/>
      <c r="K103" s="868"/>
    </row>
    <row r="104" spans="1:78" ht="42.75" x14ac:dyDescent="0.2">
      <c r="A104" s="843"/>
      <c r="B104" s="557"/>
      <c r="C104" s="881"/>
      <c r="D104" s="50" t="s">
        <v>225</v>
      </c>
      <c r="E104" s="107" t="s">
        <v>226</v>
      </c>
      <c r="F104" s="240" t="s">
        <v>178</v>
      </c>
      <c r="G104" s="66">
        <f>IF(F104="Se investigan y se resuelven oportunamente",15,0)</f>
        <v>0</v>
      </c>
      <c r="H104" s="874"/>
      <c r="I104" s="876"/>
      <c r="J104" s="867"/>
      <c r="K104" s="868"/>
    </row>
    <row r="105" spans="1:78" ht="28.5" x14ac:dyDescent="0.2">
      <c r="A105" s="844"/>
      <c r="B105" s="558"/>
      <c r="C105" s="882"/>
      <c r="D105" s="45" t="s">
        <v>227</v>
      </c>
      <c r="E105" s="107" t="s">
        <v>228</v>
      </c>
      <c r="F105" s="67" t="s">
        <v>178</v>
      </c>
      <c r="G105" s="66">
        <f>IF(F105="Completa",10,IF(F105="Incompleta",5,0))</f>
        <v>0</v>
      </c>
      <c r="H105" s="875"/>
      <c r="I105" s="876"/>
      <c r="J105" s="867"/>
      <c r="K105" s="868"/>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c r="AL105" s="62"/>
      <c r="AM105" s="62"/>
      <c r="AN105" s="62"/>
      <c r="AO105" s="62"/>
      <c r="AP105" s="62"/>
      <c r="AQ105" s="62"/>
      <c r="AR105" s="62"/>
      <c r="AS105" s="62"/>
      <c r="AT105" s="62"/>
      <c r="AU105" s="62"/>
      <c r="AV105" s="62"/>
      <c r="AW105" s="62"/>
      <c r="AX105" s="62"/>
      <c r="AY105" s="62"/>
      <c r="AZ105" s="62"/>
      <c r="BA105" s="62"/>
      <c r="BB105" s="62"/>
      <c r="BC105" s="62"/>
      <c r="BD105" s="62"/>
      <c r="BE105" s="62"/>
      <c r="BF105" s="62"/>
      <c r="BG105" s="62"/>
      <c r="BH105" s="62"/>
      <c r="BI105" s="62"/>
      <c r="BJ105" s="62"/>
      <c r="BK105" s="62"/>
      <c r="BL105" s="62"/>
      <c r="BM105" s="62"/>
      <c r="BN105" s="62"/>
      <c r="BO105" s="62"/>
      <c r="BP105" s="62"/>
      <c r="BQ105" s="62"/>
      <c r="BR105" s="62"/>
      <c r="BS105" s="62"/>
      <c r="BT105" s="62"/>
      <c r="BU105" s="62"/>
      <c r="BV105" s="62"/>
      <c r="BW105" s="62"/>
      <c r="BX105" s="62"/>
      <c r="BY105" s="62"/>
      <c r="BZ105" s="62"/>
    </row>
    <row r="106" spans="1:78" s="60" customFormat="1" ht="15.75" thickBot="1" x14ac:dyDescent="0.25">
      <c r="A106" s="133"/>
      <c r="B106" s="134"/>
      <c r="C106" s="56"/>
      <c r="D106" s="57"/>
      <c r="E106" s="58" t="s">
        <v>229</v>
      </c>
      <c r="F106" s="16"/>
      <c r="G106" s="16">
        <f>SUM(G99:G105)</f>
        <v>0</v>
      </c>
      <c r="H106" s="59"/>
      <c r="I106" s="129"/>
      <c r="J106" s="129"/>
      <c r="K106" s="130"/>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c r="AL106" s="62"/>
      <c r="AM106" s="62"/>
      <c r="AN106" s="62"/>
      <c r="AO106" s="62"/>
      <c r="AP106" s="62"/>
      <c r="AQ106" s="62"/>
      <c r="AR106" s="62"/>
      <c r="AS106" s="62"/>
      <c r="AT106" s="62"/>
      <c r="AU106" s="62"/>
      <c r="AV106" s="62"/>
      <c r="AW106" s="62"/>
      <c r="AX106" s="62"/>
      <c r="AY106" s="62"/>
      <c r="AZ106" s="62"/>
      <c r="BA106" s="62"/>
      <c r="BB106" s="62"/>
      <c r="BC106" s="62"/>
      <c r="BD106" s="62"/>
      <c r="BE106" s="62"/>
      <c r="BF106" s="62"/>
      <c r="BG106" s="62"/>
      <c r="BH106" s="62"/>
      <c r="BI106" s="62"/>
      <c r="BJ106" s="62"/>
      <c r="BK106" s="62"/>
      <c r="BL106" s="62"/>
      <c r="BM106" s="62"/>
      <c r="BN106" s="62"/>
      <c r="BO106" s="62"/>
      <c r="BP106" s="62"/>
      <c r="BQ106" s="62"/>
      <c r="BR106" s="62"/>
      <c r="BS106" s="62"/>
      <c r="BT106" s="62"/>
      <c r="BU106" s="62"/>
      <c r="BV106" s="62"/>
      <c r="BW106" s="62"/>
      <c r="BX106" s="62"/>
      <c r="BY106" s="62"/>
      <c r="BZ106" s="62"/>
    </row>
    <row r="107" spans="1:78" ht="15" thickBot="1" x14ac:dyDescent="0.25">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c r="AL107" s="62"/>
      <c r="AM107" s="62"/>
      <c r="AN107" s="62"/>
      <c r="AO107" s="62"/>
      <c r="AP107" s="62"/>
      <c r="AQ107" s="62"/>
      <c r="AR107" s="62"/>
      <c r="AS107" s="62"/>
      <c r="AT107" s="62"/>
      <c r="AU107" s="62"/>
      <c r="AV107" s="62"/>
      <c r="AW107" s="62"/>
      <c r="AX107" s="62"/>
      <c r="AY107" s="62"/>
      <c r="AZ107" s="62"/>
      <c r="BA107" s="62"/>
      <c r="BB107" s="62"/>
      <c r="BC107" s="62"/>
      <c r="BD107" s="62"/>
      <c r="BE107" s="62"/>
      <c r="BF107" s="62"/>
      <c r="BG107" s="62"/>
      <c r="BH107" s="62"/>
      <c r="BI107" s="62"/>
      <c r="BJ107" s="62"/>
      <c r="BK107" s="62"/>
      <c r="BL107" s="62"/>
      <c r="BM107" s="62"/>
      <c r="BN107" s="62"/>
      <c r="BO107" s="62"/>
      <c r="BP107" s="62"/>
      <c r="BQ107" s="62"/>
      <c r="BR107" s="62"/>
      <c r="BS107" s="62"/>
      <c r="BT107" s="62"/>
      <c r="BU107" s="62"/>
      <c r="BV107" s="62"/>
      <c r="BW107" s="62"/>
      <c r="BX107" s="62"/>
      <c r="BY107" s="62"/>
      <c r="BZ107" s="62"/>
    </row>
    <row r="108" spans="1:78" s="53" customFormat="1" ht="30" customHeight="1" x14ac:dyDescent="0.25">
      <c r="A108" s="877" t="s">
        <v>87</v>
      </c>
      <c r="B108" s="858" t="s">
        <v>232</v>
      </c>
      <c r="C108" s="879" t="s">
        <v>205</v>
      </c>
      <c r="D108" s="869" t="s">
        <v>206</v>
      </c>
      <c r="E108" s="869"/>
      <c r="F108" s="869"/>
      <c r="G108" s="869"/>
      <c r="H108" s="869"/>
      <c r="I108" s="113" t="s">
        <v>207</v>
      </c>
      <c r="J108" s="870" t="s">
        <v>208</v>
      </c>
      <c r="K108" s="872" t="s">
        <v>209</v>
      </c>
      <c r="L108" s="132"/>
      <c r="M108" s="132"/>
      <c r="N108" s="132"/>
      <c r="O108" s="132"/>
      <c r="P108" s="132"/>
      <c r="Q108" s="132"/>
      <c r="R108" s="132"/>
      <c r="S108" s="132"/>
      <c r="T108" s="132"/>
      <c r="U108" s="132"/>
      <c r="V108" s="132"/>
      <c r="W108" s="132"/>
      <c r="X108" s="132"/>
      <c r="Y108" s="132"/>
      <c r="Z108" s="132"/>
      <c r="AA108" s="132"/>
      <c r="AB108" s="132"/>
      <c r="AC108" s="132"/>
      <c r="AD108" s="132"/>
      <c r="AE108" s="132"/>
      <c r="AF108" s="132"/>
      <c r="AG108" s="132"/>
      <c r="AH108" s="132"/>
      <c r="AI108" s="132"/>
      <c r="AJ108" s="132"/>
      <c r="AK108" s="132"/>
      <c r="AL108" s="132"/>
      <c r="AM108" s="132"/>
      <c r="AN108" s="132"/>
      <c r="AO108" s="132"/>
      <c r="AP108" s="132"/>
      <c r="AQ108" s="132"/>
      <c r="AR108" s="132"/>
      <c r="AS108" s="132"/>
      <c r="AT108" s="132"/>
      <c r="AU108" s="132"/>
      <c r="AV108" s="132"/>
      <c r="AW108" s="132"/>
      <c r="AX108" s="132"/>
      <c r="AY108" s="132"/>
      <c r="AZ108" s="132"/>
      <c r="BA108" s="132"/>
      <c r="BB108" s="132"/>
      <c r="BC108" s="132"/>
      <c r="BD108" s="132"/>
      <c r="BE108" s="132"/>
      <c r="BF108" s="132"/>
      <c r="BG108" s="132"/>
      <c r="BH108" s="132"/>
      <c r="BI108" s="132"/>
      <c r="BJ108" s="132"/>
      <c r="BK108" s="132"/>
      <c r="BL108" s="132"/>
      <c r="BM108" s="132"/>
      <c r="BN108" s="132"/>
      <c r="BO108" s="132"/>
      <c r="BP108" s="132"/>
      <c r="BQ108" s="132"/>
      <c r="BR108" s="132"/>
      <c r="BS108" s="132"/>
      <c r="BT108" s="132"/>
      <c r="BU108" s="132"/>
      <c r="BV108" s="132"/>
      <c r="BW108" s="132"/>
      <c r="BX108" s="132"/>
      <c r="BY108" s="132"/>
      <c r="BZ108" s="132"/>
    </row>
    <row r="109" spans="1:78" s="54" customFormat="1" ht="60.75" thickBot="1" x14ac:dyDescent="0.3">
      <c r="A109" s="878"/>
      <c r="B109" s="859"/>
      <c r="C109" s="880"/>
      <c r="D109" s="114" t="s">
        <v>210</v>
      </c>
      <c r="E109" s="51" t="s">
        <v>211</v>
      </c>
      <c r="F109" s="114" t="s">
        <v>212</v>
      </c>
      <c r="G109" s="114" t="s">
        <v>213</v>
      </c>
      <c r="H109" s="117" t="s">
        <v>230</v>
      </c>
      <c r="I109" s="52" t="s">
        <v>215</v>
      </c>
      <c r="J109" s="871"/>
      <c r="K109" s="873"/>
      <c r="L109" s="132"/>
      <c r="M109" s="132"/>
      <c r="N109" s="132"/>
      <c r="O109" s="132"/>
      <c r="P109" s="132"/>
      <c r="Q109" s="132"/>
      <c r="R109" s="132"/>
      <c r="S109" s="132"/>
      <c r="T109" s="132"/>
      <c r="U109" s="132"/>
      <c r="V109" s="132"/>
      <c r="W109" s="132"/>
      <c r="X109" s="132"/>
      <c r="Y109" s="132"/>
      <c r="Z109" s="132"/>
      <c r="AA109" s="132"/>
      <c r="AB109" s="132"/>
      <c r="AC109" s="132"/>
      <c r="AD109" s="132"/>
      <c r="AE109" s="132"/>
      <c r="AF109" s="132"/>
      <c r="AG109" s="132"/>
      <c r="AH109" s="132"/>
      <c r="AI109" s="132"/>
      <c r="AJ109" s="132"/>
      <c r="AK109" s="132"/>
      <c r="AL109" s="132"/>
      <c r="AM109" s="132"/>
      <c r="AN109" s="132"/>
      <c r="AO109" s="132"/>
      <c r="AP109" s="132"/>
      <c r="AQ109" s="132"/>
      <c r="AR109" s="132"/>
      <c r="AS109" s="132"/>
      <c r="AT109" s="132"/>
      <c r="AU109" s="132"/>
      <c r="AV109" s="132"/>
      <c r="AW109" s="132"/>
      <c r="AX109" s="132"/>
      <c r="AY109" s="132"/>
      <c r="AZ109" s="132"/>
      <c r="BA109" s="132"/>
      <c r="BB109" s="132"/>
      <c r="BC109" s="132"/>
      <c r="BD109" s="132"/>
      <c r="BE109" s="132"/>
      <c r="BF109" s="132"/>
      <c r="BG109" s="132"/>
      <c r="BH109" s="132"/>
      <c r="BI109" s="132"/>
      <c r="BJ109" s="132"/>
      <c r="BK109" s="132"/>
      <c r="BL109" s="132"/>
      <c r="BM109" s="132"/>
      <c r="BN109" s="132"/>
      <c r="BO109" s="132"/>
      <c r="BP109" s="132"/>
      <c r="BQ109" s="132"/>
      <c r="BR109" s="132"/>
      <c r="BS109" s="132"/>
      <c r="BT109" s="132"/>
      <c r="BU109" s="132"/>
      <c r="BV109" s="132"/>
      <c r="BW109" s="132"/>
      <c r="BX109" s="132"/>
      <c r="BY109" s="132"/>
      <c r="BZ109" s="132"/>
    </row>
    <row r="110" spans="1:78" ht="20.25" customHeight="1" x14ac:dyDescent="0.2">
      <c r="A110" s="842" t="str">
        <f>DESCRIPCION!A19</f>
        <v>d</v>
      </c>
      <c r="B110" s="556">
        <f>DESCRIPCION!D19</f>
        <v>0</v>
      </c>
      <c r="C110" s="843"/>
      <c r="D110" s="846" t="s">
        <v>216</v>
      </c>
      <c r="E110" s="138" t="s">
        <v>217</v>
      </c>
      <c r="F110" s="71" t="s">
        <v>178</v>
      </c>
      <c r="G110" s="139">
        <f>IF(F110="Asignado",15,0)</f>
        <v>0</v>
      </c>
      <c r="H110" s="874" t="str">
        <f>IF(AND(G117&gt;0,G117&lt;=85),"Débil",IF(AND(G117&gt;85,G117&lt;=95),"Moderado",IF(G117&gt;96,"Fuerte"," ")))</f>
        <v xml:space="preserve"> </v>
      </c>
      <c r="I110" s="852" t="s">
        <v>178</v>
      </c>
      <c r="J110" s="849"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855" t="str">
        <f>IF(J110="Fuerte","NO",IF(J110=" "," ","SI"))</f>
        <v xml:space="preserve"> </v>
      </c>
    </row>
    <row r="111" spans="1:78" ht="28.5" x14ac:dyDescent="0.2">
      <c r="A111" s="843"/>
      <c r="B111" s="557"/>
      <c r="C111" s="843"/>
      <c r="D111" s="846"/>
      <c r="E111" s="107" t="s">
        <v>218</v>
      </c>
      <c r="F111" s="67" t="s">
        <v>178</v>
      </c>
      <c r="G111" s="66">
        <f>IF(F111="Adecuado",15,0)</f>
        <v>0</v>
      </c>
      <c r="H111" s="874"/>
      <c r="I111" s="876"/>
      <c r="J111" s="867"/>
      <c r="K111" s="868"/>
    </row>
    <row r="112" spans="1:78" ht="42.75" customHeight="1" x14ac:dyDescent="0.2">
      <c r="A112" s="843"/>
      <c r="B112" s="557"/>
      <c r="C112" s="843"/>
      <c r="D112" s="50" t="s">
        <v>219</v>
      </c>
      <c r="E112" s="107" t="s">
        <v>220</v>
      </c>
      <c r="F112" s="67" t="s">
        <v>178</v>
      </c>
      <c r="G112" s="66">
        <f>IF(F112="Oportuna",15,0)</f>
        <v>0</v>
      </c>
      <c r="H112" s="874"/>
      <c r="I112" s="876"/>
      <c r="J112" s="867"/>
      <c r="K112" s="868"/>
    </row>
    <row r="113" spans="1:78" ht="42.75" x14ac:dyDescent="0.2">
      <c r="A113" s="843"/>
      <c r="B113" s="557"/>
      <c r="C113" s="843"/>
      <c r="D113" s="50" t="s">
        <v>221</v>
      </c>
      <c r="E113" s="107" t="s">
        <v>222</v>
      </c>
      <c r="F113" s="240" t="s">
        <v>178</v>
      </c>
      <c r="G113" s="66">
        <f>IF(F113="Prevenir",15,IF(F113="Detectar",10,0))</f>
        <v>0</v>
      </c>
      <c r="H113" s="874"/>
      <c r="I113" s="876"/>
      <c r="J113" s="867"/>
      <c r="K113" s="868"/>
    </row>
    <row r="114" spans="1:78" ht="28.5" x14ac:dyDescent="0.2">
      <c r="A114" s="843"/>
      <c r="B114" s="557"/>
      <c r="C114" s="843"/>
      <c r="D114" s="50" t="s">
        <v>223</v>
      </c>
      <c r="E114" s="107" t="s">
        <v>224</v>
      </c>
      <c r="F114" s="67" t="s">
        <v>178</v>
      </c>
      <c r="G114" s="66">
        <f>IF(F114="Confiable",15,0)</f>
        <v>0</v>
      </c>
      <c r="H114" s="874"/>
      <c r="I114" s="876"/>
      <c r="J114" s="867"/>
      <c r="K114" s="868"/>
    </row>
    <row r="115" spans="1:78" ht="42.75" x14ac:dyDescent="0.2">
      <c r="A115" s="843"/>
      <c r="B115" s="557"/>
      <c r="C115" s="843"/>
      <c r="D115" s="50" t="s">
        <v>225</v>
      </c>
      <c r="E115" s="107" t="s">
        <v>226</v>
      </c>
      <c r="F115" s="240" t="s">
        <v>178</v>
      </c>
      <c r="G115" s="66">
        <f>IF(F115="Se investigan y se resuelven oportunamente",15,0)</f>
        <v>0</v>
      </c>
      <c r="H115" s="874"/>
      <c r="I115" s="876"/>
      <c r="J115" s="867"/>
      <c r="K115" s="868"/>
    </row>
    <row r="116" spans="1:78" ht="28.5" x14ac:dyDescent="0.2">
      <c r="A116" s="844"/>
      <c r="B116" s="558"/>
      <c r="C116" s="844"/>
      <c r="D116" s="45" t="s">
        <v>227</v>
      </c>
      <c r="E116" s="107" t="s">
        <v>228</v>
      </c>
      <c r="F116" s="67" t="s">
        <v>178</v>
      </c>
      <c r="G116" s="66">
        <f>IF(F116="Completa",10,IF(F116="Incompleta",5,0))</f>
        <v>0</v>
      </c>
      <c r="H116" s="875"/>
      <c r="I116" s="912"/>
      <c r="J116" s="910"/>
      <c r="K116" s="911"/>
    </row>
    <row r="117" spans="1:78" ht="15.75" thickBot="1" x14ac:dyDescent="0.25">
      <c r="A117" s="133"/>
      <c r="B117" s="134"/>
      <c r="C117" s="56"/>
      <c r="D117" s="57"/>
      <c r="E117" s="58" t="s">
        <v>229</v>
      </c>
      <c r="F117" s="16"/>
      <c r="G117" s="16">
        <f>SUM(G110:G116)</f>
        <v>0</v>
      </c>
      <c r="H117" s="144"/>
      <c r="I117" s="145"/>
      <c r="J117" s="145"/>
      <c r="K117" s="146"/>
    </row>
    <row r="118" spans="1:78" ht="15" thickBot="1" x14ac:dyDescent="0.25">
      <c r="A118" s="55"/>
      <c r="B118" s="62"/>
    </row>
    <row r="119" spans="1:78" s="54" customFormat="1" ht="30" customHeight="1" x14ac:dyDescent="0.25">
      <c r="A119" s="856" t="s">
        <v>87</v>
      </c>
      <c r="B119" s="858" t="s">
        <v>232</v>
      </c>
      <c r="C119" s="860" t="s">
        <v>205</v>
      </c>
      <c r="D119" s="862" t="s">
        <v>206</v>
      </c>
      <c r="E119" s="863"/>
      <c r="F119" s="863"/>
      <c r="G119" s="863"/>
      <c r="H119" s="864"/>
      <c r="I119" s="113" t="s">
        <v>207</v>
      </c>
      <c r="J119" s="865" t="s">
        <v>208</v>
      </c>
      <c r="K119" s="840" t="s">
        <v>209</v>
      </c>
    </row>
    <row r="120" spans="1:78" s="54" customFormat="1" ht="60.75" thickBot="1" x14ac:dyDescent="0.3">
      <c r="A120" s="857"/>
      <c r="B120" s="859"/>
      <c r="C120" s="861"/>
      <c r="D120" s="114" t="s">
        <v>210</v>
      </c>
      <c r="E120" s="51" t="s">
        <v>211</v>
      </c>
      <c r="F120" s="114" t="s">
        <v>212</v>
      </c>
      <c r="G120" s="114" t="s">
        <v>213</v>
      </c>
      <c r="H120" s="117" t="s">
        <v>230</v>
      </c>
      <c r="I120" s="52" t="s">
        <v>215</v>
      </c>
      <c r="J120" s="866"/>
      <c r="K120" s="841"/>
    </row>
    <row r="121" spans="1:78" ht="20.25" customHeight="1" x14ac:dyDescent="0.2">
      <c r="A121" s="842" t="str">
        <f>DESCRIPCION!A19</f>
        <v>d</v>
      </c>
      <c r="B121" s="556">
        <f>DESCRIPCION!D20</f>
        <v>0</v>
      </c>
      <c r="C121" s="842"/>
      <c r="D121" s="845" t="s">
        <v>216</v>
      </c>
      <c r="E121" s="138" t="s">
        <v>217</v>
      </c>
      <c r="F121" s="71" t="s">
        <v>178</v>
      </c>
      <c r="G121" s="139">
        <f>IF(F121="Asignado",15,0)</f>
        <v>0</v>
      </c>
      <c r="H121" s="847" t="str">
        <f>IF(AND(G128&gt;0,G128&lt;=85),"Débil",IF(AND(G128&gt;85,G128&lt;=95),"Moderado",IF(G128&gt;96,"Fuerte"," ")))</f>
        <v xml:space="preserve"> </v>
      </c>
      <c r="I121" s="850" t="s">
        <v>178</v>
      </c>
      <c r="J121" s="847"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853" t="str">
        <f>IF(J121="Fuerte","NO",IF(J121=" "," ","SI"))</f>
        <v xml:space="preserve"> </v>
      </c>
    </row>
    <row r="122" spans="1:78" ht="28.5" x14ac:dyDescent="0.2">
      <c r="A122" s="843"/>
      <c r="B122" s="557"/>
      <c r="C122" s="843"/>
      <c r="D122" s="846"/>
      <c r="E122" s="107" t="s">
        <v>218</v>
      </c>
      <c r="F122" s="67" t="s">
        <v>178</v>
      </c>
      <c r="G122" s="66">
        <f>IF(F122="Adecuado",15,0)</f>
        <v>0</v>
      </c>
      <c r="H122" s="848"/>
      <c r="I122" s="851"/>
      <c r="J122" s="848"/>
      <c r="K122" s="854"/>
    </row>
    <row r="123" spans="1:78" ht="42.75" x14ac:dyDescent="0.2">
      <c r="A123" s="843"/>
      <c r="B123" s="557"/>
      <c r="C123" s="843"/>
      <c r="D123" s="50" t="s">
        <v>219</v>
      </c>
      <c r="E123" s="107" t="s">
        <v>220</v>
      </c>
      <c r="F123" s="67" t="s">
        <v>178</v>
      </c>
      <c r="G123" s="66">
        <f>IF(F123="Oportuna",15,0)</f>
        <v>0</v>
      </c>
      <c r="H123" s="848"/>
      <c r="I123" s="851"/>
      <c r="J123" s="848"/>
      <c r="K123" s="854"/>
    </row>
    <row r="124" spans="1:78" ht="42.75" x14ac:dyDescent="0.2">
      <c r="A124" s="843"/>
      <c r="B124" s="557"/>
      <c r="C124" s="843"/>
      <c r="D124" s="50" t="s">
        <v>221</v>
      </c>
      <c r="E124" s="107" t="s">
        <v>222</v>
      </c>
      <c r="F124" s="240" t="s">
        <v>178</v>
      </c>
      <c r="G124" s="66">
        <f>IF(F124="Prevenir",15,IF(F124="Detectar",10,0))</f>
        <v>0</v>
      </c>
      <c r="H124" s="848"/>
      <c r="I124" s="851"/>
      <c r="J124" s="848"/>
      <c r="K124" s="854"/>
    </row>
    <row r="125" spans="1:78" ht="28.5" x14ac:dyDescent="0.2">
      <c r="A125" s="843"/>
      <c r="B125" s="557"/>
      <c r="C125" s="843"/>
      <c r="D125" s="50" t="s">
        <v>223</v>
      </c>
      <c r="E125" s="107" t="s">
        <v>224</v>
      </c>
      <c r="F125" s="67" t="s">
        <v>178</v>
      </c>
      <c r="G125" s="66">
        <f>IF(F125="Confiable",15,0)</f>
        <v>0</v>
      </c>
      <c r="H125" s="848"/>
      <c r="I125" s="851"/>
      <c r="J125" s="848"/>
      <c r="K125" s="854"/>
    </row>
    <row r="126" spans="1:78" ht="42.75" x14ac:dyDescent="0.2">
      <c r="A126" s="843"/>
      <c r="B126" s="557"/>
      <c r="C126" s="843"/>
      <c r="D126" s="50" t="s">
        <v>225</v>
      </c>
      <c r="E126" s="107" t="s">
        <v>226</v>
      </c>
      <c r="F126" s="240" t="s">
        <v>178</v>
      </c>
      <c r="G126" s="66">
        <f>IF(F126="Se investigan y se resuelven oportunamente",15,0)</f>
        <v>0</v>
      </c>
      <c r="H126" s="848"/>
      <c r="I126" s="851"/>
      <c r="J126" s="848"/>
      <c r="K126" s="854"/>
    </row>
    <row r="127" spans="1:78" ht="28.5" x14ac:dyDescent="0.2">
      <c r="A127" s="844"/>
      <c r="B127" s="558"/>
      <c r="C127" s="844"/>
      <c r="D127" s="45" t="s">
        <v>227</v>
      </c>
      <c r="E127" s="107" t="s">
        <v>228</v>
      </c>
      <c r="F127" s="67" t="s">
        <v>178</v>
      </c>
      <c r="G127" s="66">
        <f>IF(F127="Completa",10,IF(F127="Incompleta",5,0))</f>
        <v>0</v>
      </c>
      <c r="H127" s="849"/>
      <c r="I127" s="852"/>
      <c r="J127" s="849"/>
      <c r="K127" s="855"/>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c r="AL127" s="62"/>
      <c r="AM127" s="62"/>
      <c r="AN127" s="62"/>
      <c r="AO127" s="62"/>
      <c r="AP127" s="62"/>
      <c r="AQ127" s="62"/>
      <c r="AR127" s="62"/>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2"/>
      <c r="BR127" s="62"/>
      <c r="BS127" s="62"/>
      <c r="BT127" s="62"/>
      <c r="BU127" s="62"/>
      <c r="BV127" s="62"/>
      <c r="BW127" s="62"/>
      <c r="BX127" s="62"/>
      <c r="BY127" s="62"/>
      <c r="BZ127" s="62"/>
    </row>
    <row r="128" spans="1:78" s="60" customFormat="1" ht="15.75" thickBot="1" x14ac:dyDescent="0.25">
      <c r="A128" s="133"/>
      <c r="B128" s="134"/>
      <c r="C128" s="56"/>
      <c r="D128" s="57"/>
      <c r="E128" s="58" t="s">
        <v>229</v>
      </c>
      <c r="F128" s="16"/>
      <c r="G128" s="16">
        <f>SUM(G121:G127)</f>
        <v>0</v>
      </c>
      <c r="H128" s="144"/>
      <c r="I128" s="145"/>
      <c r="J128" s="145"/>
      <c r="K128" s="146"/>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c r="AL128" s="62"/>
      <c r="AM128" s="62"/>
      <c r="AN128" s="62"/>
      <c r="AO128" s="62"/>
      <c r="AP128" s="62"/>
      <c r="AQ128" s="62"/>
      <c r="AR128" s="62"/>
      <c r="AS128" s="62"/>
      <c r="AT128" s="62"/>
      <c r="AU128" s="62"/>
      <c r="AV128" s="62"/>
      <c r="AW128" s="62"/>
      <c r="AX128" s="62"/>
      <c r="AY128" s="62"/>
      <c r="AZ128" s="62"/>
      <c r="BA128" s="62"/>
      <c r="BB128" s="62"/>
      <c r="BC128" s="62"/>
      <c r="BD128" s="62"/>
      <c r="BE128" s="62"/>
      <c r="BF128" s="62"/>
      <c r="BG128" s="62"/>
      <c r="BH128" s="62"/>
      <c r="BI128" s="62"/>
      <c r="BJ128" s="62"/>
      <c r="BK128" s="62"/>
      <c r="BL128" s="62"/>
      <c r="BM128" s="62"/>
      <c r="BN128" s="62"/>
      <c r="BO128" s="62"/>
      <c r="BP128" s="62"/>
      <c r="BQ128" s="62"/>
      <c r="BR128" s="62"/>
      <c r="BS128" s="62"/>
      <c r="BT128" s="62"/>
      <c r="BU128" s="62"/>
      <c r="BV128" s="62"/>
      <c r="BW128" s="62"/>
      <c r="BX128" s="62"/>
      <c r="BY128" s="62"/>
      <c r="BZ128" s="62"/>
    </row>
    <row r="129" spans="1:78" ht="15" thickBot="1" x14ac:dyDescent="0.25">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row>
    <row r="130" spans="1:78" s="53" customFormat="1" ht="30" customHeight="1" x14ac:dyDescent="0.25">
      <c r="A130" s="856" t="s">
        <v>87</v>
      </c>
      <c r="B130" s="858" t="s">
        <v>232</v>
      </c>
      <c r="C130" s="860" t="s">
        <v>205</v>
      </c>
      <c r="D130" s="862" t="s">
        <v>206</v>
      </c>
      <c r="E130" s="863"/>
      <c r="F130" s="863"/>
      <c r="G130" s="863"/>
      <c r="H130" s="864"/>
      <c r="I130" s="113" t="s">
        <v>207</v>
      </c>
      <c r="J130" s="865" t="s">
        <v>208</v>
      </c>
      <c r="K130" s="840" t="s">
        <v>209</v>
      </c>
      <c r="L130" s="132"/>
      <c r="M130" s="132"/>
      <c r="N130" s="132"/>
      <c r="O130" s="132"/>
      <c r="P130" s="132"/>
      <c r="Q130" s="132"/>
      <c r="R130" s="132"/>
      <c r="S130" s="132"/>
      <c r="T130" s="132"/>
      <c r="U130" s="132"/>
      <c r="V130" s="132"/>
      <c r="W130" s="132"/>
      <c r="X130" s="132"/>
      <c r="Y130" s="132"/>
      <c r="Z130" s="132"/>
      <c r="AA130" s="132"/>
      <c r="AB130" s="132"/>
      <c r="AC130" s="132"/>
      <c r="AD130" s="132"/>
      <c r="AE130" s="132"/>
      <c r="AF130" s="132"/>
      <c r="AG130" s="132"/>
      <c r="AH130" s="132"/>
      <c r="AI130" s="132"/>
      <c r="AJ130" s="132"/>
      <c r="AK130" s="132"/>
      <c r="AL130" s="132"/>
      <c r="AM130" s="132"/>
      <c r="AN130" s="132"/>
      <c r="AO130" s="132"/>
      <c r="AP130" s="132"/>
      <c r="AQ130" s="132"/>
      <c r="AR130" s="132"/>
      <c r="AS130" s="132"/>
      <c r="AT130" s="132"/>
      <c r="AU130" s="132"/>
      <c r="AV130" s="132"/>
      <c r="AW130" s="132"/>
      <c r="AX130" s="132"/>
      <c r="AY130" s="132"/>
      <c r="AZ130" s="132"/>
      <c r="BA130" s="132"/>
      <c r="BB130" s="132"/>
      <c r="BC130" s="132"/>
      <c r="BD130" s="132"/>
      <c r="BE130" s="132"/>
      <c r="BF130" s="132"/>
      <c r="BG130" s="132"/>
      <c r="BH130" s="132"/>
      <c r="BI130" s="132"/>
      <c r="BJ130" s="132"/>
      <c r="BK130" s="132"/>
      <c r="BL130" s="132"/>
      <c r="BM130" s="132"/>
      <c r="BN130" s="132"/>
      <c r="BO130" s="132"/>
      <c r="BP130" s="132"/>
      <c r="BQ130" s="132"/>
      <c r="BR130" s="132"/>
      <c r="BS130" s="132"/>
      <c r="BT130" s="132"/>
      <c r="BU130" s="132"/>
      <c r="BV130" s="132"/>
      <c r="BW130" s="132"/>
      <c r="BX130" s="132"/>
      <c r="BY130" s="132"/>
      <c r="BZ130" s="132"/>
    </row>
    <row r="131" spans="1:78" s="54" customFormat="1" ht="60.75" thickBot="1" x14ac:dyDescent="0.3">
      <c r="A131" s="857"/>
      <c r="B131" s="859"/>
      <c r="C131" s="861"/>
      <c r="D131" s="114" t="s">
        <v>210</v>
      </c>
      <c r="E131" s="51" t="s">
        <v>211</v>
      </c>
      <c r="F131" s="114" t="s">
        <v>212</v>
      </c>
      <c r="G131" s="114" t="s">
        <v>213</v>
      </c>
      <c r="H131" s="117" t="s">
        <v>230</v>
      </c>
      <c r="I131" s="52" t="s">
        <v>215</v>
      </c>
      <c r="J131" s="866"/>
      <c r="K131" s="841"/>
      <c r="L131" s="132"/>
      <c r="M131" s="132"/>
      <c r="N131" s="132"/>
      <c r="O131" s="132"/>
      <c r="P131" s="132"/>
      <c r="Q131" s="132"/>
      <c r="R131" s="132"/>
      <c r="S131" s="132"/>
      <c r="T131" s="132"/>
      <c r="U131" s="132"/>
      <c r="V131" s="132"/>
      <c r="W131" s="132"/>
      <c r="X131" s="132"/>
      <c r="Y131" s="132"/>
      <c r="Z131" s="132"/>
      <c r="AA131" s="132"/>
      <c r="AB131" s="132"/>
      <c r="AC131" s="132"/>
      <c r="AD131" s="132"/>
      <c r="AE131" s="132"/>
      <c r="AF131" s="132"/>
      <c r="AG131" s="132"/>
      <c r="AH131" s="132"/>
      <c r="AI131" s="132"/>
      <c r="AJ131" s="132"/>
      <c r="AK131" s="132"/>
      <c r="AL131" s="132"/>
      <c r="AM131" s="132"/>
      <c r="AN131" s="132"/>
      <c r="AO131" s="132"/>
      <c r="AP131" s="132"/>
      <c r="AQ131" s="132"/>
      <c r="AR131" s="132"/>
      <c r="AS131" s="132"/>
      <c r="AT131" s="132"/>
      <c r="AU131" s="132"/>
      <c r="AV131" s="132"/>
      <c r="AW131" s="132"/>
      <c r="AX131" s="132"/>
      <c r="AY131" s="132"/>
      <c r="AZ131" s="132"/>
      <c r="BA131" s="132"/>
      <c r="BB131" s="132"/>
      <c r="BC131" s="132"/>
      <c r="BD131" s="132"/>
      <c r="BE131" s="132"/>
      <c r="BF131" s="132"/>
      <c r="BG131" s="132"/>
      <c r="BH131" s="132"/>
      <c r="BI131" s="132"/>
      <c r="BJ131" s="132"/>
      <c r="BK131" s="132"/>
      <c r="BL131" s="132"/>
      <c r="BM131" s="132"/>
      <c r="BN131" s="132"/>
      <c r="BO131" s="132"/>
      <c r="BP131" s="132"/>
      <c r="BQ131" s="132"/>
      <c r="BR131" s="132"/>
      <c r="BS131" s="132"/>
      <c r="BT131" s="132"/>
      <c r="BU131" s="132"/>
      <c r="BV131" s="132"/>
      <c r="BW131" s="132"/>
      <c r="BX131" s="132"/>
      <c r="BY131" s="132"/>
      <c r="BZ131" s="132"/>
    </row>
    <row r="132" spans="1:78" ht="20.25" customHeight="1" x14ac:dyDescent="0.2">
      <c r="A132" s="842" t="str">
        <f>DESCRIPCION!A19</f>
        <v>d</v>
      </c>
      <c r="B132" s="556">
        <f>DESCRIPCION!D21</f>
        <v>0</v>
      </c>
      <c r="C132" s="842"/>
      <c r="D132" s="845" t="s">
        <v>216</v>
      </c>
      <c r="E132" s="138" t="s">
        <v>217</v>
      </c>
      <c r="F132" s="71" t="s">
        <v>178</v>
      </c>
      <c r="G132" s="139">
        <f>IF(F132="Asignado",15,0)</f>
        <v>0</v>
      </c>
      <c r="H132" s="847" t="str">
        <f>IF(AND(G139&gt;0,G139&lt;=85),"Débil",IF(AND(G139&gt;85,G139&lt;=95),"Moderado",IF(G139&gt;96,"Fuerte"," ")))</f>
        <v xml:space="preserve"> </v>
      </c>
      <c r="I132" s="850" t="s">
        <v>178</v>
      </c>
      <c r="J132" s="847"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853" t="str">
        <f>IF(J132="Fuerte","NO",IF(J132=" "," ","SI"))</f>
        <v xml:space="preserve"> </v>
      </c>
    </row>
    <row r="133" spans="1:78" ht="28.5" x14ac:dyDescent="0.2">
      <c r="A133" s="843"/>
      <c r="B133" s="557"/>
      <c r="C133" s="843"/>
      <c r="D133" s="846"/>
      <c r="E133" s="107" t="s">
        <v>218</v>
      </c>
      <c r="F133" s="67" t="s">
        <v>178</v>
      </c>
      <c r="G133" s="66">
        <f>IF(F133="Adecuado",15,0)</f>
        <v>0</v>
      </c>
      <c r="H133" s="848"/>
      <c r="I133" s="851"/>
      <c r="J133" s="848"/>
      <c r="K133" s="854"/>
    </row>
    <row r="134" spans="1:78" ht="42.75" x14ac:dyDescent="0.2">
      <c r="A134" s="843"/>
      <c r="B134" s="557"/>
      <c r="C134" s="843"/>
      <c r="D134" s="50" t="s">
        <v>219</v>
      </c>
      <c r="E134" s="107" t="s">
        <v>220</v>
      </c>
      <c r="F134" s="67" t="s">
        <v>178</v>
      </c>
      <c r="G134" s="66">
        <f>IF(F134="Oportuna",15,0)</f>
        <v>0</v>
      </c>
      <c r="H134" s="848"/>
      <c r="I134" s="851"/>
      <c r="J134" s="848"/>
      <c r="K134" s="854"/>
    </row>
    <row r="135" spans="1:78" ht="42.75" x14ac:dyDescent="0.2">
      <c r="A135" s="843"/>
      <c r="B135" s="557"/>
      <c r="C135" s="843"/>
      <c r="D135" s="50" t="s">
        <v>221</v>
      </c>
      <c r="E135" s="107" t="s">
        <v>222</v>
      </c>
      <c r="F135" s="240" t="s">
        <v>178</v>
      </c>
      <c r="G135" s="66">
        <f>IF(F135="Prevenir",15,IF(F135="Detectar",10,0))</f>
        <v>0</v>
      </c>
      <c r="H135" s="848"/>
      <c r="I135" s="851"/>
      <c r="J135" s="848"/>
      <c r="K135" s="854"/>
    </row>
    <row r="136" spans="1:78" ht="28.5" x14ac:dyDescent="0.2">
      <c r="A136" s="843"/>
      <c r="B136" s="557"/>
      <c r="C136" s="843"/>
      <c r="D136" s="50" t="s">
        <v>223</v>
      </c>
      <c r="E136" s="107" t="s">
        <v>224</v>
      </c>
      <c r="F136" s="67" t="s">
        <v>178</v>
      </c>
      <c r="G136" s="66">
        <f>IF(F136="Confiable",15,0)</f>
        <v>0</v>
      </c>
      <c r="H136" s="848"/>
      <c r="I136" s="851"/>
      <c r="J136" s="848"/>
      <c r="K136" s="854"/>
    </row>
    <row r="137" spans="1:78" ht="42.75" x14ac:dyDescent="0.2">
      <c r="A137" s="843"/>
      <c r="B137" s="557"/>
      <c r="C137" s="843"/>
      <c r="D137" s="50" t="s">
        <v>225</v>
      </c>
      <c r="E137" s="107" t="s">
        <v>226</v>
      </c>
      <c r="F137" s="240" t="s">
        <v>178</v>
      </c>
      <c r="G137" s="66">
        <f>IF(F137="Se investigan y se resuelven oportunamente",15,0)</f>
        <v>0</v>
      </c>
      <c r="H137" s="848"/>
      <c r="I137" s="851"/>
      <c r="J137" s="848"/>
      <c r="K137" s="854"/>
    </row>
    <row r="138" spans="1:78" ht="28.5" x14ac:dyDescent="0.2">
      <c r="A138" s="844"/>
      <c r="B138" s="558"/>
      <c r="C138" s="844"/>
      <c r="D138" s="45" t="s">
        <v>227</v>
      </c>
      <c r="E138" s="107" t="s">
        <v>228</v>
      </c>
      <c r="F138" s="67" t="s">
        <v>178</v>
      </c>
      <c r="G138" s="66">
        <f>IF(F138="Completa",10,IF(F138="Incompleta",5,0))</f>
        <v>0</v>
      </c>
      <c r="H138" s="849"/>
      <c r="I138" s="852"/>
      <c r="J138" s="849"/>
      <c r="K138" s="855"/>
    </row>
    <row r="139" spans="1:78" ht="15.75" thickBot="1" x14ac:dyDescent="0.25">
      <c r="A139" s="133"/>
      <c r="B139" s="134"/>
      <c r="C139" s="56"/>
      <c r="D139" s="57"/>
      <c r="E139" s="58" t="s">
        <v>229</v>
      </c>
      <c r="F139" s="16"/>
      <c r="G139" s="16">
        <f>SUM(G132:G138)</f>
        <v>0</v>
      </c>
      <c r="H139" s="144"/>
      <c r="I139" s="145"/>
      <c r="J139" s="145"/>
      <c r="K139" s="146"/>
    </row>
    <row r="140" spans="1:78" ht="15" thickBot="1" x14ac:dyDescent="0.25">
      <c r="A140" s="55"/>
      <c r="B140" s="62"/>
    </row>
    <row r="141" spans="1:78" s="54" customFormat="1" ht="30" customHeight="1" x14ac:dyDescent="0.25">
      <c r="A141" s="856" t="s">
        <v>87</v>
      </c>
      <c r="B141" s="858" t="s">
        <v>232</v>
      </c>
      <c r="C141" s="860" t="s">
        <v>205</v>
      </c>
      <c r="D141" s="862" t="s">
        <v>206</v>
      </c>
      <c r="E141" s="863"/>
      <c r="F141" s="863"/>
      <c r="G141" s="863"/>
      <c r="H141" s="864"/>
      <c r="I141" s="113" t="s">
        <v>207</v>
      </c>
      <c r="J141" s="865" t="s">
        <v>208</v>
      </c>
      <c r="K141" s="840" t="s">
        <v>209</v>
      </c>
    </row>
    <row r="142" spans="1:78" s="54" customFormat="1" ht="60.75" thickBot="1" x14ac:dyDescent="0.3">
      <c r="A142" s="857"/>
      <c r="B142" s="859"/>
      <c r="C142" s="861"/>
      <c r="D142" s="114" t="s">
        <v>210</v>
      </c>
      <c r="E142" s="51" t="s">
        <v>211</v>
      </c>
      <c r="F142" s="114" t="s">
        <v>212</v>
      </c>
      <c r="G142" s="114" t="s">
        <v>213</v>
      </c>
      <c r="H142" s="117" t="s">
        <v>230</v>
      </c>
      <c r="I142" s="52" t="s">
        <v>215</v>
      </c>
      <c r="J142" s="866"/>
      <c r="K142" s="841"/>
    </row>
    <row r="143" spans="1:78" ht="20.25" customHeight="1" x14ac:dyDescent="0.2">
      <c r="A143" s="842" t="str">
        <f>DESCRIPCION!A22</f>
        <v>e</v>
      </c>
      <c r="B143" s="556">
        <f>DESCRIPCION!D22</f>
        <v>0</v>
      </c>
      <c r="C143" s="842"/>
      <c r="D143" s="845" t="s">
        <v>216</v>
      </c>
      <c r="E143" s="138" t="s">
        <v>217</v>
      </c>
      <c r="F143" s="71" t="s">
        <v>178</v>
      </c>
      <c r="G143" s="139">
        <f>IF(F143="Asignado",15,0)</f>
        <v>0</v>
      </c>
      <c r="H143" s="847" t="str">
        <f>IF(AND(G150&gt;0,G150&lt;=85),"Débil",IF(AND(G150&gt;85,G150&lt;=95),"Moderado",IF(G150&gt;96,"Fuerte"," ")))</f>
        <v xml:space="preserve"> </v>
      </c>
      <c r="I143" s="850" t="s">
        <v>178</v>
      </c>
      <c r="J143" s="847"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853" t="str">
        <f>IF(J143="Fuerte","NO",IF(J143=" "," ","SI"))</f>
        <v xml:space="preserve"> </v>
      </c>
    </row>
    <row r="144" spans="1:78" ht="28.5" x14ac:dyDescent="0.2">
      <c r="A144" s="843"/>
      <c r="B144" s="557"/>
      <c r="C144" s="843"/>
      <c r="D144" s="846"/>
      <c r="E144" s="107" t="s">
        <v>218</v>
      </c>
      <c r="F144" s="67" t="s">
        <v>178</v>
      </c>
      <c r="G144" s="66">
        <f>IF(F144="Adecuado",15,0)</f>
        <v>0</v>
      </c>
      <c r="H144" s="848"/>
      <c r="I144" s="851"/>
      <c r="J144" s="848"/>
      <c r="K144" s="854"/>
    </row>
    <row r="145" spans="1:98" ht="42.75" x14ac:dyDescent="0.2">
      <c r="A145" s="843"/>
      <c r="B145" s="557"/>
      <c r="C145" s="843"/>
      <c r="D145" s="50" t="s">
        <v>219</v>
      </c>
      <c r="E145" s="107" t="s">
        <v>220</v>
      </c>
      <c r="F145" s="67" t="s">
        <v>178</v>
      </c>
      <c r="G145" s="66">
        <f>IF(F145="Oportuna",15,0)</f>
        <v>0</v>
      </c>
      <c r="H145" s="848"/>
      <c r="I145" s="851"/>
      <c r="J145" s="848"/>
      <c r="K145" s="854"/>
    </row>
    <row r="146" spans="1:98" ht="42.75" x14ac:dyDescent="0.2">
      <c r="A146" s="843"/>
      <c r="B146" s="557"/>
      <c r="C146" s="843"/>
      <c r="D146" s="50" t="s">
        <v>221</v>
      </c>
      <c r="E146" s="107" t="s">
        <v>222</v>
      </c>
      <c r="F146" s="240" t="s">
        <v>178</v>
      </c>
      <c r="G146" s="66">
        <f>IF(F146="Prevenir",15,IF(F146="Detectar",10,0))</f>
        <v>0</v>
      </c>
      <c r="H146" s="848"/>
      <c r="I146" s="851"/>
      <c r="J146" s="848"/>
      <c r="K146" s="854"/>
    </row>
    <row r="147" spans="1:98" ht="28.5" x14ac:dyDescent="0.2">
      <c r="A147" s="843"/>
      <c r="B147" s="557"/>
      <c r="C147" s="843"/>
      <c r="D147" s="50" t="s">
        <v>223</v>
      </c>
      <c r="E147" s="107" t="s">
        <v>224</v>
      </c>
      <c r="F147" s="67" t="s">
        <v>178</v>
      </c>
      <c r="G147" s="66">
        <f>IF(F147="Confiable",15,0)</f>
        <v>0</v>
      </c>
      <c r="H147" s="848"/>
      <c r="I147" s="851"/>
      <c r="J147" s="848"/>
      <c r="K147" s="854"/>
    </row>
    <row r="148" spans="1:98" ht="42.75" x14ac:dyDescent="0.2">
      <c r="A148" s="843"/>
      <c r="B148" s="557"/>
      <c r="C148" s="843"/>
      <c r="D148" s="50" t="s">
        <v>225</v>
      </c>
      <c r="E148" s="107" t="s">
        <v>226</v>
      </c>
      <c r="F148" s="240" t="s">
        <v>178</v>
      </c>
      <c r="G148" s="66">
        <f>IF(F148="Se investigan y se resuelven oportunamente",15,0)</f>
        <v>0</v>
      </c>
      <c r="H148" s="848"/>
      <c r="I148" s="851"/>
      <c r="J148" s="848"/>
      <c r="K148" s="854"/>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c r="AL148" s="62"/>
      <c r="AM148" s="62"/>
      <c r="AN148" s="62"/>
      <c r="AO148" s="62"/>
      <c r="AP148" s="62"/>
      <c r="AQ148" s="62"/>
      <c r="AR148" s="62"/>
      <c r="AS148" s="62"/>
      <c r="AT148" s="62"/>
      <c r="AU148" s="62"/>
      <c r="AV148" s="62"/>
      <c r="AW148" s="62"/>
      <c r="AX148" s="62"/>
      <c r="AY148" s="62"/>
      <c r="AZ148" s="62"/>
      <c r="BA148" s="62"/>
      <c r="BB148" s="62"/>
      <c r="BC148" s="62"/>
      <c r="BD148" s="62"/>
      <c r="BE148" s="62"/>
      <c r="BF148" s="62"/>
      <c r="BG148" s="62"/>
      <c r="BH148" s="62"/>
      <c r="BI148" s="62"/>
      <c r="BJ148" s="62"/>
      <c r="BK148" s="62"/>
      <c r="BL148" s="62"/>
      <c r="BM148" s="62"/>
      <c r="BN148" s="62"/>
      <c r="BO148" s="62"/>
      <c r="BP148" s="62"/>
      <c r="BQ148" s="62"/>
      <c r="BR148" s="62"/>
      <c r="BS148" s="62"/>
      <c r="BT148" s="62"/>
      <c r="BU148" s="62"/>
      <c r="BV148" s="62"/>
      <c r="BW148" s="62"/>
      <c r="BX148" s="62"/>
      <c r="BY148" s="62"/>
      <c r="BZ148" s="62"/>
      <c r="CA148" s="62"/>
      <c r="CB148" s="62"/>
      <c r="CC148" s="62"/>
      <c r="CD148" s="62"/>
      <c r="CE148" s="62"/>
      <c r="CF148" s="62"/>
      <c r="CG148" s="62"/>
      <c r="CH148" s="62"/>
      <c r="CI148" s="62"/>
      <c r="CJ148" s="62"/>
      <c r="CK148" s="62"/>
      <c r="CL148" s="62"/>
      <c r="CM148" s="62"/>
      <c r="CN148" s="62"/>
      <c r="CO148" s="62"/>
      <c r="CP148" s="62"/>
      <c r="CQ148" s="62"/>
      <c r="CR148" s="62"/>
      <c r="CS148" s="62"/>
      <c r="CT148" s="62"/>
    </row>
    <row r="149" spans="1:98" ht="28.5" x14ac:dyDescent="0.2">
      <c r="A149" s="844"/>
      <c r="B149" s="558"/>
      <c r="C149" s="844"/>
      <c r="D149" s="45" t="s">
        <v>227</v>
      </c>
      <c r="E149" s="107" t="s">
        <v>228</v>
      </c>
      <c r="F149" s="67" t="s">
        <v>178</v>
      </c>
      <c r="G149" s="66">
        <f>IF(F149="Completa",10,IF(F149="Incompleta",5,0))</f>
        <v>0</v>
      </c>
      <c r="H149" s="849"/>
      <c r="I149" s="852"/>
      <c r="J149" s="849"/>
      <c r="K149" s="855"/>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c r="AL149" s="62"/>
      <c r="AM149" s="62"/>
      <c r="AN149" s="62"/>
      <c r="AO149" s="62"/>
      <c r="AP149" s="62"/>
      <c r="AQ149" s="62"/>
      <c r="AR149" s="62"/>
      <c r="AS149" s="62"/>
      <c r="AT149" s="62"/>
      <c r="AU149" s="62"/>
      <c r="AV149" s="62"/>
      <c r="AW149" s="62"/>
      <c r="AX149" s="62"/>
      <c r="AY149" s="62"/>
      <c r="AZ149" s="62"/>
      <c r="BA149" s="62"/>
      <c r="BB149" s="62"/>
      <c r="BC149" s="62"/>
      <c r="BD149" s="62"/>
      <c r="BE149" s="62"/>
      <c r="BF149" s="62"/>
      <c r="BG149" s="62"/>
      <c r="BH149" s="62"/>
      <c r="BI149" s="62"/>
      <c r="BJ149" s="62"/>
      <c r="BK149" s="62"/>
      <c r="BL149" s="62"/>
      <c r="BM149" s="62"/>
      <c r="BN149" s="62"/>
      <c r="BO149" s="62"/>
      <c r="BP149" s="62"/>
      <c r="BQ149" s="62"/>
      <c r="BR149" s="62"/>
      <c r="BS149" s="62"/>
      <c r="BT149" s="62"/>
      <c r="BU149" s="62"/>
      <c r="BV149" s="62"/>
      <c r="BW149" s="62"/>
      <c r="BX149" s="62"/>
      <c r="BY149" s="62"/>
      <c r="BZ149" s="62"/>
      <c r="CA149" s="62"/>
      <c r="CB149" s="62"/>
      <c r="CC149" s="62"/>
      <c r="CD149" s="62"/>
      <c r="CE149" s="62"/>
      <c r="CF149" s="62"/>
      <c r="CG149" s="62"/>
      <c r="CH149" s="62"/>
      <c r="CI149" s="62"/>
      <c r="CJ149" s="62"/>
      <c r="CK149" s="62"/>
      <c r="CL149" s="62"/>
      <c r="CM149" s="62"/>
      <c r="CN149" s="62"/>
      <c r="CO149" s="62"/>
      <c r="CP149" s="62"/>
      <c r="CQ149" s="62"/>
      <c r="CR149" s="62"/>
      <c r="CS149" s="62"/>
      <c r="CT149" s="62"/>
    </row>
    <row r="150" spans="1:98" s="60" customFormat="1" ht="15.75" thickBot="1" x14ac:dyDescent="0.25">
      <c r="A150" s="133"/>
      <c r="B150" s="134"/>
      <c r="C150" s="56"/>
      <c r="D150" s="57"/>
      <c r="E150" s="58" t="s">
        <v>229</v>
      </c>
      <c r="F150" s="16"/>
      <c r="G150" s="16">
        <f>SUM(G143:G149)</f>
        <v>0</v>
      </c>
      <c r="H150" s="144"/>
      <c r="I150" s="145"/>
      <c r="J150" s="145"/>
      <c r="K150" s="146"/>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2"/>
      <c r="AY150" s="62"/>
      <c r="AZ150" s="62"/>
      <c r="BA150" s="62"/>
      <c r="BB150" s="62"/>
      <c r="BC150" s="62"/>
      <c r="BD150" s="62"/>
      <c r="BE150" s="62"/>
      <c r="BF150" s="62"/>
      <c r="BG150" s="62"/>
      <c r="BH150" s="62"/>
      <c r="BI150" s="62"/>
      <c r="BJ150" s="62"/>
      <c r="BK150" s="62"/>
      <c r="BL150" s="62"/>
      <c r="BM150" s="62"/>
      <c r="BN150" s="62"/>
      <c r="BO150" s="62"/>
      <c r="BP150" s="62"/>
      <c r="BQ150" s="62"/>
      <c r="BR150" s="62"/>
      <c r="BS150" s="62"/>
      <c r="BT150" s="62"/>
      <c r="BU150" s="62"/>
      <c r="BV150" s="62"/>
      <c r="BW150" s="62"/>
      <c r="BX150" s="62"/>
      <c r="BY150" s="62"/>
      <c r="BZ150" s="62"/>
      <c r="CA150" s="62"/>
      <c r="CB150" s="62"/>
      <c r="CC150" s="62"/>
      <c r="CD150" s="62"/>
      <c r="CE150" s="62"/>
      <c r="CF150" s="62"/>
      <c r="CG150" s="62"/>
      <c r="CH150" s="62"/>
      <c r="CI150" s="62"/>
      <c r="CJ150" s="62"/>
      <c r="CK150" s="62"/>
      <c r="CL150" s="62"/>
      <c r="CM150" s="62"/>
      <c r="CN150" s="62"/>
      <c r="CO150" s="62"/>
      <c r="CP150" s="62"/>
      <c r="CQ150" s="62"/>
      <c r="CR150" s="62"/>
      <c r="CS150" s="62"/>
      <c r="CT150" s="62"/>
    </row>
    <row r="151" spans="1:98" ht="15" thickBot="1" x14ac:dyDescent="0.25">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c r="AL151" s="62"/>
      <c r="AM151" s="62"/>
      <c r="AN151" s="62"/>
      <c r="AO151" s="62"/>
      <c r="AP151" s="62"/>
      <c r="AQ151" s="62"/>
      <c r="AR151" s="62"/>
      <c r="AS151" s="62"/>
      <c r="AT151" s="62"/>
      <c r="AU151" s="62"/>
      <c r="AV151" s="62"/>
      <c r="AW151" s="62"/>
      <c r="AX151" s="62"/>
      <c r="AY151" s="62"/>
      <c r="AZ151" s="62"/>
      <c r="BA151" s="62"/>
      <c r="BB151" s="62"/>
      <c r="BC151" s="62"/>
      <c r="BD151" s="62"/>
      <c r="BE151" s="62"/>
      <c r="BF151" s="62"/>
      <c r="BG151" s="62"/>
      <c r="BH151" s="62"/>
      <c r="BI151" s="62"/>
      <c r="BJ151" s="62"/>
      <c r="BK151" s="62"/>
      <c r="BL151" s="62"/>
      <c r="BM151" s="62"/>
      <c r="BN151" s="62"/>
      <c r="BO151" s="62"/>
      <c r="BP151" s="62"/>
      <c r="BQ151" s="62"/>
      <c r="BR151" s="62"/>
      <c r="BS151" s="62"/>
      <c r="BT151" s="62"/>
      <c r="BU151" s="62"/>
      <c r="BV151" s="62"/>
      <c r="BW151" s="62"/>
      <c r="BX151" s="62"/>
      <c r="BY151" s="62"/>
      <c r="BZ151" s="62"/>
      <c r="CA151" s="62"/>
      <c r="CB151" s="62"/>
      <c r="CC151" s="62"/>
      <c r="CD151" s="62"/>
      <c r="CE151" s="62"/>
      <c r="CF151" s="62"/>
      <c r="CG151" s="62"/>
      <c r="CH151" s="62"/>
      <c r="CI151" s="62"/>
      <c r="CJ151" s="62"/>
      <c r="CK151" s="62"/>
      <c r="CL151" s="62"/>
      <c r="CM151" s="62"/>
      <c r="CN151" s="62"/>
      <c r="CO151" s="62"/>
      <c r="CP151" s="62"/>
      <c r="CQ151" s="62"/>
      <c r="CR151" s="62"/>
      <c r="CS151" s="62"/>
      <c r="CT151" s="62"/>
    </row>
    <row r="152" spans="1:98" ht="30" x14ac:dyDescent="0.2">
      <c r="A152" s="856" t="s">
        <v>87</v>
      </c>
      <c r="B152" s="858" t="s">
        <v>232</v>
      </c>
      <c r="C152" s="860" t="s">
        <v>205</v>
      </c>
      <c r="D152" s="862" t="s">
        <v>206</v>
      </c>
      <c r="E152" s="863"/>
      <c r="F152" s="863"/>
      <c r="G152" s="863"/>
      <c r="H152" s="864"/>
      <c r="I152" s="113" t="s">
        <v>207</v>
      </c>
      <c r="J152" s="865" t="s">
        <v>208</v>
      </c>
      <c r="K152" s="840" t="s">
        <v>209</v>
      </c>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2"/>
      <c r="BR152" s="62"/>
      <c r="BS152" s="62"/>
      <c r="BT152" s="62"/>
      <c r="BU152" s="62"/>
      <c r="BV152" s="62"/>
      <c r="BW152" s="62"/>
      <c r="BX152" s="62"/>
      <c r="BY152" s="62"/>
      <c r="BZ152" s="62"/>
      <c r="CA152" s="62"/>
      <c r="CB152" s="62"/>
      <c r="CC152" s="62"/>
      <c r="CD152" s="62"/>
      <c r="CE152" s="62"/>
      <c r="CF152" s="62"/>
      <c r="CG152" s="62"/>
      <c r="CH152" s="62"/>
      <c r="CI152" s="62"/>
      <c r="CJ152" s="62"/>
      <c r="CK152" s="62"/>
      <c r="CL152" s="62"/>
      <c r="CM152" s="62"/>
      <c r="CN152" s="62"/>
      <c r="CO152" s="62"/>
      <c r="CP152" s="62"/>
      <c r="CQ152" s="62"/>
      <c r="CR152" s="62"/>
      <c r="CS152" s="62"/>
      <c r="CT152" s="62"/>
    </row>
    <row r="153" spans="1:98" ht="60.75" thickBot="1" x14ac:dyDescent="0.25">
      <c r="A153" s="857"/>
      <c r="B153" s="859"/>
      <c r="C153" s="861"/>
      <c r="D153" s="114" t="s">
        <v>210</v>
      </c>
      <c r="E153" s="51" t="s">
        <v>211</v>
      </c>
      <c r="F153" s="114" t="s">
        <v>212</v>
      </c>
      <c r="G153" s="114" t="s">
        <v>213</v>
      </c>
      <c r="H153" s="117" t="s">
        <v>230</v>
      </c>
      <c r="I153" s="52" t="s">
        <v>215</v>
      </c>
      <c r="J153" s="866"/>
      <c r="K153" s="841"/>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c r="AL153" s="62"/>
      <c r="AM153" s="62"/>
      <c r="AN153" s="62"/>
      <c r="AO153" s="62"/>
      <c r="AP153" s="62"/>
      <c r="AQ153" s="62"/>
      <c r="AR153" s="62"/>
      <c r="AS153" s="62"/>
      <c r="AT153" s="62"/>
      <c r="AU153" s="62"/>
      <c r="AV153" s="62"/>
      <c r="AW153" s="62"/>
      <c r="AX153" s="62"/>
      <c r="AY153" s="62"/>
      <c r="AZ153" s="62"/>
      <c r="BA153" s="62"/>
      <c r="BB153" s="62"/>
      <c r="BC153" s="62"/>
      <c r="BD153" s="62"/>
      <c r="BE153" s="62"/>
      <c r="BF153" s="62"/>
      <c r="BG153" s="62"/>
      <c r="BH153" s="62"/>
      <c r="BI153" s="62"/>
      <c r="BJ153" s="62"/>
      <c r="BK153" s="62"/>
      <c r="BL153" s="62"/>
      <c r="BM153" s="62"/>
      <c r="BN153" s="62"/>
      <c r="BO153" s="62"/>
      <c r="BP153" s="62"/>
      <c r="BQ153" s="62"/>
      <c r="BR153" s="62"/>
      <c r="BS153" s="62"/>
      <c r="BT153" s="62"/>
      <c r="BU153" s="62"/>
      <c r="BV153" s="62"/>
      <c r="BW153" s="62"/>
      <c r="BX153" s="62"/>
      <c r="BY153" s="62"/>
      <c r="BZ153" s="62"/>
      <c r="CA153" s="62"/>
      <c r="CB153" s="62"/>
      <c r="CC153" s="62"/>
      <c r="CD153" s="62"/>
      <c r="CE153" s="62"/>
      <c r="CF153" s="62"/>
      <c r="CG153" s="62"/>
      <c r="CH153" s="62"/>
      <c r="CI153" s="62"/>
      <c r="CJ153" s="62"/>
      <c r="CK153" s="62"/>
      <c r="CL153" s="62"/>
      <c r="CM153" s="62"/>
      <c r="CN153" s="62"/>
      <c r="CO153" s="62"/>
      <c r="CP153" s="62"/>
      <c r="CQ153" s="62"/>
      <c r="CR153" s="62"/>
      <c r="CS153" s="62"/>
      <c r="CT153" s="62"/>
    </row>
    <row r="154" spans="1:98" x14ac:dyDescent="0.2">
      <c r="A154" s="842" t="str">
        <f>DESCRIPCION!A22</f>
        <v>e</v>
      </c>
      <c r="B154" s="556">
        <f>DESCRIPCION!D23</f>
        <v>0</v>
      </c>
      <c r="C154" s="842"/>
      <c r="D154" s="845" t="s">
        <v>216</v>
      </c>
      <c r="E154" s="138" t="s">
        <v>217</v>
      </c>
      <c r="F154" s="71" t="s">
        <v>178</v>
      </c>
      <c r="G154" s="139">
        <f>IF(F154="Asignado",15,0)</f>
        <v>0</v>
      </c>
      <c r="H154" s="847" t="str">
        <f>IF(AND(G161&gt;0,G161&lt;=85),"Débil",IF(AND(G161&gt;85,G161&lt;=95),"Moderado",IF(G161&gt;96,"Fuerte"," ")))</f>
        <v xml:space="preserve"> </v>
      </c>
      <c r="I154" s="850" t="s">
        <v>178</v>
      </c>
      <c r="J154" s="847"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853" t="str">
        <f>IF(J154="Fuerte","NO",IF(J154=" "," ","SI"))</f>
        <v xml:space="preserve"> </v>
      </c>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c r="AL154" s="62"/>
      <c r="AM154" s="62"/>
      <c r="AN154" s="62"/>
      <c r="AO154" s="62"/>
      <c r="AP154" s="62"/>
      <c r="AQ154" s="62"/>
      <c r="AR154" s="62"/>
      <c r="AS154" s="62"/>
      <c r="AT154" s="62"/>
      <c r="AU154" s="62"/>
      <c r="AV154" s="62"/>
      <c r="AW154" s="62"/>
      <c r="AX154" s="62"/>
      <c r="AY154" s="62"/>
      <c r="AZ154" s="62"/>
      <c r="BA154" s="62"/>
      <c r="BB154" s="62"/>
      <c r="BC154" s="62"/>
      <c r="BD154" s="62"/>
      <c r="BE154" s="62"/>
      <c r="BF154" s="62"/>
      <c r="BG154" s="62"/>
      <c r="BH154" s="62"/>
      <c r="BI154" s="62"/>
      <c r="BJ154" s="62"/>
      <c r="BK154" s="62"/>
      <c r="BL154" s="62"/>
      <c r="BM154" s="62"/>
      <c r="BN154" s="62"/>
      <c r="BO154" s="62"/>
      <c r="BP154" s="62"/>
      <c r="BQ154" s="62"/>
      <c r="BR154" s="62"/>
      <c r="BS154" s="62"/>
      <c r="BT154" s="62"/>
      <c r="BU154" s="62"/>
      <c r="BV154" s="62"/>
      <c r="BW154" s="62"/>
      <c r="BX154" s="62"/>
      <c r="BY154" s="62"/>
      <c r="BZ154" s="62"/>
      <c r="CA154" s="62"/>
      <c r="CB154" s="62"/>
      <c r="CC154" s="62"/>
      <c r="CD154" s="62"/>
      <c r="CE154" s="62"/>
      <c r="CF154" s="62"/>
      <c r="CG154" s="62"/>
      <c r="CH154" s="62"/>
      <c r="CI154" s="62"/>
      <c r="CJ154" s="62"/>
      <c r="CK154" s="62"/>
      <c r="CL154" s="62"/>
      <c r="CM154" s="62"/>
      <c r="CN154" s="62"/>
      <c r="CO154" s="62"/>
      <c r="CP154" s="62"/>
      <c r="CQ154" s="62"/>
      <c r="CR154" s="62"/>
      <c r="CS154" s="62"/>
      <c r="CT154" s="62"/>
    </row>
    <row r="155" spans="1:98" ht="28.5" x14ac:dyDescent="0.2">
      <c r="A155" s="843"/>
      <c r="B155" s="557"/>
      <c r="C155" s="843"/>
      <c r="D155" s="846"/>
      <c r="E155" s="107" t="s">
        <v>218</v>
      </c>
      <c r="F155" s="67" t="s">
        <v>178</v>
      </c>
      <c r="G155" s="66">
        <f>IF(F155="Adecuado",15,0)</f>
        <v>0</v>
      </c>
      <c r="H155" s="848"/>
      <c r="I155" s="851"/>
      <c r="J155" s="848"/>
      <c r="K155" s="854"/>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c r="AL155" s="62"/>
      <c r="AM155" s="62"/>
      <c r="AN155" s="62"/>
      <c r="AO155" s="62"/>
      <c r="AP155" s="62"/>
      <c r="AQ155" s="62"/>
      <c r="AR155" s="62"/>
      <c r="AS155" s="62"/>
      <c r="AT155" s="62"/>
      <c r="AU155" s="62"/>
      <c r="AV155" s="62"/>
      <c r="AW155" s="62"/>
      <c r="AX155" s="62"/>
      <c r="AY155" s="62"/>
      <c r="AZ155" s="62"/>
      <c r="BA155" s="62"/>
      <c r="BB155" s="62"/>
      <c r="BC155" s="62"/>
      <c r="BD155" s="62"/>
      <c r="BE155" s="62"/>
      <c r="BF155" s="62"/>
      <c r="BG155" s="62"/>
      <c r="BH155" s="62"/>
      <c r="BI155" s="62"/>
      <c r="BJ155" s="62"/>
      <c r="BK155" s="62"/>
      <c r="BL155" s="62"/>
      <c r="BM155" s="62"/>
      <c r="BN155" s="62"/>
      <c r="BO155" s="62"/>
      <c r="BP155" s="62"/>
      <c r="BQ155" s="62"/>
      <c r="BR155" s="62"/>
      <c r="BS155" s="62"/>
      <c r="BT155" s="62"/>
      <c r="BU155" s="62"/>
      <c r="BV155" s="62"/>
      <c r="BW155" s="62"/>
      <c r="BX155" s="62"/>
      <c r="BY155" s="62"/>
      <c r="BZ155" s="62"/>
      <c r="CA155" s="62"/>
      <c r="CB155" s="62"/>
      <c r="CC155" s="62"/>
      <c r="CD155" s="62"/>
      <c r="CE155" s="62"/>
      <c r="CF155" s="62"/>
      <c r="CG155" s="62"/>
      <c r="CH155" s="62"/>
      <c r="CI155" s="62"/>
      <c r="CJ155" s="62"/>
      <c r="CK155" s="62"/>
      <c r="CL155" s="62"/>
      <c r="CM155" s="62"/>
      <c r="CN155" s="62"/>
      <c r="CO155" s="62"/>
      <c r="CP155" s="62"/>
      <c r="CQ155" s="62"/>
      <c r="CR155" s="62"/>
      <c r="CS155" s="62"/>
      <c r="CT155" s="62"/>
    </row>
    <row r="156" spans="1:98" ht="42.75" x14ac:dyDescent="0.2">
      <c r="A156" s="843"/>
      <c r="B156" s="557"/>
      <c r="C156" s="843"/>
      <c r="D156" s="50" t="s">
        <v>219</v>
      </c>
      <c r="E156" s="107" t="s">
        <v>220</v>
      </c>
      <c r="F156" s="67" t="s">
        <v>178</v>
      </c>
      <c r="G156" s="66">
        <f>IF(F156="Oportuna",15,0)</f>
        <v>0</v>
      </c>
      <c r="H156" s="848"/>
      <c r="I156" s="851"/>
      <c r="J156" s="848"/>
      <c r="K156" s="854"/>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c r="AL156" s="62"/>
      <c r="AM156" s="62"/>
      <c r="AN156" s="62"/>
      <c r="AO156" s="62"/>
      <c r="AP156" s="62"/>
      <c r="AQ156" s="62"/>
      <c r="AR156" s="62"/>
      <c r="AS156" s="62"/>
      <c r="AT156" s="62"/>
      <c r="AU156" s="62"/>
      <c r="AV156" s="62"/>
      <c r="AW156" s="62"/>
      <c r="AX156" s="62"/>
      <c r="AY156" s="62"/>
      <c r="AZ156" s="62"/>
      <c r="BA156" s="62"/>
      <c r="BB156" s="62"/>
      <c r="BC156" s="62"/>
      <c r="BD156" s="62"/>
      <c r="BE156" s="62"/>
      <c r="BF156" s="62"/>
      <c r="BG156" s="62"/>
      <c r="BH156" s="62"/>
      <c r="BI156" s="62"/>
      <c r="BJ156" s="62"/>
      <c r="BK156" s="62"/>
      <c r="BL156" s="62"/>
      <c r="BM156" s="62"/>
      <c r="BN156" s="62"/>
      <c r="BO156" s="62"/>
      <c r="BP156" s="62"/>
      <c r="BQ156" s="62"/>
      <c r="BR156" s="62"/>
      <c r="BS156" s="62"/>
      <c r="BT156" s="62"/>
      <c r="BU156" s="62"/>
      <c r="BV156" s="62"/>
      <c r="BW156" s="62"/>
      <c r="BX156" s="62"/>
      <c r="BY156" s="62"/>
      <c r="BZ156" s="62"/>
      <c r="CA156" s="62"/>
      <c r="CB156" s="62"/>
      <c r="CC156" s="62"/>
      <c r="CD156" s="62"/>
      <c r="CE156" s="62"/>
      <c r="CF156" s="62"/>
      <c r="CG156" s="62"/>
      <c r="CH156" s="62"/>
      <c r="CI156" s="62"/>
      <c r="CJ156" s="62"/>
      <c r="CK156" s="62"/>
      <c r="CL156" s="62"/>
      <c r="CM156" s="62"/>
      <c r="CN156" s="62"/>
      <c r="CO156" s="62"/>
      <c r="CP156" s="62"/>
      <c r="CQ156" s="62"/>
      <c r="CR156" s="62"/>
      <c r="CS156" s="62"/>
      <c r="CT156" s="62"/>
    </row>
    <row r="157" spans="1:98" ht="42.75" x14ac:dyDescent="0.2">
      <c r="A157" s="843"/>
      <c r="B157" s="557"/>
      <c r="C157" s="843"/>
      <c r="D157" s="50" t="s">
        <v>221</v>
      </c>
      <c r="E157" s="107" t="s">
        <v>222</v>
      </c>
      <c r="F157" s="240" t="s">
        <v>178</v>
      </c>
      <c r="G157" s="66">
        <f>IF(F157="Prevenir",15,IF(F157="Detectar",10,0))</f>
        <v>0</v>
      </c>
      <c r="H157" s="848"/>
      <c r="I157" s="851"/>
      <c r="J157" s="848"/>
      <c r="K157" s="854"/>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c r="AL157" s="62"/>
      <c r="AM157" s="62"/>
      <c r="AN157" s="62"/>
      <c r="AO157" s="62"/>
      <c r="AP157" s="62"/>
      <c r="AQ157" s="62"/>
      <c r="AR157" s="62"/>
      <c r="AS157" s="62"/>
      <c r="AT157" s="62"/>
      <c r="AU157" s="62"/>
      <c r="AV157" s="62"/>
      <c r="AW157" s="62"/>
      <c r="AX157" s="62"/>
      <c r="AY157" s="62"/>
      <c r="AZ157" s="62"/>
      <c r="BA157" s="62"/>
      <c r="BB157" s="62"/>
      <c r="BC157" s="62"/>
      <c r="BD157" s="62"/>
      <c r="BE157" s="62"/>
      <c r="BF157" s="62"/>
      <c r="BG157" s="62"/>
      <c r="BH157" s="62"/>
      <c r="BI157" s="62"/>
      <c r="BJ157" s="62"/>
      <c r="BK157" s="62"/>
      <c r="BL157" s="62"/>
      <c r="BM157" s="62"/>
      <c r="BN157" s="62"/>
      <c r="BO157" s="62"/>
      <c r="BP157" s="62"/>
      <c r="BQ157" s="62"/>
      <c r="BR157" s="62"/>
      <c r="BS157" s="62"/>
      <c r="BT157" s="62"/>
      <c r="BU157" s="62"/>
      <c r="BV157" s="62"/>
      <c r="BW157" s="62"/>
      <c r="BX157" s="62"/>
      <c r="BY157" s="62"/>
      <c r="BZ157" s="62"/>
      <c r="CA157" s="62"/>
      <c r="CB157" s="62"/>
      <c r="CC157" s="62"/>
      <c r="CD157" s="62"/>
      <c r="CE157" s="62"/>
      <c r="CF157" s="62"/>
      <c r="CG157" s="62"/>
      <c r="CH157" s="62"/>
      <c r="CI157" s="62"/>
      <c r="CJ157" s="62"/>
      <c r="CK157" s="62"/>
      <c r="CL157" s="62"/>
      <c r="CM157" s="62"/>
      <c r="CN157" s="62"/>
      <c r="CO157" s="62"/>
      <c r="CP157" s="62"/>
      <c r="CQ157" s="62"/>
      <c r="CR157" s="62"/>
      <c r="CS157" s="62"/>
      <c r="CT157" s="62"/>
    </row>
    <row r="158" spans="1:98" ht="28.5" x14ac:dyDescent="0.2">
      <c r="A158" s="843"/>
      <c r="B158" s="557"/>
      <c r="C158" s="843"/>
      <c r="D158" s="50" t="s">
        <v>223</v>
      </c>
      <c r="E158" s="107" t="s">
        <v>224</v>
      </c>
      <c r="F158" s="67" t="s">
        <v>178</v>
      </c>
      <c r="G158" s="66">
        <f>IF(F158="Confiable",15,0)</f>
        <v>0</v>
      </c>
      <c r="H158" s="848"/>
      <c r="I158" s="851"/>
      <c r="J158" s="848"/>
      <c r="K158" s="854"/>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c r="BE158" s="62"/>
      <c r="BF158" s="62"/>
      <c r="BG158" s="62"/>
      <c r="BH158" s="62"/>
      <c r="BI158" s="62"/>
      <c r="BJ158" s="62"/>
      <c r="BK158" s="62"/>
      <c r="BL158" s="62"/>
      <c r="BM158" s="62"/>
      <c r="BN158" s="62"/>
      <c r="BO158" s="62"/>
      <c r="BP158" s="62"/>
      <c r="BQ158" s="62"/>
      <c r="BR158" s="62"/>
      <c r="BS158" s="62"/>
      <c r="BT158" s="62"/>
      <c r="BU158" s="62"/>
      <c r="BV158" s="62"/>
      <c r="BW158" s="62"/>
      <c r="BX158" s="62"/>
      <c r="BY158" s="62"/>
      <c r="BZ158" s="62"/>
      <c r="CA158" s="62"/>
      <c r="CB158" s="62"/>
      <c r="CC158" s="62"/>
      <c r="CD158" s="62"/>
      <c r="CE158" s="62"/>
      <c r="CF158" s="62"/>
      <c r="CG158" s="62"/>
      <c r="CH158" s="62"/>
      <c r="CI158" s="62"/>
      <c r="CJ158" s="62"/>
      <c r="CK158" s="62"/>
      <c r="CL158" s="62"/>
      <c r="CM158" s="62"/>
      <c r="CN158" s="62"/>
      <c r="CO158" s="62"/>
      <c r="CP158" s="62"/>
      <c r="CQ158" s="62"/>
      <c r="CR158" s="62"/>
      <c r="CS158" s="62"/>
      <c r="CT158" s="62"/>
    </row>
    <row r="159" spans="1:98" ht="42.75" x14ac:dyDescent="0.2">
      <c r="A159" s="843"/>
      <c r="B159" s="557"/>
      <c r="C159" s="843"/>
      <c r="D159" s="50" t="s">
        <v>225</v>
      </c>
      <c r="E159" s="107" t="s">
        <v>226</v>
      </c>
      <c r="F159" s="240" t="s">
        <v>178</v>
      </c>
      <c r="G159" s="66">
        <f>IF(F159="Se investigan y se resuelven oportunamente",15,0)</f>
        <v>0</v>
      </c>
      <c r="H159" s="848"/>
      <c r="I159" s="851"/>
      <c r="J159" s="848"/>
      <c r="K159" s="854"/>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c r="AL159" s="62"/>
      <c r="AM159" s="62"/>
      <c r="AN159" s="62"/>
      <c r="AO159" s="62"/>
      <c r="AP159" s="62"/>
      <c r="AQ159" s="62"/>
      <c r="AR159" s="62"/>
      <c r="AS159" s="62"/>
      <c r="AT159" s="62"/>
      <c r="AU159" s="62"/>
      <c r="AV159" s="62"/>
      <c r="AW159" s="62"/>
      <c r="AX159" s="62"/>
      <c r="AY159" s="62"/>
      <c r="AZ159" s="62"/>
      <c r="BA159" s="62"/>
      <c r="BB159" s="62"/>
      <c r="BC159" s="62"/>
      <c r="BD159" s="62"/>
      <c r="BE159" s="62"/>
      <c r="BF159" s="62"/>
      <c r="BG159" s="62"/>
      <c r="BH159" s="62"/>
      <c r="BI159" s="62"/>
      <c r="BJ159" s="62"/>
      <c r="BK159" s="62"/>
      <c r="BL159" s="62"/>
      <c r="BM159" s="62"/>
      <c r="BN159" s="62"/>
      <c r="BO159" s="62"/>
      <c r="BP159" s="62"/>
      <c r="BQ159" s="62"/>
      <c r="BR159" s="62"/>
      <c r="BS159" s="62"/>
      <c r="BT159" s="62"/>
      <c r="BU159" s="62"/>
      <c r="BV159" s="62"/>
      <c r="BW159" s="62"/>
      <c r="BX159" s="62"/>
      <c r="BY159" s="62"/>
      <c r="BZ159" s="62"/>
      <c r="CA159" s="62"/>
      <c r="CB159" s="62"/>
      <c r="CC159" s="62"/>
      <c r="CD159" s="62"/>
      <c r="CE159" s="62"/>
      <c r="CF159" s="62"/>
      <c r="CG159" s="62"/>
      <c r="CH159" s="62"/>
      <c r="CI159" s="62"/>
      <c r="CJ159" s="62"/>
      <c r="CK159" s="62"/>
      <c r="CL159" s="62"/>
      <c r="CM159" s="62"/>
      <c r="CN159" s="62"/>
      <c r="CO159" s="62"/>
      <c r="CP159" s="62"/>
      <c r="CQ159" s="62"/>
      <c r="CR159" s="62"/>
      <c r="CS159" s="62"/>
      <c r="CT159" s="62"/>
    </row>
    <row r="160" spans="1:98" ht="28.5" x14ac:dyDescent="0.2">
      <c r="A160" s="844"/>
      <c r="B160" s="558"/>
      <c r="C160" s="844"/>
      <c r="D160" s="45" t="s">
        <v>227</v>
      </c>
      <c r="E160" s="107" t="s">
        <v>228</v>
      </c>
      <c r="F160" s="67" t="s">
        <v>178</v>
      </c>
      <c r="G160" s="66">
        <f>IF(F160="Completa",10,IF(F160="Incompleta",5,0))</f>
        <v>0</v>
      </c>
      <c r="H160" s="849"/>
      <c r="I160" s="852"/>
      <c r="J160" s="849"/>
      <c r="K160" s="855"/>
    </row>
    <row r="161" spans="1:11" ht="15.75" thickBot="1" x14ac:dyDescent="0.25">
      <c r="A161" s="133"/>
      <c r="B161" s="134"/>
      <c r="C161" s="56"/>
      <c r="D161" s="57"/>
      <c r="E161" s="58" t="s">
        <v>229</v>
      </c>
      <c r="F161" s="16"/>
      <c r="G161" s="16">
        <f>SUM(G154:G160)</f>
        <v>0</v>
      </c>
      <c r="H161" s="144"/>
      <c r="I161" s="145"/>
      <c r="J161" s="145"/>
      <c r="K161" s="146"/>
    </row>
    <row r="162" spans="1:11" ht="15" thickBot="1" x14ac:dyDescent="0.25"/>
    <row r="163" spans="1:11" ht="30" customHeight="1" x14ac:dyDescent="0.2">
      <c r="A163" s="856" t="s">
        <v>87</v>
      </c>
      <c r="B163" s="858" t="s">
        <v>232</v>
      </c>
      <c r="C163" s="860" t="s">
        <v>205</v>
      </c>
      <c r="D163" s="862" t="s">
        <v>206</v>
      </c>
      <c r="E163" s="863"/>
      <c r="F163" s="863"/>
      <c r="G163" s="863"/>
      <c r="H163" s="864"/>
      <c r="I163" s="113" t="s">
        <v>207</v>
      </c>
      <c r="J163" s="865" t="s">
        <v>208</v>
      </c>
      <c r="K163" s="840" t="s">
        <v>209</v>
      </c>
    </row>
    <row r="164" spans="1:11" ht="60.75" thickBot="1" x14ac:dyDescent="0.25">
      <c r="A164" s="857"/>
      <c r="B164" s="859"/>
      <c r="C164" s="861"/>
      <c r="D164" s="114" t="s">
        <v>210</v>
      </c>
      <c r="E164" s="51" t="s">
        <v>211</v>
      </c>
      <c r="F164" s="114" t="s">
        <v>212</v>
      </c>
      <c r="G164" s="114" t="s">
        <v>213</v>
      </c>
      <c r="H164" s="117" t="s">
        <v>230</v>
      </c>
      <c r="I164" s="52" t="s">
        <v>215</v>
      </c>
      <c r="J164" s="866"/>
      <c r="K164" s="841"/>
    </row>
    <row r="165" spans="1:11" ht="14.25" customHeight="1" x14ac:dyDescent="0.2">
      <c r="A165" s="842" t="str">
        <f>DESCRIPCION!A22</f>
        <v>e</v>
      </c>
      <c r="B165" s="556">
        <f>DESCRIPCION!D24</f>
        <v>0</v>
      </c>
      <c r="C165" s="842"/>
      <c r="D165" s="845" t="s">
        <v>216</v>
      </c>
      <c r="E165" s="138" t="s">
        <v>217</v>
      </c>
      <c r="F165" s="71" t="s">
        <v>178</v>
      </c>
      <c r="G165" s="139">
        <f>IF(F165="Asignado",15,0)</f>
        <v>0</v>
      </c>
      <c r="H165" s="847" t="str">
        <f>IF(AND(G172&gt;0,G172&lt;=85),"Débil",IF(AND(G172&gt;85,G172&lt;=95),"Moderado",IF(G172&gt;96,"Fuerte"," ")))</f>
        <v xml:space="preserve"> </v>
      </c>
      <c r="I165" s="850" t="s">
        <v>178</v>
      </c>
      <c r="J165" s="847"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853" t="str">
        <f>IF(J165="Fuerte","NO",IF(J165=" "," ","SI"))</f>
        <v xml:space="preserve"> </v>
      </c>
    </row>
    <row r="166" spans="1:11" ht="28.5" x14ac:dyDescent="0.2">
      <c r="A166" s="843"/>
      <c r="B166" s="557"/>
      <c r="C166" s="843"/>
      <c r="D166" s="846"/>
      <c r="E166" s="107" t="s">
        <v>218</v>
      </c>
      <c r="F166" s="67" t="s">
        <v>178</v>
      </c>
      <c r="G166" s="66">
        <f>IF(F166="Adecuado",15,0)</f>
        <v>0</v>
      </c>
      <c r="H166" s="848"/>
      <c r="I166" s="851"/>
      <c r="J166" s="848"/>
      <c r="K166" s="854"/>
    </row>
    <row r="167" spans="1:11" ht="42.75" x14ac:dyDescent="0.2">
      <c r="A167" s="843"/>
      <c r="B167" s="557"/>
      <c r="C167" s="843"/>
      <c r="D167" s="50" t="s">
        <v>219</v>
      </c>
      <c r="E167" s="107" t="s">
        <v>220</v>
      </c>
      <c r="F167" s="67" t="s">
        <v>178</v>
      </c>
      <c r="G167" s="66">
        <f>IF(F167="Oportuna",15,0)</f>
        <v>0</v>
      </c>
      <c r="H167" s="848"/>
      <c r="I167" s="851"/>
      <c r="J167" s="848"/>
      <c r="K167" s="854"/>
    </row>
    <row r="168" spans="1:11" ht="42.75" x14ac:dyDescent="0.2">
      <c r="A168" s="843"/>
      <c r="B168" s="557"/>
      <c r="C168" s="843"/>
      <c r="D168" s="50" t="s">
        <v>221</v>
      </c>
      <c r="E168" s="107" t="s">
        <v>222</v>
      </c>
      <c r="F168" s="240" t="s">
        <v>178</v>
      </c>
      <c r="G168" s="66">
        <f>IF(F168="Prevenir",15,IF(F168="Detectar",10,0))</f>
        <v>0</v>
      </c>
      <c r="H168" s="848"/>
      <c r="I168" s="851"/>
      <c r="J168" s="848"/>
      <c r="K168" s="854"/>
    </row>
    <row r="169" spans="1:11" ht="28.5" x14ac:dyDescent="0.2">
      <c r="A169" s="843"/>
      <c r="B169" s="557"/>
      <c r="C169" s="843"/>
      <c r="D169" s="50" t="s">
        <v>223</v>
      </c>
      <c r="E169" s="107" t="s">
        <v>224</v>
      </c>
      <c r="F169" s="67" t="s">
        <v>178</v>
      </c>
      <c r="G169" s="66">
        <f>IF(F169="Confiable",15,0)</f>
        <v>0</v>
      </c>
      <c r="H169" s="848"/>
      <c r="I169" s="851"/>
      <c r="J169" s="848"/>
      <c r="K169" s="854"/>
    </row>
    <row r="170" spans="1:11" ht="42.75" x14ac:dyDescent="0.2">
      <c r="A170" s="843"/>
      <c r="B170" s="557"/>
      <c r="C170" s="843"/>
      <c r="D170" s="50" t="s">
        <v>225</v>
      </c>
      <c r="E170" s="107" t="s">
        <v>226</v>
      </c>
      <c r="F170" s="240" t="s">
        <v>178</v>
      </c>
      <c r="G170" s="66">
        <f>IF(F170="Se investigan y se resuelven oportunamente",15,0)</f>
        <v>0</v>
      </c>
      <c r="H170" s="848"/>
      <c r="I170" s="851"/>
      <c r="J170" s="848"/>
      <c r="K170" s="854"/>
    </row>
    <row r="171" spans="1:11" ht="28.5" x14ac:dyDescent="0.2">
      <c r="A171" s="844"/>
      <c r="B171" s="558"/>
      <c r="C171" s="844"/>
      <c r="D171" s="45" t="s">
        <v>227</v>
      </c>
      <c r="E171" s="107" t="s">
        <v>228</v>
      </c>
      <c r="F171" s="67" t="s">
        <v>178</v>
      </c>
      <c r="G171" s="66">
        <f>IF(F171="Completa",10,IF(F171="Incompleta",5,0))</f>
        <v>0</v>
      </c>
      <c r="H171" s="849"/>
      <c r="I171" s="852"/>
      <c r="J171" s="849"/>
      <c r="K171" s="855"/>
    </row>
    <row r="172" spans="1:11" ht="15.75" thickBot="1" x14ac:dyDescent="0.25">
      <c r="A172" s="133"/>
      <c r="B172" s="134"/>
      <c r="C172" s="56"/>
      <c r="D172" s="57"/>
      <c r="E172" s="58" t="s">
        <v>229</v>
      </c>
      <c r="F172" s="16"/>
      <c r="G172" s="16">
        <f>SUM(G165:G171)</f>
        <v>0</v>
      </c>
      <c r="H172" s="144"/>
      <c r="I172" s="145"/>
      <c r="J172" s="145"/>
      <c r="K172" s="146"/>
    </row>
    <row r="173" spans="1:11" ht="15" thickBot="1" x14ac:dyDescent="0.25"/>
    <row r="174" spans="1:11" ht="30" x14ac:dyDescent="0.2">
      <c r="A174" s="856" t="s">
        <v>87</v>
      </c>
      <c r="B174" s="858" t="s">
        <v>232</v>
      </c>
      <c r="C174" s="860" t="s">
        <v>205</v>
      </c>
      <c r="D174" s="862" t="s">
        <v>206</v>
      </c>
      <c r="E174" s="863"/>
      <c r="F174" s="863"/>
      <c r="G174" s="863"/>
      <c r="H174" s="864"/>
      <c r="I174" s="113" t="s">
        <v>207</v>
      </c>
      <c r="J174" s="865" t="s">
        <v>208</v>
      </c>
      <c r="K174" s="840" t="s">
        <v>209</v>
      </c>
    </row>
    <row r="175" spans="1:11" ht="60.75" thickBot="1" x14ac:dyDescent="0.25">
      <c r="A175" s="857"/>
      <c r="B175" s="859"/>
      <c r="C175" s="861"/>
      <c r="D175" s="114" t="s">
        <v>210</v>
      </c>
      <c r="E175" s="51" t="s">
        <v>211</v>
      </c>
      <c r="F175" s="114" t="s">
        <v>212</v>
      </c>
      <c r="G175" s="114" t="s">
        <v>213</v>
      </c>
      <c r="H175" s="117" t="s">
        <v>230</v>
      </c>
      <c r="I175" s="52" t="s">
        <v>215</v>
      </c>
      <c r="J175" s="866"/>
      <c r="K175" s="841"/>
    </row>
    <row r="176" spans="1:11" x14ac:dyDescent="0.2">
      <c r="A176" s="842" t="str">
        <f>DESCRIPCION!A25</f>
        <v>f</v>
      </c>
      <c r="B176" s="556">
        <f>DESCRIPCION!D25</f>
        <v>0</v>
      </c>
      <c r="C176" s="842"/>
      <c r="D176" s="845" t="s">
        <v>216</v>
      </c>
      <c r="E176" s="138" t="s">
        <v>217</v>
      </c>
      <c r="F176" s="71" t="s">
        <v>180</v>
      </c>
      <c r="G176" s="139">
        <f>IF(F176="Asignado",15,0)</f>
        <v>0</v>
      </c>
      <c r="H176" s="847" t="str">
        <f>IF(AND(G183&gt;0,G183&lt;=85),"Débil",IF(AND(G183&gt;85,G183&lt;=95),"Moderado",IF(G183&gt;96,"Fuerte"," ")))</f>
        <v>Débil</v>
      </c>
      <c r="I176" s="850" t="s">
        <v>201</v>
      </c>
      <c r="J176" s="847"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853" t="str">
        <f>IF(J176="Fuerte","NO",IF(J176=" "," ","SI"))</f>
        <v>SI</v>
      </c>
    </row>
    <row r="177" spans="1:11" ht="28.5" x14ac:dyDescent="0.2">
      <c r="A177" s="843"/>
      <c r="B177" s="557"/>
      <c r="C177" s="843"/>
      <c r="D177" s="846"/>
      <c r="E177" s="107" t="s">
        <v>218</v>
      </c>
      <c r="F177" s="67" t="s">
        <v>181</v>
      </c>
      <c r="G177" s="66">
        <f>IF(F177="Adecuado",15,0)</f>
        <v>15</v>
      </c>
      <c r="H177" s="848"/>
      <c r="I177" s="851"/>
      <c r="J177" s="848"/>
      <c r="K177" s="854"/>
    </row>
    <row r="178" spans="1:11" ht="42.75" x14ac:dyDescent="0.2">
      <c r="A178" s="843"/>
      <c r="B178" s="557"/>
      <c r="C178" s="843"/>
      <c r="D178" s="50" t="s">
        <v>219</v>
      </c>
      <c r="E178" s="107" t="s">
        <v>220</v>
      </c>
      <c r="F178" s="67" t="s">
        <v>184</v>
      </c>
      <c r="G178" s="66">
        <f>IF(F178="Oportuna",15,0)</f>
        <v>15</v>
      </c>
      <c r="H178" s="848"/>
      <c r="I178" s="851"/>
      <c r="J178" s="848"/>
      <c r="K178" s="854"/>
    </row>
    <row r="179" spans="1:11" ht="42.75" x14ac:dyDescent="0.2">
      <c r="A179" s="843"/>
      <c r="B179" s="557"/>
      <c r="C179" s="843"/>
      <c r="D179" s="50" t="s">
        <v>221</v>
      </c>
      <c r="E179" s="107" t="s">
        <v>222</v>
      </c>
      <c r="F179" s="240" t="s">
        <v>178</v>
      </c>
      <c r="G179" s="66">
        <f>IF(F179="Prevenir",15,IF(F179="Detectar",10,0))</f>
        <v>0</v>
      </c>
      <c r="H179" s="848"/>
      <c r="I179" s="851"/>
      <c r="J179" s="848"/>
      <c r="K179" s="854"/>
    </row>
    <row r="180" spans="1:11" ht="28.5" x14ac:dyDescent="0.2">
      <c r="A180" s="843"/>
      <c r="B180" s="557"/>
      <c r="C180" s="843"/>
      <c r="D180" s="50" t="s">
        <v>223</v>
      </c>
      <c r="E180" s="107" t="s">
        <v>224</v>
      </c>
      <c r="F180" s="67" t="s">
        <v>178</v>
      </c>
      <c r="G180" s="66">
        <f>IF(F180="Confiable",15,0)</f>
        <v>0</v>
      </c>
      <c r="H180" s="848"/>
      <c r="I180" s="851"/>
      <c r="J180" s="848"/>
      <c r="K180" s="854"/>
    </row>
    <row r="181" spans="1:11" ht="42.75" x14ac:dyDescent="0.2">
      <c r="A181" s="843"/>
      <c r="B181" s="557"/>
      <c r="C181" s="843"/>
      <c r="D181" s="50" t="s">
        <v>225</v>
      </c>
      <c r="E181" s="107" t="s">
        <v>226</v>
      </c>
      <c r="F181" s="240" t="s">
        <v>178</v>
      </c>
      <c r="G181" s="66">
        <f>IF(F181="Se investigan y se resuelven oportunamente",15,0)</f>
        <v>0</v>
      </c>
      <c r="H181" s="848"/>
      <c r="I181" s="851"/>
      <c r="J181" s="848"/>
      <c r="K181" s="854"/>
    </row>
    <row r="182" spans="1:11" ht="28.5" x14ac:dyDescent="0.2">
      <c r="A182" s="844"/>
      <c r="B182" s="558"/>
      <c r="C182" s="844"/>
      <c r="D182" s="45" t="s">
        <v>227</v>
      </c>
      <c r="E182" s="107" t="s">
        <v>228</v>
      </c>
      <c r="F182" s="67" t="s">
        <v>178</v>
      </c>
      <c r="G182" s="66">
        <f>IF(F182="Completa",10,IF(F182="Incompleta",5,0))</f>
        <v>0</v>
      </c>
      <c r="H182" s="849"/>
      <c r="I182" s="852"/>
      <c r="J182" s="849"/>
      <c r="K182" s="855"/>
    </row>
    <row r="183" spans="1:11" ht="15.75" thickBot="1" x14ac:dyDescent="0.25">
      <c r="A183" s="133"/>
      <c r="B183" s="134"/>
      <c r="C183" s="56"/>
      <c r="D183" s="57"/>
      <c r="E183" s="58" t="s">
        <v>229</v>
      </c>
      <c r="F183" s="16"/>
      <c r="G183" s="16">
        <f>SUM(G176:G182)</f>
        <v>30</v>
      </c>
      <c r="H183" s="144"/>
      <c r="I183" s="145"/>
      <c r="J183" s="145"/>
      <c r="K183" s="146"/>
    </row>
    <row r="184" spans="1:11" ht="15" thickBot="1" x14ac:dyDescent="0.25"/>
    <row r="185" spans="1:11" ht="30" x14ac:dyDescent="0.2">
      <c r="A185" s="856" t="s">
        <v>87</v>
      </c>
      <c r="B185" s="858" t="s">
        <v>232</v>
      </c>
      <c r="C185" s="860" t="s">
        <v>205</v>
      </c>
      <c r="D185" s="862" t="s">
        <v>206</v>
      </c>
      <c r="E185" s="863"/>
      <c r="F185" s="863"/>
      <c r="G185" s="863"/>
      <c r="H185" s="864"/>
      <c r="I185" s="113" t="s">
        <v>207</v>
      </c>
      <c r="J185" s="865" t="s">
        <v>208</v>
      </c>
      <c r="K185" s="840" t="s">
        <v>209</v>
      </c>
    </row>
    <row r="186" spans="1:11" ht="60.75" thickBot="1" x14ac:dyDescent="0.25">
      <c r="A186" s="857"/>
      <c r="B186" s="859"/>
      <c r="C186" s="861"/>
      <c r="D186" s="114" t="s">
        <v>210</v>
      </c>
      <c r="E186" s="51" t="s">
        <v>211</v>
      </c>
      <c r="F186" s="114" t="s">
        <v>212</v>
      </c>
      <c r="G186" s="114" t="s">
        <v>213</v>
      </c>
      <c r="H186" s="117" t="s">
        <v>230</v>
      </c>
      <c r="I186" s="52" t="s">
        <v>215</v>
      </c>
      <c r="J186" s="866"/>
      <c r="K186" s="841"/>
    </row>
    <row r="187" spans="1:11" x14ac:dyDescent="0.2">
      <c r="A187" s="842" t="str">
        <f>DESCRIPCION!A25</f>
        <v>f</v>
      </c>
      <c r="B187" s="556">
        <f>DESCRIPCION!D26</f>
        <v>0</v>
      </c>
      <c r="C187" s="842"/>
      <c r="D187" s="845" t="s">
        <v>216</v>
      </c>
      <c r="E187" s="138" t="s">
        <v>217</v>
      </c>
      <c r="F187" s="71" t="s">
        <v>178</v>
      </c>
      <c r="G187" s="139">
        <f>IF(F187="Asignado",15,0)</f>
        <v>0</v>
      </c>
      <c r="H187" s="847" t="str">
        <f>IF(AND(G194&gt;0,G194&lt;=85),"Débil",IF(AND(G194&gt;85,G194&lt;=95),"Moderado",IF(G194&gt;96,"Fuerte"," ")))</f>
        <v xml:space="preserve"> </v>
      </c>
      <c r="I187" s="850" t="s">
        <v>178</v>
      </c>
      <c r="J187" s="847"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853" t="str">
        <f>IF(J187="Fuerte","NO",IF(J187=" "," ","SI"))</f>
        <v xml:space="preserve"> </v>
      </c>
    </row>
    <row r="188" spans="1:11" ht="28.5" x14ac:dyDescent="0.2">
      <c r="A188" s="843"/>
      <c r="B188" s="557"/>
      <c r="C188" s="843"/>
      <c r="D188" s="846"/>
      <c r="E188" s="107" t="s">
        <v>218</v>
      </c>
      <c r="F188" s="67" t="s">
        <v>178</v>
      </c>
      <c r="G188" s="66">
        <f>IF(F188="Adecuado",15,0)</f>
        <v>0</v>
      </c>
      <c r="H188" s="848"/>
      <c r="I188" s="851"/>
      <c r="J188" s="848"/>
      <c r="K188" s="854"/>
    </row>
    <row r="189" spans="1:11" ht="42.75" x14ac:dyDescent="0.2">
      <c r="A189" s="843"/>
      <c r="B189" s="557"/>
      <c r="C189" s="843"/>
      <c r="D189" s="50" t="s">
        <v>219</v>
      </c>
      <c r="E189" s="107" t="s">
        <v>220</v>
      </c>
      <c r="F189" s="67" t="s">
        <v>178</v>
      </c>
      <c r="G189" s="66">
        <f>IF(F189="Oportuna",15,0)</f>
        <v>0</v>
      </c>
      <c r="H189" s="848"/>
      <c r="I189" s="851"/>
      <c r="J189" s="848"/>
      <c r="K189" s="854"/>
    </row>
    <row r="190" spans="1:11" ht="42.75" x14ac:dyDescent="0.2">
      <c r="A190" s="843"/>
      <c r="B190" s="557"/>
      <c r="C190" s="843"/>
      <c r="D190" s="50" t="s">
        <v>221</v>
      </c>
      <c r="E190" s="107" t="s">
        <v>222</v>
      </c>
      <c r="F190" s="240" t="s">
        <v>178</v>
      </c>
      <c r="G190" s="66">
        <f>IF(F190="Prevenir",15,IF(F190="Detectar",10,0))</f>
        <v>0</v>
      </c>
      <c r="H190" s="848"/>
      <c r="I190" s="851"/>
      <c r="J190" s="848"/>
      <c r="K190" s="854"/>
    </row>
    <row r="191" spans="1:11" ht="28.5" x14ac:dyDescent="0.2">
      <c r="A191" s="843"/>
      <c r="B191" s="557"/>
      <c r="C191" s="843"/>
      <c r="D191" s="50" t="s">
        <v>223</v>
      </c>
      <c r="E191" s="107" t="s">
        <v>224</v>
      </c>
      <c r="F191" s="67" t="s">
        <v>178</v>
      </c>
      <c r="G191" s="66">
        <f>IF(F191="Confiable",15,0)</f>
        <v>0</v>
      </c>
      <c r="H191" s="848"/>
      <c r="I191" s="851"/>
      <c r="J191" s="848"/>
      <c r="K191" s="854"/>
    </row>
    <row r="192" spans="1:11" ht="42.75" x14ac:dyDescent="0.2">
      <c r="A192" s="843"/>
      <c r="B192" s="557"/>
      <c r="C192" s="843"/>
      <c r="D192" s="50" t="s">
        <v>225</v>
      </c>
      <c r="E192" s="107" t="s">
        <v>226</v>
      </c>
      <c r="F192" s="240" t="s">
        <v>178</v>
      </c>
      <c r="G192" s="66">
        <f>IF(F192="Se investigan y se resuelven oportunamente",15,0)</f>
        <v>0</v>
      </c>
      <c r="H192" s="848"/>
      <c r="I192" s="851"/>
      <c r="J192" s="848"/>
      <c r="K192" s="854"/>
    </row>
    <row r="193" spans="1:11" ht="28.5" x14ac:dyDescent="0.2">
      <c r="A193" s="844"/>
      <c r="B193" s="558"/>
      <c r="C193" s="844"/>
      <c r="D193" s="45" t="s">
        <v>227</v>
      </c>
      <c r="E193" s="107" t="s">
        <v>228</v>
      </c>
      <c r="F193" s="67" t="s">
        <v>178</v>
      </c>
      <c r="G193" s="66">
        <f>IF(F193="Completa",10,IF(F193="Incompleta",5,0))</f>
        <v>0</v>
      </c>
      <c r="H193" s="849"/>
      <c r="I193" s="852"/>
      <c r="J193" s="849"/>
      <c r="K193" s="855"/>
    </row>
    <row r="194" spans="1:11" ht="15.75" thickBot="1" x14ac:dyDescent="0.25">
      <c r="A194" s="133"/>
      <c r="B194" s="134"/>
      <c r="C194" s="56"/>
      <c r="D194" s="57"/>
      <c r="E194" s="58" t="s">
        <v>229</v>
      </c>
      <c r="F194" s="16"/>
      <c r="G194" s="16">
        <f>SUM(G187:G193)</f>
        <v>0</v>
      </c>
      <c r="H194" s="144"/>
      <c r="I194" s="145"/>
      <c r="J194" s="145"/>
      <c r="K194" s="146"/>
    </row>
    <row r="195" spans="1:11" ht="15" thickBot="1" x14ac:dyDescent="0.25"/>
    <row r="196" spans="1:11" ht="30" x14ac:dyDescent="0.2">
      <c r="A196" s="856" t="s">
        <v>87</v>
      </c>
      <c r="B196" s="858" t="s">
        <v>232</v>
      </c>
      <c r="C196" s="860" t="s">
        <v>205</v>
      </c>
      <c r="D196" s="862" t="s">
        <v>206</v>
      </c>
      <c r="E196" s="863"/>
      <c r="F196" s="863"/>
      <c r="G196" s="863"/>
      <c r="H196" s="864"/>
      <c r="I196" s="113" t="s">
        <v>207</v>
      </c>
      <c r="J196" s="865" t="s">
        <v>208</v>
      </c>
      <c r="K196" s="840" t="s">
        <v>209</v>
      </c>
    </row>
    <row r="197" spans="1:11" ht="60.75" thickBot="1" x14ac:dyDescent="0.25">
      <c r="A197" s="857"/>
      <c r="B197" s="859"/>
      <c r="C197" s="861"/>
      <c r="D197" s="114" t="s">
        <v>210</v>
      </c>
      <c r="E197" s="51" t="s">
        <v>211</v>
      </c>
      <c r="F197" s="114" t="s">
        <v>212</v>
      </c>
      <c r="G197" s="114" t="s">
        <v>213</v>
      </c>
      <c r="H197" s="117" t="s">
        <v>230</v>
      </c>
      <c r="I197" s="52" t="s">
        <v>215</v>
      </c>
      <c r="J197" s="866"/>
      <c r="K197" s="841"/>
    </row>
    <row r="198" spans="1:11" x14ac:dyDescent="0.2">
      <c r="A198" s="842" t="str">
        <f>DESCRIPCION!A25</f>
        <v>f</v>
      </c>
      <c r="B198" s="556">
        <f>DESCRIPCION!D27</f>
        <v>0</v>
      </c>
      <c r="C198" s="842"/>
      <c r="D198" s="845" t="s">
        <v>216</v>
      </c>
      <c r="E198" s="138" t="s">
        <v>217</v>
      </c>
      <c r="F198" s="71" t="s">
        <v>178</v>
      </c>
      <c r="G198" s="139">
        <f>IF(F198="Asignado",15,0)</f>
        <v>0</v>
      </c>
      <c r="H198" s="847" t="str">
        <f>IF(AND(G205&gt;0,G205&lt;=85),"Débil",IF(AND(G205&gt;85,G205&lt;=95),"Moderado",IF(G205&gt;96,"Fuerte"," ")))</f>
        <v xml:space="preserve"> </v>
      </c>
      <c r="I198" s="850" t="s">
        <v>178</v>
      </c>
      <c r="J198" s="847"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853" t="str">
        <f>IF(J198="Fuerte","NO",IF(J198=" "," ","SI"))</f>
        <v xml:space="preserve"> </v>
      </c>
    </row>
    <row r="199" spans="1:11" ht="28.5" x14ac:dyDescent="0.2">
      <c r="A199" s="843"/>
      <c r="B199" s="557"/>
      <c r="C199" s="843"/>
      <c r="D199" s="846"/>
      <c r="E199" s="107" t="s">
        <v>218</v>
      </c>
      <c r="F199" s="67" t="s">
        <v>178</v>
      </c>
      <c r="G199" s="66">
        <f>IF(F199="Adecuado",15,0)</f>
        <v>0</v>
      </c>
      <c r="H199" s="848"/>
      <c r="I199" s="851"/>
      <c r="J199" s="848"/>
      <c r="K199" s="854"/>
    </row>
    <row r="200" spans="1:11" ht="42.75" x14ac:dyDescent="0.2">
      <c r="A200" s="843"/>
      <c r="B200" s="557"/>
      <c r="C200" s="843"/>
      <c r="D200" s="50" t="s">
        <v>219</v>
      </c>
      <c r="E200" s="107" t="s">
        <v>220</v>
      </c>
      <c r="F200" s="67" t="s">
        <v>178</v>
      </c>
      <c r="G200" s="66">
        <f>IF(F200="Oportuna",15,0)</f>
        <v>0</v>
      </c>
      <c r="H200" s="848"/>
      <c r="I200" s="851"/>
      <c r="J200" s="848"/>
      <c r="K200" s="854"/>
    </row>
    <row r="201" spans="1:11" ht="42.75" x14ac:dyDescent="0.2">
      <c r="A201" s="843"/>
      <c r="B201" s="557"/>
      <c r="C201" s="843"/>
      <c r="D201" s="50" t="s">
        <v>221</v>
      </c>
      <c r="E201" s="107" t="s">
        <v>222</v>
      </c>
      <c r="F201" s="240" t="s">
        <v>178</v>
      </c>
      <c r="G201" s="66">
        <f>IF(F201="Prevenir",15,IF(F201="Detectar",10,0))</f>
        <v>0</v>
      </c>
      <c r="H201" s="848"/>
      <c r="I201" s="851"/>
      <c r="J201" s="848"/>
      <c r="K201" s="854"/>
    </row>
    <row r="202" spans="1:11" ht="28.5" x14ac:dyDescent="0.2">
      <c r="A202" s="843"/>
      <c r="B202" s="557"/>
      <c r="C202" s="843"/>
      <c r="D202" s="50" t="s">
        <v>223</v>
      </c>
      <c r="E202" s="107" t="s">
        <v>224</v>
      </c>
      <c r="F202" s="67" t="s">
        <v>178</v>
      </c>
      <c r="G202" s="66">
        <f>IF(F202="Confiable",15,0)</f>
        <v>0</v>
      </c>
      <c r="H202" s="848"/>
      <c r="I202" s="851"/>
      <c r="J202" s="848"/>
      <c r="K202" s="854"/>
    </row>
    <row r="203" spans="1:11" ht="42.75" x14ac:dyDescent="0.2">
      <c r="A203" s="843"/>
      <c r="B203" s="557"/>
      <c r="C203" s="843"/>
      <c r="D203" s="50" t="s">
        <v>225</v>
      </c>
      <c r="E203" s="107" t="s">
        <v>226</v>
      </c>
      <c r="F203" s="240" t="s">
        <v>178</v>
      </c>
      <c r="G203" s="66">
        <f>IF(F203="Se investigan y se resuelven oportunamente",15,0)</f>
        <v>0</v>
      </c>
      <c r="H203" s="848"/>
      <c r="I203" s="851"/>
      <c r="J203" s="848"/>
      <c r="K203" s="854"/>
    </row>
    <row r="204" spans="1:11" ht="28.5" x14ac:dyDescent="0.2">
      <c r="A204" s="844"/>
      <c r="B204" s="558"/>
      <c r="C204" s="844"/>
      <c r="D204" s="45" t="s">
        <v>227</v>
      </c>
      <c r="E204" s="107" t="s">
        <v>228</v>
      </c>
      <c r="F204" s="67" t="s">
        <v>178</v>
      </c>
      <c r="G204" s="66">
        <f>IF(F204="Completa",10,IF(F204="Incompleta",5,0))</f>
        <v>0</v>
      </c>
      <c r="H204" s="849"/>
      <c r="I204" s="852"/>
      <c r="J204" s="849"/>
      <c r="K204" s="855"/>
    </row>
    <row r="205" spans="1:11" ht="15.75" thickBot="1" x14ac:dyDescent="0.25">
      <c r="A205" s="133"/>
      <c r="B205" s="134"/>
      <c r="C205" s="56"/>
      <c r="D205" s="57"/>
      <c r="E205" s="58" t="s">
        <v>229</v>
      </c>
      <c r="F205" s="16"/>
      <c r="G205" s="16">
        <f>SUM(G198:G204)</f>
        <v>0</v>
      </c>
      <c r="H205" s="144"/>
      <c r="I205" s="145"/>
      <c r="J205" s="145"/>
      <c r="K205" s="146"/>
    </row>
    <row r="206" spans="1:11" ht="15" thickBot="1" x14ac:dyDescent="0.25"/>
    <row r="207" spans="1:11" ht="30" x14ac:dyDescent="0.2">
      <c r="A207" s="856" t="s">
        <v>87</v>
      </c>
      <c r="B207" s="858" t="s">
        <v>232</v>
      </c>
      <c r="C207" s="860" t="s">
        <v>205</v>
      </c>
      <c r="D207" s="862" t="s">
        <v>206</v>
      </c>
      <c r="E207" s="863"/>
      <c r="F207" s="863"/>
      <c r="G207" s="863"/>
      <c r="H207" s="864"/>
      <c r="I207" s="113" t="s">
        <v>207</v>
      </c>
      <c r="J207" s="865" t="s">
        <v>208</v>
      </c>
      <c r="K207" s="840" t="s">
        <v>209</v>
      </c>
    </row>
    <row r="208" spans="1:11" ht="60.75" thickBot="1" x14ac:dyDescent="0.25">
      <c r="A208" s="857"/>
      <c r="B208" s="859"/>
      <c r="C208" s="861"/>
      <c r="D208" s="114" t="s">
        <v>210</v>
      </c>
      <c r="E208" s="51" t="s">
        <v>211</v>
      </c>
      <c r="F208" s="114" t="s">
        <v>212</v>
      </c>
      <c r="G208" s="114" t="s">
        <v>213</v>
      </c>
      <c r="H208" s="117" t="s">
        <v>230</v>
      </c>
      <c r="I208" s="52" t="s">
        <v>215</v>
      </c>
      <c r="J208" s="866"/>
      <c r="K208" s="841"/>
    </row>
    <row r="209" spans="1:11" x14ac:dyDescent="0.2">
      <c r="A209" s="842" t="str">
        <f>DESCRIPCION!A28</f>
        <v>g</v>
      </c>
      <c r="B209" s="556">
        <f>DESCRIPCION!D28</f>
        <v>0</v>
      </c>
      <c r="C209" s="842"/>
      <c r="D209" s="845" t="s">
        <v>216</v>
      </c>
      <c r="E209" s="138" t="s">
        <v>217</v>
      </c>
      <c r="F209" s="71" t="s">
        <v>178</v>
      </c>
      <c r="G209" s="139">
        <f>IF(F209="Asignado",15,0)</f>
        <v>0</v>
      </c>
      <c r="H209" s="847" t="str">
        <f>IF(AND(G216&gt;0,G216&lt;=85),"Débil",IF(AND(G216&gt;85,G216&lt;=95),"Moderado",IF(G216&gt;96,"Fuerte"," ")))</f>
        <v xml:space="preserve"> </v>
      </c>
      <c r="I209" s="850" t="s">
        <v>178</v>
      </c>
      <c r="J209" s="847"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853" t="str">
        <f>IF(J209="Fuerte","NO",IF(J209=" "," ","SI"))</f>
        <v xml:space="preserve"> </v>
      </c>
    </row>
    <row r="210" spans="1:11" ht="28.5" x14ac:dyDescent="0.2">
      <c r="A210" s="843"/>
      <c r="B210" s="557"/>
      <c r="C210" s="843"/>
      <c r="D210" s="846"/>
      <c r="E210" s="107" t="s">
        <v>218</v>
      </c>
      <c r="F210" s="67" t="s">
        <v>178</v>
      </c>
      <c r="G210" s="66">
        <f>IF(F210="Adecuado",15,0)</f>
        <v>0</v>
      </c>
      <c r="H210" s="848"/>
      <c r="I210" s="851"/>
      <c r="J210" s="848"/>
      <c r="K210" s="854"/>
    </row>
    <row r="211" spans="1:11" ht="42.75" x14ac:dyDescent="0.2">
      <c r="A211" s="843"/>
      <c r="B211" s="557"/>
      <c r="C211" s="843"/>
      <c r="D211" s="50" t="s">
        <v>219</v>
      </c>
      <c r="E211" s="107" t="s">
        <v>220</v>
      </c>
      <c r="F211" s="67" t="s">
        <v>178</v>
      </c>
      <c r="G211" s="66">
        <f>IF(F211="Oportuna",15,0)</f>
        <v>0</v>
      </c>
      <c r="H211" s="848"/>
      <c r="I211" s="851"/>
      <c r="J211" s="848"/>
      <c r="K211" s="854"/>
    </row>
    <row r="212" spans="1:11" ht="42.75" x14ac:dyDescent="0.2">
      <c r="A212" s="843"/>
      <c r="B212" s="557"/>
      <c r="C212" s="843"/>
      <c r="D212" s="50" t="s">
        <v>221</v>
      </c>
      <c r="E212" s="107" t="s">
        <v>222</v>
      </c>
      <c r="F212" s="240" t="s">
        <v>178</v>
      </c>
      <c r="G212" s="66">
        <f>IF(F212="Prevenir",15,IF(F212="Detectar",10,0))</f>
        <v>0</v>
      </c>
      <c r="H212" s="848"/>
      <c r="I212" s="851"/>
      <c r="J212" s="848"/>
      <c r="K212" s="854"/>
    </row>
    <row r="213" spans="1:11" ht="28.5" x14ac:dyDescent="0.2">
      <c r="A213" s="843"/>
      <c r="B213" s="557"/>
      <c r="C213" s="843"/>
      <c r="D213" s="50" t="s">
        <v>223</v>
      </c>
      <c r="E213" s="107" t="s">
        <v>224</v>
      </c>
      <c r="F213" s="67" t="s">
        <v>178</v>
      </c>
      <c r="G213" s="66">
        <f>IF(F213="Confiable",15,0)</f>
        <v>0</v>
      </c>
      <c r="H213" s="848"/>
      <c r="I213" s="851"/>
      <c r="J213" s="848"/>
      <c r="K213" s="854"/>
    </row>
    <row r="214" spans="1:11" ht="42.75" x14ac:dyDescent="0.2">
      <c r="A214" s="843"/>
      <c r="B214" s="557"/>
      <c r="C214" s="843"/>
      <c r="D214" s="50" t="s">
        <v>225</v>
      </c>
      <c r="E214" s="107" t="s">
        <v>226</v>
      </c>
      <c r="F214" s="240" t="s">
        <v>178</v>
      </c>
      <c r="G214" s="66">
        <f>IF(F214="Se investigan y se resuelven oportunamente",15,0)</f>
        <v>0</v>
      </c>
      <c r="H214" s="848"/>
      <c r="I214" s="851"/>
      <c r="J214" s="848"/>
      <c r="K214" s="854"/>
    </row>
    <row r="215" spans="1:11" ht="28.5" x14ac:dyDescent="0.2">
      <c r="A215" s="844"/>
      <c r="B215" s="558"/>
      <c r="C215" s="844"/>
      <c r="D215" s="45" t="s">
        <v>227</v>
      </c>
      <c r="E215" s="107" t="s">
        <v>228</v>
      </c>
      <c r="F215" s="67" t="s">
        <v>178</v>
      </c>
      <c r="G215" s="66">
        <f>IF(F215="Completa",10,IF(F215="Incompleta",5,0))</f>
        <v>0</v>
      </c>
      <c r="H215" s="849"/>
      <c r="I215" s="852"/>
      <c r="J215" s="849"/>
      <c r="K215" s="855"/>
    </row>
    <row r="216" spans="1:11" ht="15.75" thickBot="1" x14ac:dyDescent="0.25">
      <c r="A216" s="133"/>
      <c r="B216" s="134"/>
      <c r="C216" s="56"/>
      <c r="D216" s="57"/>
      <c r="E216" s="58" t="s">
        <v>229</v>
      </c>
      <c r="F216" s="16"/>
      <c r="G216" s="16">
        <f>SUM(G209:G215)</f>
        <v>0</v>
      </c>
      <c r="H216" s="144"/>
      <c r="I216" s="145"/>
      <c r="J216" s="145"/>
      <c r="K216" s="146"/>
    </row>
    <row r="217" spans="1:11" ht="15" thickBot="1" x14ac:dyDescent="0.25"/>
    <row r="218" spans="1:11" ht="30" x14ac:dyDescent="0.2">
      <c r="A218" s="856" t="s">
        <v>87</v>
      </c>
      <c r="B218" s="858" t="s">
        <v>232</v>
      </c>
      <c r="C218" s="860" t="s">
        <v>205</v>
      </c>
      <c r="D218" s="862" t="s">
        <v>206</v>
      </c>
      <c r="E218" s="863"/>
      <c r="F218" s="863"/>
      <c r="G218" s="863"/>
      <c r="H218" s="864"/>
      <c r="I218" s="113" t="s">
        <v>207</v>
      </c>
      <c r="J218" s="865" t="s">
        <v>208</v>
      </c>
      <c r="K218" s="840" t="s">
        <v>209</v>
      </c>
    </row>
    <row r="219" spans="1:11" ht="60.75" thickBot="1" x14ac:dyDescent="0.25">
      <c r="A219" s="857"/>
      <c r="B219" s="859"/>
      <c r="C219" s="861"/>
      <c r="D219" s="114" t="s">
        <v>210</v>
      </c>
      <c r="E219" s="51" t="s">
        <v>211</v>
      </c>
      <c r="F219" s="114" t="s">
        <v>212</v>
      </c>
      <c r="G219" s="114" t="s">
        <v>213</v>
      </c>
      <c r="H219" s="117" t="s">
        <v>230</v>
      </c>
      <c r="I219" s="52" t="s">
        <v>215</v>
      </c>
      <c r="J219" s="866"/>
      <c r="K219" s="841"/>
    </row>
    <row r="220" spans="1:11" x14ac:dyDescent="0.2">
      <c r="A220" s="842" t="str">
        <f>DESCRIPCION!A28</f>
        <v>g</v>
      </c>
      <c r="B220" s="556">
        <f>DESCRIPCION!D29</f>
        <v>0</v>
      </c>
      <c r="C220" s="842"/>
      <c r="D220" s="845" t="s">
        <v>216</v>
      </c>
      <c r="E220" s="138" t="s">
        <v>217</v>
      </c>
      <c r="F220" s="71" t="s">
        <v>178</v>
      </c>
      <c r="G220" s="139">
        <f>IF(F220="Asignado",15,0)</f>
        <v>0</v>
      </c>
      <c r="H220" s="847" t="str">
        <f>IF(AND(G227&gt;0,G227&lt;=85),"Débil",IF(AND(G227&gt;85,G227&lt;=95),"Moderado",IF(G227&gt;96,"Fuerte"," ")))</f>
        <v xml:space="preserve"> </v>
      </c>
      <c r="I220" s="850" t="s">
        <v>202</v>
      </c>
      <c r="J220" s="847"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853" t="str">
        <f>IF(J220="Fuerte","NO",IF(J220=" "," ","SI"))</f>
        <v xml:space="preserve"> </v>
      </c>
    </row>
    <row r="221" spans="1:11" ht="28.5" x14ac:dyDescent="0.2">
      <c r="A221" s="843"/>
      <c r="B221" s="557"/>
      <c r="C221" s="843"/>
      <c r="D221" s="846"/>
      <c r="E221" s="107" t="s">
        <v>218</v>
      </c>
      <c r="F221" s="67" t="s">
        <v>178</v>
      </c>
      <c r="G221" s="66">
        <f>IF(F221="Adecuado",15,0)</f>
        <v>0</v>
      </c>
      <c r="H221" s="848"/>
      <c r="I221" s="851"/>
      <c r="J221" s="848"/>
      <c r="K221" s="854"/>
    </row>
    <row r="222" spans="1:11" ht="42.75" x14ac:dyDescent="0.2">
      <c r="A222" s="843"/>
      <c r="B222" s="557"/>
      <c r="C222" s="843"/>
      <c r="D222" s="50" t="s">
        <v>219</v>
      </c>
      <c r="E222" s="107" t="s">
        <v>220</v>
      </c>
      <c r="F222" s="67" t="s">
        <v>178</v>
      </c>
      <c r="G222" s="66">
        <f>IF(F222="Oportuna",15,0)</f>
        <v>0</v>
      </c>
      <c r="H222" s="848"/>
      <c r="I222" s="851"/>
      <c r="J222" s="848"/>
      <c r="K222" s="854"/>
    </row>
    <row r="223" spans="1:11" ht="42.75" x14ac:dyDescent="0.2">
      <c r="A223" s="843"/>
      <c r="B223" s="557"/>
      <c r="C223" s="843"/>
      <c r="D223" s="50" t="s">
        <v>221</v>
      </c>
      <c r="E223" s="107" t="s">
        <v>222</v>
      </c>
      <c r="F223" s="240" t="s">
        <v>178</v>
      </c>
      <c r="G223" s="66">
        <f>IF(F223="Prevenir",15,IF(F223="Detectar",10,0))</f>
        <v>0</v>
      </c>
      <c r="H223" s="848"/>
      <c r="I223" s="851"/>
      <c r="J223" s="848"/>
      <c r="K223" s="854"/>
    </row>
    <row r="224" spans="1:11" ht="28.5" x14ac:dyDescent="0.2">
      <c r="A224" s="843"/>
      <c r="B224" s="557"/>
      <c r="C224" s="843"/>
      <c r="D224" s="50" t="s">
        <v>223</v>
      </c>
      <c r="E224" s="107" t="s">
        <v>224</v>
      </c>
      <c r="F224" s="67" t="s">
        <v>178</v>
      </c>
      <c r="G224" s="66">
        <f>IF(F224="Confiable",15,0)</f>
        <v>0</v>
      </c>
      <c r="H224" s="848"/>
      <c r="I224" s="851"/>
      <c r="J224" s="848"/>
      <c r="K224" s="854"/>
    </row>
    <row r="225" spans="1:11" ht="42.75" x14ac:dyDescent="0.2">
      <c r="A225" s="843"/>
      <c r="B225" s="557"/>
      <c r="C225" s="843"/>
      <c r="D225" s="50" t="s">
        <v>225</v>
      </c>
      <c r="E225" s="107" t="s">
        <v>226</v>
      </c>
      <c r="F225" s="240" t="s">
        <v>178</v>
      </c>
      <c r="G225" s="66">
        <f>IF(F225="Se investigan y se resuelven oportunamente",15,0)</f>
        <v>0</v>
      </c>
      <c r="H225" s="848"/>
      <c r="I225" s="851"/>
      <c r="J225" s="848"/>
      <c r="K225" s="854"/>
    </row>
    <row r="226" spans="1:11" ht="28.5" x14ac:dyDescent="0.2">
      <c r="A226" s="844"/>
      <c r="B226" s="558"/>
      <c r="C226" s="844"/>
      <c r="D226" s="45" t="s">
        <v>227</v>
      </c>
      <c r="E226" s="107" t="s">
        <v>228</v>
      </c>
      <c r="F226" s="67" t="s">
        <v>178</v>
      </c>
      <c r="G226" s="66">
        <f>IF(F226="Completa",10,IF(F226="Incompleta",5,0))</f>
        <v>0</v>
      </c>
      <c r="H226" s="849"/>
      <c r="I226" s="852"/>
      <c r="J226" s="849"/>
      <c r="K226" s="855"/>
    </row>
    <row r="227" spans="1:11" ht="15.75" thickBot="1" x14ac:dyDescent="0.25">
      <c r="A227" s="133"/>
      <c r="B227" s="134"/>
      <c r="C227" s="56"/>
      <c r="D227" s="57"/>
      <c r="E227" s="58" t="s">
        <v>229</v>
      </c>
      <c r="F227" s="16"/>
      <c r="G227" s="16">
        <f>SUM(G220:G226)</f>
        <v>0</v>
      </c>
      <c r="H227" s="144"/>
      <c r="I227" s="145"/>
      <c r="J227" s="145"/>
      <c r="K227" s="146"/>
    </row>
    <row r="228" spans="1:11" ht="15" thickBot="1" x14ac:dyDescent="0.25"/>
    <row r="229" spans="1:11" ht="30" x14ac:dyDescent="0.2">
      <c r="A229" s="856" t="s">
        <v>87</v>
      </c>
      <c r="B229" s="858" t="s">
        <v>232</v>
      </c>
      <c r="C229" s="860" t="s">
        <v>205</v>
      </c>
      <c r="D229" s="862" t="s">
        <v>206</v>
      </c>
      <c r="E229" s="863"/>
      <c r="F229" s="863"/>
      <c r="G229" s="863"/>
      <c r="H229" s="864"/>
      <c r="I229" s="113" t="s">
        <v>207</v>
      </c>
      <c r="J229" s="865" t="s">
        <v>208</v>
      </c>
      <c r="K229" s="840" t="s">
        <v>209</v>
      </c>
    </row>
    <row r="230" spans="1:11" ht="60.75" thickBot="1" x14ac:dyDescent="0.25">
      <c r="A230" s="857"/>
      <c r="B230" s="859"/>
      <c r="C230" s="861"/>
      <c r="D230" s="114" t="s">
        <v>210</v>
      </c>
      <c r="E230" s="51" t="s">
        <v>211</v>
      </c>
      <c r="F230" s="114" t="s">
        <v>212</v>
      </c>
      <c r="G230" s="114" t="s">
        <v>213</v>
      </c>
      <c r="H230" s="117" t="s">
        <v>230</v>
      </c>
      <c r="I230" s="52" t="s">
        <v>215</v>
      </c>
      <c r="J230" s="866"/>
      <c r="K230" s="841"/>
    </row>
    <row r="231" spans="1:11" x14ac:dyDescent="0.2">
      <c r="A231" s="842" t="str">
        <f>DESCRIPCION!A28</f>
        <v>g</v>
      </c>
      <c r="B231" s="556">
        <f>DESCRIPCION!D30</f>
        <v>0</v>
      </c>
      <c r="C231" s="842"/>
      <c r="D231" s="845" t="s">
        <v>216</v>
      </c>
      <c r="E231" s="138" t="s">
        <v>217</v>
      </c>
      <c r="F231" s="71" t="s">
        <v>178</v>
      </c>
      <c r="G231" s="139">
        <f>IF(F231="Asignado",15,0)</f>
        <v>0</v>
      </c>
      <c r="H231" s="847" t="str">
        <f>IF(AND(G238&gt;0,G238&lt;=85),"Débil",IF(AND(G238&gt;85,G238&lt;=95),"Moderado",IF(G238&gt;96,"Fuerte"," ")))</f>
        <v xml:space="preserve"> </v>
      </c>
      <c r="I231" s="850" t="s">
        <v>178</v>
      </c>
      <c r="J231" s="847"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853" t="str">
        <f>IF(J231="Fuerte","NO",IF(J231=" "," ","SI"))</f>
        <v xml:space="preserve"> </v>
      </c>
    </row>
    <row r="232" spans="1:11" ht="28.5" x14ac:dyDescent="0.2">
      <c r="A232" s="843"/>
      <c r="B232" s="557"/>
      <c r="C232" s="843"/>
      <c r="D232" s="846"/>
      <c r="E232" s="107" t="s">
        <v>218</v>
      </c>
      <c r="F232" s="67" t="s">
        <v>178</v>
      </c>
      <c r="G232" s="66">
        <f>IF(F232="Adecuado",15,0)</f>
        <v>0</v>
      </c>
      <c r="H232" s="848"/>
      <c r="I232" s="851"/>
      <c r="J232" s="848"/>
      <c r="K232" s="854"/>
    </row>
    <row r="233" spans="1:11" ht="42.75" x14ac:dyDescent="0.2">
      <c r="A233" s="843"/>
      <c r="B233" s="557"/>
      <c r="C233" s="843"/>
      <c r="D233" s="50" t="s">
        <v>219</v>
      </c>
      <c r="E233" s="107" t="s">
        <v>220</v>
      </c>
      <c r="F233" s="67" t="s">
        <v>178</v>
      </c>
      <c r="G233" s="66">
        <f>IF(F233="Oportuna",15,0)</f>
        <v>0</v>
      </c>
      <c r="H233" s="848"/>
      <c r="I233" s="851"/>
      <c r="J233" s="848"/>
      <c r="K233" s="854"/>
    </row>
    <row r="234" spans="1:11" ht="42.75" x14ac:dyDescent="0.2">
      <c r="A234" s="843"/>
      <c r="B234" s="557"/>
      <c r="C234" s="843"/>
      <c r="D234" s="50" t="s">
        <v>221</v>
      </c>
      <c r="E234" s="107" t="s">
        <v>222</v>
      </c>
      <c r="F234" s="240" t="s">
        <v>178</v>
      </c>
      <c r="G234" s="66">
        <f>IF(F234="Prevenir",15,IF(F234="Detectar",10,0))</f>
        <v>0</v>
      </c>
      <c r="H234" s="848"/>
      <c r="I234" s="851"/>
      <c r="J234" s="848"/>
      <c r="K234" s="854"/>
    </row>
    <row r="235" spans="1:11" ht="28.5" x14ac:dyDescent="0.2">
      <c r="A235" s="843"/>
      <c r="B235" s="557"/>
      <c r="C235" s="843"/>
      <c r="D235" s="50" t="s">
        <v>223</v>
      </c>
      <c r="E235" s="107" t="s">
        <v>224</v>
      </c>
      <c r="F235" s="67" t="s">
        <v>178</v>
      </c>
      <c r="G235" s="66">
        <f>IF(F235="Confiable",15,0)</f>
        <v>0</v>
      </c>
      <c r="H235" s="848"/>
      <c r="I235" s="851"/>
      <c r="J235" s="848"/>
      <c r="K235" s="854"/>
    </row>
    <row r="236" spans="1:11" ht="42.75" x14ac:dyDescent="0.2">
      <c r="A236" s="843"/>
      <c r="B236" s="557"/>
      <c r="C236" s="843"/>
      <c r="D236" s="50" t="s">
        <v>225</v>
      </c>
      <c r="E236" s="107" t="s">
        <v>226</v>
      </c>
      <c r="F236" s="240" t="s">
        <v>178</v>
      </c>
      <c r="G236" s="66">
        <f>IF(F236="Se investigan y se resuelven oportunamente",15,0)</f>
        <v>0</v>
      </c>
      <c r="H236" s="848"/>
      <c r="I236" s="851"/>
      <c r="J236" s="848"/>
      <c r="K236" s="854"/>
    </row>
    <row r="237" spans="1:11" ht="28.5" x14ac:dyDescent="0.2">
      <c r="A237" s="844"/>
      <c r="B237" s="558"/>
      <c r="C237" s="844"/>
      <c r="D237" s="45" t="s">
        <v>227</v>
      </c>
      <c r="E237" s="107" t="s">
        <v>228</v>
      </c>
      <c r="F237" s="67" t="s">
        <v>178</v>
      </c>
      <c r="G237" s="66">
        <f>IF(F237="Completa",10,IF(F237="Incompleta",5,0))</f>
        <v>0</v>
      </c>
      <c r="H237" s="849"/>
      <c r="I237" s="852"/>
      <c r="J237" s="849"/>
      <c r="K237" s="855"/>
    </row>
    <row r="238" spans="1:11" ht="15.75" thickBot="1" x14ac:dyDescent="0.25">
      <c r="A238" s="133"/>
      <c r="B238" s="134"/>
      <c r="C238" s="56"/>
      <c r="D238" s="57"/>
      <c r="E238" s="58" t="s">
        <v>229</v>
      </c>
      <c r="F238" s="16"/>
      <c r="G238" s="16">
        <f>SUM(G231:G237)</f>
        <v>0</v>
      </c>
      <c r="H238" s="144"/>
      <c r="I238" s="145"/>
      <c r="J238" s="145"/>
      <c r="K238" s="146"/>
    </row>
    <row r="239" spans="1:11" ht="15" thickBot="1" x14ac:dyDescent="0.25"/>
    <row r="240" spans="1:11" ht="30" x14ac:dyDescent="0.2">
      <c r="A240" s="856" t="s">
        <v>87</v>
      </c>
      <c r="B240" s="858" t="s">
        <v>232</v>
      </c>
      <c r="C240" s="860" t="s">
        <v>205</v>
      </c>
      <c r="D240" s="862" t="s">
        <v>206</v>
      </c>
      <c r="E240" s="863"/>
      <c r="F240" s="863"/>
      <c r="G240" s="863"/>
      <c r="H240" s="864"/>
      <c r="I240" s="113" t="s">
        <v>207</v>
      </c>
      <c r="J240" s="865" t="s">
        <v>208</v>
      </c>
      <c r="K240" s="840" t="s">
        <v>209</v>
      </c>
    </row>
    <row r="241" spans="1:11" ht="60.75" thickBot="1" x14ac:dyDescent="0.25">
      <c r="A241" s="857"/>
      <c r="B241" s="859"/>
      <c r="C241" s="861"/>
      <c r="D241" s="114" t="s">
        <v>210</v>
      </c>
      <c r="E241" s="51" t="s">
        <v>211</v>
      </c>
      <c r="F241" s="114" t="s">
        <v>212</v>
      </c>
      <c r="G241" s="114" t="s">
        <v>213</v>
      </c>
      <c r="H241" s="117" t="s">
        <v>230</v>
      </c>
      <c r="I241" s="52" t="s">
        <v>215</v>
      </c>
      <c r="J241" s="866"/>
      <c r="K241" s="841"/>
    </row>
    <row r="242" spans="1:11" x14ac:dyDescent="0.2">
      <c r="A242" s="842" t="str">
        <f>DESCRIPCION!A31</f>
        <v>h</v>
      </c>
      <c r="B242" s="556">
        <f>DESCRIPCION!D31</f>
        <v>0</v>
      </c>
      <c r="C242" s="842"/>
      <c r="D242" s="845" t="s">
        <v>216</v>
      </c>
      <c r="E242" s="138" t="s">
        <v>217</v>
      </c>
      <c r="F242" s="71" t="s">
        <v>178</v>
      </c>
      <c r="G242" s="139">
        <f>IF(F242="Asignado",15,0)</f>
        <v>0</v>
      </c>
      <c r="H242" s="847" t="str">
        <f>IF(AND(G249&gt;0,G249&lt;=85),"Débil",IF(AND(G249&gt;85,G249&lt;=95),"Moderado",IF(G249&gt;96,"Fuerte"," ")))</f>
        <v xml:space="preserve"> </v>
      </c>
      <c r="I242" s="850" t="s">
        <v>178</v>
      </c>
      <c r="J242" s="847"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853" t="str">
        <f>IF(J242="Fuerte","NO",IF(J242=" "," ","SI"))</f>
        <v xml:space="preserve"> </v>
      </c>
    </row>
    <row r="243" spans="1:11" ht="28.5" x14ac:dyDescent="0.2">
      <c r="A243" s="843"/>
      <c r="B243" s="557"/>
      <c r="C243" s="843"/>
      <c r="D243" s="846"/>
      <c r="E243" s="107" t="s">
        <v>218</v>
      </c>
      <c r="F243" s="67" t="s">
        <v>178</v>
      </c>
      <c r="G243" s="66">
        <f>IF(F243="Adecuado",15,0)</f>
        <v>0</v>
      </c>
      <c r="H243" s="848"/>
      <c r="I243" s="851"/>
      <c r="J243" s="848"/>
      <c r="K243" s="854"/>
    </row>
    <row r="244" spans="1:11" ht="42.75" x14ac:dyDescent="0.2">
      <c r="A244" s="843"/>
      <c r="B244" s="557"/>
      <c r="C244" s="843"/>
      <c r="D244" s="50" t="s">
        <v>219</v>
      </c>
      <c r="E244" s="107" t="s">
        <v>220</v>
      </c>
      <c r="F244" s="67" t="s">
        <v>178</v>
      </c>
      <c r="G244" s="66">
        <f>IF(F244="Oportuna",15,0)</f>
        <v>0</v>
      </c>
      <c r="H244" s="848"/>
      <c r="I244" s="851"/>
      <c r="J244" s="848"/>
      <c r="K244" s="854"/>
    </row>
    <row r="245" spans="1:11" ht="42.75" x14ac:dyDescent="0.2">
      <c r="A245" s="843"/>
      <c r="B245" s="557"/>
      <c r="C245" s="843"/>
      <c r="D245" s="50" t="s">
        <v>221</v>
      </c>
      <c r="E245" s="107" t="s">
        <v>222</v>
      </c>
      <c r="F245" s="240" t="s">
        <v>178</v>
      </c>
      <c r="G245" s="66">
        <f>IF(F245="Prevenir",15,IF(F245="Detectar",10,0))</f>
        <v>0</v>
      </c>
      <c r="H245" s="848"/>
      <c r="I245" s="851"/>
      <c r="J245" s="848"/>
      <c r="K245" s="854"/>
    </row>
    <row r="246" spans="1:11" ht="28.5" x14ac:dyDescent="0.2">
      <c r="A246" s="843"/>
      <c r="B246" s="557"/>
      <c r="C246" s="843"/>
      <c r="D246" s="50" t="s">
        <v>223</v>
      </c>
      <c r="E246" s="107" t="s">
        <v>224</v>
      </c>
      <c r="F246" s="67" t="s">
        <v>178</v>
      </c>
      <c r="G246" s="66">
        <f>IF(F246="Confiable",15,0)</f>
        <v>0</v>
      </c>
      <c r="H246" s="848"/>
      <c r="I246" s="851"/>
      <c r="J246" s="848"/>
      <c r="K246" s="854"/>
    </row>
    <row r="247" spans="1:11" ht="42.75" x14ac:dyDescent="0.2">
      <c r="A247" s="843"/>
      <c r="B247" s="557"/>
      <c r="C247" s="843"/>
      <c r="D247" s="50" t="s">
        <v>225</v>
      </c>
      <c r="E247" s="107" t="s">
        <v>226</v>
      </c>
      <c r="F247" s="240" t="s">
        <v>178</v>
      </c>
      <c r="G247" s="66">
        <f>IF(F247="Se investigan y se resuelven oportunamente",15,0)</f>
        <v>0</v>
      </c>
      <c r="H247" s="848"/>
      <c r="I247" s="851"/>
      <c r="J247" s="848"/>
      <c r="K247" s="854"/>
    </row>
    <row r="248" spans="1:11" ht="28.5" x14ac:dyDescent="0.2">
      <c r="A248" s="844"/>
      <c r="B248" s="558"/>
      <c r="C248" s="844"/>
      <c r="D248" s="45" t="s">
        <v>227</v>
      </c>
      <c r="E248" s="107" t="s">
        <v>228</v>
      </c>
      <c r="F248" s="67" t="s">
        <v>178</v>
      </c>
      <c r="G248" s="66">
        <f>IF(F248="Completa",10,IF(F248="Incompleta",5,0))</f>
        <v>0</v>
      </c>
      <c r="H248" s="849"/>
      <c r="I248" s="852"/>
      <c r="J248" s="849"/>
      <c r="K248" s="855"/>
    </row>
    <row r="249" spans="1:11" ht="15.75" thickBot="1" x14ac:dyDescent="0.25">
      <c r="A249" s="133"/>
      <c r="B249" s="134"/>
      <c r="C249" s="56"/>
      <c r="D249" s="57"/>
      <c r="E249" s="58" t="s">
        <v>229</v>
      </c>
      <c r="F249" s="16"/>
      <c r="G249" s="16">
        <f>SUM(G242:G248)</f>
        <v>0</v>
      </c>
      <c r="H249" s="144"/>
      <c r="I249" s="145"/>
      <c r="J249" s="145"/>
      <c r="K249" s="146"/>
    </row>
    <row r="250" spans="1:11" ht="15" thickBot="1" x14ac:dyDescent="0.25"/>
    <row r="251" spans="1:11" ht="30" x14ac:dyDescent="0.2">
      <c r="A251" s="856" t="s">
        <v>87</v>
      </c>
      <c r="B251" s="858" t="s">
        <v>232</v>
      </c>
      <c r="C251" s="860" t="s">
        <v>205</v>
      </c>
      <c r="D251" s="862" t="s">
        <v>206</v>
      </c>
      <c r="E251" s="863"/>
      <c r="F251" s="863"/>
      <c r="G251" s="863"/>
      <c r="H251" s="864"/>
      <c r="I251" s="113" t="s">
        <v>207</v>
      </c>
      <c r="J251" s="865" t="s">
        <v>208</v>
      </c>
      <c r="K251" s="840" t="s">
        <v>209</v>
      </c>
    </row>
    <row r="252" spans="1:11" ht="60.75" thickBot="1" x14ac:dyDescent="0.25">
      <c r="A252" s="857"/>
      <c r="B252" s="859"/>
      <c r="C252" s="861"/>
      <c r="D252" s="114" t="s">
        <v>210</v>
      </c>
      <c r="E252" s="51" t="s">
        <v>211</v>
      </c>
      <c r="F252" s="114" t="s">
        <v>212</v>
      </c>
      <c r="G252" s="114" t="s">
        <v>213</v>
      </c>
      <c r="H252" s="117" t="s">
        <v>230</v>
      </c>
      <c r="I252" s="52" t="s">
        <v>215</v>
      </c>
      <c r="J252" s="866"/>
      <c r="K252" s="841"/>
    </row>
    <row r="253" spans="1:11" x14ac:dyDescent="0.2">
      <c r="A253" s="842" t="str">
        <f>DESCRIPCION!A31</f>
        <v>h</v>
      </c>
      <c r="B253" s="556">
        <f>DESCRIPCION!D32</f>
        <v>0</v>
      </c>
      <c r="C253" s="842"/>
      <c r="D253" s="845" t="s">
        <v>216</v>
      </c>
      <c r="E253" s="138" t="s">
        <v>217</v>
      </c>
      <c r="F253" s="71" t="s">
        <v>178</v>
      </c>
      <c r="G253" s="139">
        <f>IF(F253="Asignado",15,0)</f>
        <v>0</v>
      </c>
      <c r="H253" s="847" t="str">
        <f>IF(AND(G260&gt;0,G260&lt;=85),"Débil",IF(AND(G260&gt;85,G260&lt;=95),"Moderado",IF(G260&gt;96,"Fuerte"," ")))</f>
        <v xml:space="preserve"> </v>
      </c>
      <c r="I253" s="850" t="s">
        <v>178</v>
      </c>
      <c r="J253" s="847"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853" t="str">
        <f>IF(J253="Fuerte","NO",IF(J253=" "," ","SI"))</f>
        <v xml:space="preserve"> </v>
      </c>
    </row>
    <row r="254" spans="1:11" ht="28.5" x14ac:dyDescent="0.2">
      <c r="A254" s="843"/>
      <c r="B254" s="557"/>
      <c r="C254" s="843"/>
      <c r="D254" s="846"/>
      <c r="E254" s="107" t="s">
        <v>218</v>
      </c>
      <c r="F254" s="67" t="s">
        <v>178</v>
      </c>
      <c r="G254" s="66">
        <f>IF(F254="Adecuado",15,0)</f>
        <v>0</v>
      </c>
      <c r="H254" s="848"/>
      <c r="I254" s="851"/>
      <c r="J254" s="848"/>
      <c r="K254" s="854"/>
    </row>
    <row r="255" spans="1:11" ht="42.75" x14ac:dyDescent="0.2">
      <c r="A255" s="843"/>
      <c r="B255" s="557"/>
      <c r="C255" s="843"/>
      <c r="D255" s="50" t="s">
        <v>219</v>
      </c>
      <c r="E255" s="107" t="s">
        <v>220</v>
      </c>
      <c r="F255" s="67" t="s">
        <v>178</v>
      </c>
      <c r="G255" s="66">
        <f>IF(F255="Oportuna",15,0)</f>
        <v>0</v>
      </c>
      <c r="H255" s="848"/>
      <c r="I255" s="851"/>
      <c r="J255" s="848"/>
      <c r="K255" s="854"/>
    </row>
    <row r="256" spans="1:11" ht="42.75" x14ac:dyDescent="0.2">
      <c r="A256" s="843"/>
      <c r="B256" s="557"/>
      <c r="C256" s="843"/>
      <c r="D256" s="50" t="s">
        <v>221</v>
      </c>
      <c r="E256" s="107" t="s">
        <v>222</v>
      </c>
      <c r="F256" s="240" t="s">
        <v>178</v>
      </c>
      <c r="G256" s="66">
        <f>IF(F256="Prevenir",15,IF(F256="Detectar",10,0))</f>
        <v>0</v>
      </c>
      <c r="H256" s="848"/>
      <c r="I256" s="851"/>
      <c r="J256" s="848"/>
      <c r="K256" s="854"/>
    </row>
    <row r="257" spans="1:11" ht="28.5" x14ac:dyDescent="0.2">
      <c r="A257" s="843"/>
      <c r="B257" s="557"/>
      <c r="C257" s="843"/>
      <c r="D257" s="50" t="s">
        <v>223</v>
      </c>
      <c r="E257" s="107" t="s">
        <v>224</v>
      </c>
      <c r="F257" s="67" t="s">
        <v>178</v>
      </c>
      <c r="G257" s="66">
        <f>IF(F257="Confiable",15,0)</f>
        <v>0</v>
      </c>
      <c r="H257" s="848"/>
      <c r="I257" s="851"/>
      <c r="J257" s="848"/>
      <c r="K257" s="854"/>
    </row>
    <row r="258" spans="1:11" ht="42.75" x14ac:dyDescent="0.2">
      <c r="A258" s="843"/>
      <c r="B258" s="557"/>
      <c r="C258" s="843"/>
      <c r="D258" s="50" t="s">
        <v>225</v>
      </c>
      <c r="E258" s="107" t="s">
        <v>226</v>
      </c>
      <c r="F258" s="240" t="s">
        <v>178</v>
      </c>
      <c r="G258" s="66">
        <f>IF(F258="Se investigan y se resuelven oportunamente",15,0)</f>
        <v>0</v>
      </c>
      <c r="H258" s="848"/>
      <c r="I258" s="851"/>
      <c r="J258" s="848"/>
      <c r="K258" s="854"/>
    </row>
    <row r="259" spans="1:11" ht="28.5" x14ac:dyDescent="0.2">
      <c r="A259" s="844"/>
      <c r="B259" s="558"/>
      <c r="C259" s="844"/>
      <c r="D259" s="45" t="s">
        <v>227</v>
      </c>
      <c r="E259" s="107" t="s">
        <v>228</v>
      </c>
      <c r="F259" s="67" t="s">
        <v>178</v>
      </c>
      <c r="G259" s="66">
        <f>IF(F259="Completa",10,IF(F259="Incompleta",5,0))</f>
        <v>0</v>
      </c>
      <c r="H259" s="849"/>
      <c r="I259" s="852"/>
      <c r="J259" s="849"/>
      <c r="K259" s="855"/>
    </row>
    <row r="260" spans="1:11" ht="15.75" thickBot="1" x14ac:dyDescent="0.25">
      <c r="A260" s="133"/>
      <c r="B260" s="134"/>
      <c r="C260" s="56"/>
      <c r="D260" s="57"/>
      <c r="E260" s="58" t="s">
        <v>229</v>
      </c>
      <c r="F260" s="16"/>
      <c r="G260" s="16">
        <f>SUM(G253:G259)</f>
        <v>0</v>
      </c>
      <c r="H260" s="144"/>
      <c r="I260" s="145"/>
      <c r="J260" s="145"/>
      <c r="K260" s="146"/>
    </row>
    <row r="261" spans="1:11" ht="15" thickBot="1" x14ac:dyDescent="0.25"/>
    <row r="262" spans="1:11" ht="30" x14ac:dyDescent="0.2">
      <c r="A262" s="856" t="s">
        <v>87</v>
      </c>
      <c r="B262" s="858" t="s">
        <v>232</v>
      </c>
      <c r="C262" s="860" t="s">
        <v>205</v>
      </c>
      <c r="D262" s="862" t="s">
        <v>206</v>
      </c>
      <c r="E262" s="863"/>
      <c r="F262" s="863"/>
      <c r="G262" s="863"/>
      <c r="H262" s="864"/>
      <c r="I262" s="113" t="s">
        <v>207</v>
      </c>
      <c r="J262" s="865" t="s">
        <v>208</v>
      </c>
      <c r="K262" s="840" t="s">
        <v>209</v>
      </c>
    </row>
    <row r="263" spans="1:11" ht="60.75" thickBot="1" x14ac:dyDescent="0.25">
      <c r="A263" s="857"/>
      <c r="B263" s="859"/>
      <c r="C263" s="861"/>
      <c r="D263" s="114" t="s">
        <v>210</v>
      </c>
      <c r="E263" s="51" t="s">
        <v>211</v>
      </c>
      <c r="F263" s="114" t="s">
        <v>212</v>
      </c>
      <c r="G263" s="114" t="s">
        <v>213</v>
      </c>
      <c r="H263" s="117" t="s">
        <v>230</v>
      </c>
      <c r="I263" s="52" t="s">
        <v>215</v>
      </c>
      <c r="J263" s="866"/>
      <c r="K263" s="841"/>
    </row>
    <row r="264" spans="1:11" x14ac:dyDescent="0.2">
      <c r="A264" s="842" t="str">
        <f>DESCRIPCION!A31</f>
        <v>h</v>
      </c>
      <c r="B264" s="556">
        <f>DESCRIPCION!D33</f>
        <v>0</v>
      </c>
      <c r="C264" s="842"/>
      <c r="D264" s="845" t="s">
        <v>216</v>
      </c>
      <c r="E264" s="138" t="s">
        <v>217</v>
      </c>
      <c r="F264" s="71" t="s">
        <v>178</v>
      </c>
      <c r="G264" s="139">
        <f>IF(F264="Asignado",15,0)</f>
        <v>0</v>
      </c>
      <c r="H264" s="847" t="str">
        <f>IF(AND(G271&gt;0,G271&lt;=85),"Débil",IF(AND(G271&gt;85,G271&lt;=95),"Moderado",IF(G271&gt;96,"Fuerte"," ")))</f>
        <v xml:space="preserve"> </v>
      </c>
      <c r="I264" s="850" t="s">
        <v>178</v>
      </c>
      <c r="J264" s="847"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853" t="str">
        <f>IF(J264="Fuerte","NO",IF(J264=" "," ","SI"))</f>
        <v xml:space="preserve"> </v>
      </c>
    </row>
    <row r="265" spans="1:11" ht="28.5" x14ac:dyDescent="0.2">
      <c r="A265" s="843"/>
      <c r="B265" s="557"/>
      <c r="C265" s="843"/>
      <c r="D265" s="846"/>
      <c r="E265" s="107" t="s">
        <v>218</v>
      </c>
      <c r="F265" s="67" t="s">
        <v>178</v>
      </c>
      <c r="G265" s="66">
        <f>IF(F265="Adecuado",15,0)</f>
        <v>0</v>
      </c>
      <c r="H265" s="848"/>
      <c r="I265" s="851"/>
      <c r="J265" s="848"/>
      <c r="K265" s="854"/>
    </row>
    <row r="266" spans="1:11" ht="42.75" x14ac:dyDescent="0.2">
      <c r="A266" s="843"/>
      <c r="B266" s="557"/>
      <c r="C266" s="843"/>
      <c r="D266" s="50" t="s">
        <v>219</v>
      </c>
      <c r="E266" s="107" t="s">
        <v>220</v>
      </c>
      <c r="F266" s="67" t="s">
        <v>178</v>
      </c>
      <c r="G266" s="66">
        <f>IF(F266="Oportuna",15,0)</f>
        <v>0</v>
      </c>
      <c r="H266" s="848"/>
      <c r="I266" s="851"/>
      <c r="J266" s="848"/>
      <c r="K266" s="854"/>
    </row>
    <row r="267" spans="1:11" ht="42.75" x14ac:dyDescent="0.2">
      <c r="A267" s="843"/>
      <c r="B267" s="557"/>
      <c r="C267" s="843"/>
      <c r="D267" s="50" t="s">
        <v>221</v>
      </c>
      <c r="E267" s="107" t="s">
        <v>222</v>
      </c>
      <c r="F267" s="240" t="s">
        <v>178</v>
      </c>
      <c r="G267" s="66">
        <f>IF(F267="Prevenir",15,IF(F267="Detectar",10,0))</f>
        <v>0</v>
      </c>
      <c r="H267" s="848"/>
      <c r="I267" s="851"/>
      <c r="J267" s="848"/>
      <c r="K267" s="854"/>
    </row>
    <row r="268" spans="1:11" ht="28.5" x14ac:dyDescent="0.2">
      <c r="A268" s="843"/>
      <c r="B268" s="557"/>
      <c r="C268" s="843"/>
      <c r="D268" s="50" t="s">
        <v>223</v>
      </c>
      <c r="E268" s="107" t="s">
        <v>224</v>
      </c>
      <c r="F268" s="67" t="s">
        <v>178</v>
      </c>
      <c r="G268" s="66">
        <f>IF(F268="Confiable",15,0)</f>
        <v>0</v>
      </c>
      <c r="H268" s="848"/>
      <c r="I268" s="851"/>
      <c r="J268" s="848"/>
      <c r="K268" s="854"/>
    </row>
    <row r="269" spans="1:11" ht="42.75" x14ac:dyDescent="0.2">
      <c r="A269" s="843"/>
      <c r="B269" s="557"/>
      <c r="C269" s="843"/>
      <c r="D269" s="50" t="s">
        <v>225</v>
      </c>
      <c r="E269" s="107" t="s">
        <v>226</v>
      </c>
      <c r="F269" s="240" t="s">
        <v>178</v>
      </c>
      <c r="G269" s="66">
        <f>IF(F269="Se investigan y se resuelven oportunamente",15,0)</f>
        <v>0</v>
      </c>
      <c r="H269" s="848"/>
      <c r="I269" s="851"/>
      <c r="J269" s="848"/>
      <c r="K269" s="854"/>
    </row>
    <row r="270" spans="1:11" ht="28.5" x14ac:dyDescent="0.2">
      <c r="A270" s="844"/>
      <c r="B270" s="558"/>
      <c r="C270" s="844"/>
      <c r="D270" s="45" t="s">
        <v>227</v>
      </c>
      <c r="E270" s="107" t="s">
        <v>228</v>
      </c>
      <c r="F270" s="67" t="s">
        <v>178</v>
      </c>
      <c r="G270" s="66">
        <f>IF(F270="Completa",10,IF(F270="Incompleta",5,0))</f>
        <v>0</v>
      </c>
      <c r="H270" s="849"/>
      <c r="I270" s="852"/>
      <c r="J270" s="849"/>
      <c r="K270" s="855"/>
    </row>
    <row r="271" spans="1:11" ht="15.75" thickBot="1" x14ac:dyDescent="0.25">
      <c r="A271" s="133"/>
      <c r="B271" s="134"/>
      <c r="C271" s="56"/>
      <c r="D271" s="57"/>
      <c r="E271" s="58" t="s">
        <v>229</v>
      </c>
      <c r="F271" s="16"/>
      <c r="G271" s="16">
        <f>SUM(G264:G270)</f>
        <v>0</v>
      </c>
      <c r="H271" s="144"/>
      <c r="I271" s="145"/>
      <c r="J271" s="145"/>
      <c r="K271" s="146"/>
    </row>
    <row r="272" spans="1:11" ht="15" thickBot="1" x14ac:dyDescent="0.25"/>
    <row r="273" spans="1:11" ht="30" x14ac:dyDescent="0.2">
      <c r="A273" s="856" t="s">
        <v>87</v>
      </c>
      <c r="B273" s="858" t="s">
        <v>232</v>
      </c>
      <c r="C273" s="860" t="s">
        <v>205</v>
      </c>
      <c r="D273" s="862" t="s">
        <v>206</v>
      </c>
      <c r="E273" s="863"/>
      <c r="F273" s="863"/>
      <c r="G273" s="863"/>
      <c r="H273" s="864"/>
      <c r="I273" s="113" t="s">
        <v>207</v>
      </c>
      <c r="J273" s="865" t="s">
        <v>208</v>
      </c>
      <c r="K273" s="840" t="s">
        <v>209</v>
      </c>
    </row>
    <row r="274" spans="1:11" ht="60.75" thickBot="1" x14ac:dyDescent="0.25">
      <c r="A274" s="857"/>
      <c r="B274" s="859"/>
      <c r="C274" s="861"/>
      <c r="D274" s="114" t="s">
        <v>210</v>
      </c>
      <c r="E274" s="51" t="s">
        <v>211</v>
      </c>
      <c r="F274" s="114" t="s">
        <v>212</v>
      </c>
      <c r="G274" s="114" t="s">
        <v>213</v>
      </c>
      <c r="H274" s="117" t="s">
        <v>230</v>
      </c>
      <c r="I274" s="52" t="s">
        <v>215</v>
      </c>
      <c r="J274" s="866"/>
      <c r="K274" s="841"/>
    </row>
    <row r="275" spans="1:11" x14ac:dyDescent="0.2">
      <c r="A275" s="842" t="str">
        <f>DESCRIPCION!A34</f>
        <v>i</v>
      </c>
      <c r="B275" s="556">
        <f>DESCRIPCION!D34</f>
        <v>0</v>
      </c>
      <c r="C275" s="842"/>
      <c r="D275" s="845" t="s">
        <v>216</v>
      </c>
      <c r="E275" s="138" t="s">
        <v>217</v>
      </c>
      <c r="F275" s="71" t="s">
        <v>178</v>
      </c>
      <c r="G275" s="139">
        <f>IF(F275="Asignado",15,0)</f>
        <v>0</v>
      </c>
      <c r="H275" s="847" t="str">
        <f>IF(AND(G282&gt;0,G282&lt;=85),"Débil",IF(AND(G282&gt;85,G282&lt;=95),"Moderado",IF(G282&gt;96,"Fuerte"," ")))</f>
        <v xml:space="preserve"> </v>
      </c>
      <c r="I275" s="850" t="s">
        <v>178</v>
      </c>
      <c r="J275" s="847"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853" t="str">
        <f>IF(J275="Fuerte","NO",IF(J275=" "," ","SI"))</f>
        <v xml:space="preserve"> </v>
      </c>
    </row>
    <row r="276" spans="1:11" ht="28.5" x14ac:dyDescent="0.2">
      <c r="A276" s="843"/>
      <c r="B276" s="557"/>
      <c r="C276" s="843"/>
      <c r="D276" s="846"/>
      <c r="E276" s="107" t="s">
        <v>218</v>
      </c>
      <c r="F276" s="67" t="s">
        <v>178</v>
      </c>
      <c r="G276" s="66">
        <f>IF(F276="Adecuado",15,0)</f>
        <v>0</v>
      </c>
      <c r="H276" s="848"/>
      <c r="I276" s="851"/>
      <c r="J276" s="848"/>
      <c r="K276" s="854"/>
    </row>
    <row r="277" spans="1:11" ht="42.75" x14ac:dyDescent="0.2">
      <c r="A277" s="843"/>
      <c r="B277" s="557"/>
      <c r="C277" s="843"/>
      <c r="D277" s="50" t="s">
        <v>219</v>
      </c>
      <c r="E277" s="107" t="s">
        <v>220</v>
      </c>
      <c r="F277" s="67" t="s">
        <v>178</v>
      </c>
      <c r="G277" s="66">
        <f>IF(F277="Oportuna",15,0)</f>
        <v>0</v>
      </c>
      <c r="H277" s="848"/>
      <c r="I277" s="851"/>
      <c r="J277" s="848"/>
      <c r="K277" s="854"/>
    </row>
    <row r="278" spans="1:11" ht="42.75" x14ac:dyDescent="0.2">
      <c r="A278" s="843"/>
      <c r="B278" s="557"/>
      <c r="C278" s="843"/>
      <c r="D278" s="50" t="s">
        <v>221</v>
      </c>
      <c r="E278" s="107" t="s">
        <v>222</v>
      </c>
      <c r="F278" s="240" t="s">
        <v>178</v>
      </c>
      <c r="G278" s="66">
        <f>IF(F278="Prevenir",15,IF(F278="Detectar",10,0))</f>
        <v>0</v>
      </c>
      <c r="H278" s="848"/>
      <c r="I278" s="851"/>
      <c r="J278" s="848"/>
      <c r="K278" s="854"/>
    </row>
    <row r="279" spans="1:11" ht="28.5" x14ac:dyDescent="0.2">
      <c r="A279" s="843"/>
      <c r="B279" s="557"/>
      <c r="C279" s="843"/>
      <c r="D279" s="50" t="s">
        <v>223</v>
      </c>
      <c r="E279" s="107" t="s">
        <v>224</v>
      </c>
      <c r="F279" s="67" t="s">
        <v>178</v>
      </c>
      <c r="G279" s="66">
        <f>IF(F279="Confiable",15,0)</f>
        <v>0</v>
      </c>
      <c r="H279" s="848"/>
      <c r="I279" s="851"/>
      <c r="J279" s="848"/>
      <c r="K279" s="854"/>
    </row>
    <row r="280" spans="1:11" ht="42.75" x14ac:dyDescent="0.2">
      <c r="A280" s="843"/>
      <c r="B280" s="557"/>
      <c r="C280" s="843"/>
      <c r="D280" s="50" t="s">
        <v>225</v>
      </c>
      <c r="E280" s="107" t="s">
        <v>226</v>
      </c>
      <c r="F280" s="240" t="s">
        <v>178</v>
      </c>
      <c r="G280" s="66">
        <f>IF(F280="Se investigan y se resuelven oportunamente",15,0)</f>
        <v>0</v>
      </c>
      <c r="H280" s="848"/>
      <c r="I280" s="851"/>
      <c r="J280" s="848"/>
      <c r="K280" s="854"/>
    </row>
    <row r="281" spans="1:11" ht="28.5" x14ac:dyDescent="0.2">
      <c r="A281" s="844"/>
      <c r="B281" s="558"/>
      <c r="C281" s="844"/>
      <c r="D281" s="45" t="s">
        <v>227</v>
      </c>
      <c r="E281" s="107" t="s">
        <v>228</v>
      </c>
      <c r="F281" s="67" t="s">
        <v>178</v>
      </c>
      <c r="G281" s="66">
        <f>IF(F281="Completa",10,IF(F281="Incompleta",5,0))</f>
        <v>0</v>
      </c>
      <c r="H281" s="849"/>
      <c r="I281" s="852"/>
      <c r="J281" s="849"/>
      <c r="K281" s="855"/>
    </row>
    <row r="282" spans="1:11" ht="15.75" thickBot="1" x14ac:dyDescent="0.25">
      <c r="A282" s="133"/>
      <c r="B282" s="134"/>
      <c r="C282" s="56"/>
      <c r="D282" s="57"/>
      <c r="E282" s="58" t="s">
        <v>229</v>
      </c>
      <c r="F282" s="16"/>
      <c r="G282" s="16">
        <f>SUM(G275:G281)</f>
        <v>0</v>
      </c>
      <c r="H282" s="144"/>
      <c r="I282" s="145"/>
      <c r="J282" s="145"/>
      <c r="K282" s="146"/>
    </row>
    <row r="283" spans="1:11" ht="15" thickBot="1" x14ac:dyDescent="0.25"/>
    <row r="284" spans="1:11" ht="30" x14ac:dyDescent="0.2">
      <c r="A284" s="856" t="s">
        <v>87</v>
      </c>
      <c r="B284" s="858" t="s">
        <v>232</v>
      </c>
      <c r="C284" s="860" t="s">
        <v>205</v>
      </c>
      <c r="D284" s="862" t="s">
        <v>206</v>
      </c>
      <c r="E284" s="863"/>
      <c r="F284" s="863"/>
      <c r="G284" s="863"/>
      <c r="H284" s="864"/>
      <c r="I284" s="113" t="s">
        <v>207</v>
      </c>
      <c r="J284" s="865" t="s">
        <v>208</v>
      </c>
      <c r="K284" s="840" t="s">
        <v>209</v>
      </c>
    </row>
    <row r="285" spans="1:11" ht="60.75" thickBot="1" x14ac:dyDescent="0.25">
      <c r="A285" s="857"/>
      <c r="B285" s="859"/>
      <c r="C285" s="861"/>
      <c r="D285" s="114" t="s">
        <v>210</v>
      </c>
      <c r="E285" s="51" t="s">
        <v>211</v>
      </c>
      <c r="F285" s="114" t="s">
        <v>212</v>
      </c>
      <c r="G285" s="114" t="s">
        <v>213</v>
      </c>
      <c r="H285" s="117" t="s">
        <v>230</v>
      </c>
      <c r="I285" s="52" t="s">
        <v>215</v>
      </c>
      <c r="J285" s="866"/>
      <c r="K285" s="841"/>
    </row>
    <row r="286" spans="1:11" x14ac:dyDescent="0.2">
      <c r="A286" s="842" t="str">
        <f>DESCRIPCION!A34</f>
        <v>i</v>
      </c>
      <c r="B286" s="556">
        <f>DESCRIPCION!D35</f>
        <v>0</v>
      </c>
      <c r="C286" s="842"/>
      <c r="D286" s="845" t="s">
        <v>216</v>
      </c>
      <c r="E286" s="138" t="s">
        <v>217</v>
      </c>
      <c r="F286" s="71" t="s">
        <v>178</v>
      </c>
      <c r="G286" s="139">
        <f>IF(F286="Asignado",15,0)</f>
        <v>0</v>
      </c>
      <c r="H286" s="847" t="str">
        <f>IF(AND(G293&gt;0,G293&lt;=85),"Débil",IF(AND(G293&gt;85,G293&lt;=95),"Moderado",IF(G293&gt;96,"Fuerte"," ")))</f>
        <v xml:space="preserve"> </v>
      </c>
      <c r="I286" s="850" t="s">
        <v>178</v>
      </c>
      <c r="J286" s="847"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853" t="str">
        <f>IF(J286="Fuerte","NO",IF(J286=" "," ","SI"))</f>
        <v xml:space="preserve"> </v>
      </c>
    </row>
    <row r="287" spans="1:11" ht="28.5" x14ac:dyDescent="0.2">
      <c r="A287" s="843"/>
      <c r="B287" s="557"/>
      <c r="C287" s="843"/>
      <c r="D287" s="846"/>
      <c r="E287" s="107" t="s">
        <v>218</v>
      </c>
      <c r="F287" s="67" t="s">
        <v>178</v>
      </c>
      <c r="G287" s="66">
        <f>IF(F287="Adecuado",15,0)</f>
        <v>0</v>
      </c>
      <c r="H287" s="848"/>
      <c r="I287" s="851"/>
      <c r="J287" s="848"/>
      <c r="K287" s="854"/>
    </row>
    <row r="288" spans="1:11" ht="42.75" x14ac:dyDescent="0.2">
      <c r="A288" s="843"/>
      <c r="B288" s="557"/>
      <c r="C288" s="843"/>
      <c r="D288" s="50" t="s">
        <v>219</v>
      </c>
      <c r="E288" s="107" t="s">
        <v>220</v>
      </c>
      <c r="F288" s="67" t="s">
        <v>178</v>
      </c>
      <c r="G288" s="66">
        <f>IF(F288="Oportuna",15,0)</f>
        <v>0</v>
      </c>
      <c r="H288" s="848"/>
      <c r="I288" s="851"/>
      <c r="J288" s="848"/>
      <c r="K288" s="854"/>
    </row>
    <row r="289" spans="1:11" ht="42.75" x14ac:dyDescent="0.2">
      <c r="A289" s="843"/>
      <c r="B289" s="557"/>
      <c r="C289" s="843"/>
      <c r="D289" s="50" t="s">
        <v>221</v>
      </c>
      <c r="E289" s="107" t="s">
        <v>222</v>
      </c>
      <c r="F289" s="240" t="s">
        <v>178</v>
      </c>
      <c r="G289" s="66">
        <f>IF(F289="Prevenir",15,IF(F289="Detectar",10,0))</f>
        <v>0</v>
      </c>
      <c r="H289" s="848"/>
      <c r="I289" s="851"/>
      <c r="J289" s="848"/>
      <c r="K289" s="854"/>
    </row>
    <row r="290" spans="1:11" ht="28.5" x14ac:dyDescent="0.2">
      <c r="A290" s="843"/>
      <c r="B290" s="557"/>
      <c r="C290" s="843"/>
      <c r="D290" s="50" t="s">
        <v>223</v>
      </c>
      <c r="E290" s="107" t="s">
        <v>224</v>
      </c>
      <c r="F290" s="67" t="s">
        <v>178</v>
      </c>
      <c r="G290" s="66">
        <f>IF(F290="Confiable",15,0)</f>
        <v>0</v>
      </c>
      <c r="H290" s="848"/>
      <c r="I290" s="851"/>
      <c r="J290" s="848"/>
      <c r="K290" s="854"/>
    </row>
    <row r="291" spans="1:11" ht="42.75" x14ac:dyDescent="0.2">
      <c r="A291" s="843"/>
      <c r="B291" s="557"/>
      <c r="C291" s="843"/>
      <c r="D291" s="50" t="s">
        <v>225</v>
      </c>
      <c r="E291" s="107" t="s">
        <v>226</v>
      </c>
      <c r="F291" s="240" t="s">
        <v>178</v>
      </c>
      <c r="G291" s="66">
        <f>IF(F291="Se investigan y se resuelven oportunamente",15,0)</f>
        <v>0</v>
      </c>
      <c r="H291" s="848"/>
      <c r="I291" s="851"/>
      <c r="J291" s="848"/>
      <c r="K291" s="854"/>
    </row>
    <row r="292" spans="1:11" ht="28.5" x14ac:dyDescent="0.2">
      <c r="A292" s="844"/>
      <c r="B292" s="558"/>
      <c r="C292" s="844"/>
      <c r="D292" s="45" t="s">
        <v>227</v>
      </c>
      <c r="E292" s="107" t="s">
        <v>228</v>
      </c>
      <c r="F292" s="67" t="s">
        <v>178</v>
      </c>
      <c r="G292" s="66">
        <f>IF(F292="Completa",10,IF(F292="Incompleta",5,0))</f>
        <v>0</v>
      </c>
      <c r="H292" s="849"/>
      <c r="I292" s="852"/>
      <c r="J292" s="849"/>
      <c r="K292" s="855"/>
    </row>
    <row r="293" spans="1:11" ht="15.75" thickBot="1" x14ac:dyDescent="0.25">
      <c r="A293" s="133"/>
      <c r="B293" s="134"/>
      <c r="C293" s="56"/>
      <c r="D293" s="57"/>
      <c r="E293" s="58" t="s">
        <v>229</v>
      </c>
      <c r="F293" s="16"/>
      <c r="G293" s="16">
        <f>SUM(G286:G292)</f>
        <v>0</v>
      </c>
      <c r="H293" s="144"/>
      <c r="I293" s="145"/>
      <c r="J293" s="145"/>
      <c r="K293" s="146"/>
    </row>
    <row r="294" spans="1:11" ht="15" thickBot="1" x14ac:dyDescent="0.25"/>
    <row r="295" spans="1:11" ht="30" x14ac:dyDescent="0.2">
      <c r="A295" s="856" t="s">
        <v>87</v>
      </c>
      <c r="B295" s="858" t="s">
        <v>232</v>
      </c>
      <c r="C295" s="860" t="s">
        <v>205</v>
      </c>
      <c r="D295" s="862" t="s">
        <v>206</v>
      </c>
      <c r="E295" s="863"/>
      <c r="F295" s="863"/>
      <c r="G295" s="863"/>
      <c r="H295" s="864"/>
      <c r="I295" s="113" t="s">
        <v>207</v>
      </c>
      <c r="J295" s="865" t="s">
        <v>208</v>
      </c>
      <c r="K295" s="840" t="s">
        <v>209</v>
      </c>
    </row>
    <row r="296" spans="1:11" ht="60.75" thickBot="1" x14ac:dyDescent="0.25">
      <c r="A296" s="857"/>
      <c r="B296" s="859"/>
      <c r="C296" s="861"/>
      <c r="D296" s="114" t="s">
        <v>210</v>
      </c>
      <c r="E296" s="51" t="s">
        <v>211</v>
      </c>
      <c r="F296" s="114" t="s">
        <v>212</v>
      </c>
      <c r="G296" s="114" t="s">
        <v>213</v>
      </c>
      <c r="H296" s="117" t="s">
        <v>230</v>
      </c>
      <c r="I296" s="52" t="s">
        <v>215</v>
      </c>
      <c r="J296" s="866"/>
      <c r="K296" s="841"/>
    </row>
    <row r="297" spans="1:11" x14ac:dyDescent="0.2">
      <c r="A297" s="842" t="str">
        <f>DESCRIPCION!A34</f>
        <v>i</v>
      </c>
      <c r="B297" s="556">
        <f>DESCRIPCION!D36</f>
        <v>0</v>
      </c>
      <c r="C297" s="842"/>
      <c r="D297" s="845" t="s">
        <v>216</v>
      </c>
      <c r="E297" s="138" t="s">
        <v>217</v>
      </c>
      <c r="F297" s="71" t="s">
        <v>178</v>
      </c>
      <c r="G297" s="139">
        <f>IF(F297="Asignado",15,0)</f>
        <v>0</v>
      </c>
      <c r="H297" s="847" t="str">
        <f>IF(AND(G304&gt;0,G304&lt;=85),"Débil",IF(AND(G304&gt;85,G304&lt;=95),"Moderado",IF(G304&gt;96,"Fuerte"," ")))</f>
        <v xml:space="preserve"> </v>
      </c>
      <c r="I297" s="850" t="s">
        <v>178</v>
      </c>
      <c r="J297" s="847"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853" t="str">
        <f>IF(J297="Fuerte","NO",IF(J297=" "," ","SI"))</f>
        <v xml:space="preserve"> </v>
      </c>
    </row>
    <row r="298" spans="1:11" ht="28.5" x14ac:dyDescent="0.2">
      <c r="A298" s="843"/>
      <c r="B298" s="557"/>
      <c r="C298" s="843"/>
      <c r="D298" s="846"/>
      <c r="E298" s="107" t="s">
        <v>218</v>
      </c>
      <c r="F298" s="67" t="s">
        <v>178</v>
      </c>
      <c r="G298" s="66">
        <f>IF(F298="Adecuado",15,0)</f>
        <v>0</v>
      </c>
      <c r="H298" s="848"/>
      <c r="I298" s="851"/>
      <c r="J298" s="848"/>
      <c r="K298" s="854"/>
    </row>
    <row r="299" spans="1:11" ht="42.75" x14ac:dyDescent="0.2">
      <c r="A299" s="843"/>
      <c r="B299" s="557"/>
      <c r="C299" s="843"/>
      <c r="D299" s="50" t="s">
        <v>219</v>
      </c>
      <c r="E299" s="107" t="s">
        <v>220</v>
      </c>
      <c r="F299" s="67" t="s">
        <v>178</v>
      </c>
      <c r="G299" s="66">
        <f>IF(F299="Oportuna",15,0)</f>
        <v>0</v>
      </c>
      <c r="H299" s="848"/>
      <c r="I299" s="851"/>
      <c r="J299" s="848"/>
      <c r="K299" s="854"/>
    </row>
    <row r="300" spans="1:11" ht="42.75" x14ac:dyDescent="0.2">
      <c r="A300" s="843"/>
      <c r="B300" s="557"/>
      <c r="C300" s="843"/>
      <c r="D300" s="50" t="s">
        <v>221</v>
      </c>
      <c r="E300" s="107" t="s">
        <v>222</v>
      </c>
      <c r="F300" s="240" t="s">
        <v>178</v>
      </c>
      <c r="G300" s="66">
        <f>IF(F300="Prevenir",15,IF(F300="Detectar",10,0))</f>
        <v>0</v>
      </c>
      <c r="H300" s="848"/>
      <c r="I300" s="851"/>
      <c r="J300" s="848"/>
      <c r="K300" s="854"/>
    </row>
    <row r="301" spans="1:11" ht="28.5" x14ac:dyDescent="0.2">
      <c r="A301" s="843"/>
      <c r="B301" s="557"/>
      <c r="C301" s="843"/>
      <c r="D301" s="50" t="s">
        <v>223</v>
      </c>
      <c r="E301" s="107" t="s">
        <v>224</v>
      </c>
      <c r="F301" s="67" t="s">
        <v>178</v>
      </c>
      <c r="G301" s="66">
        <f>IF(F301="Confiable",15,0)</f>
        <v>0</v>
      </c>
      <c r="H301" s="848"/>
      <c r="I301" s="851"/>
      <c r="J301" s="848"/>
      <c r="K301" s="854"/>
    </row>
    <row r="302" spans="1:11" ht="42.75" x14ac:dyDescent="0.2">
      <c r="A302" s="843"/>
      <c r="B302" s="557"/>
      <c r="C302" s="843"/>
      <c r="D302" s="50" t="s">
        <v>225</v>
      </c>
      <c r="E302" s="107" t="s">
        <v>226</v>
      </c>
      <c r="F302" s="240" t="s">
        <v>178</v>
      </c>
      <c r="G302" s="66">
        <f>IF(F302="Se investigan y se resuelven oportunamente",15,0)</f>
        <v>0</v>
      </c>
      <c r="H302" s="848"/>
      <c r="I302" s="851"/>
      <c r="J302" s="848"/>
      <c r="K302" s="854"/>
    </row>
    <row r="303" spans="1:11" ht="28.5" x14ac:dyDescent="0.2">
      <c r="A303" s="844"/>
      <c r="B303" s="558"/>
      <c r="C303" s="844"/>
      <c r="D303" s="45" t="s">
        <v>227</v>
      </c>
      <c r="E303" s="107" t="s">
        <v>228</v>
      </c>
      <c r="F303" s="67" t="s">
        <v>178</v>
      </c>
      <c r="G303" s="66">
        <f>IF(F303="Completa",10,IF(F303="Incompleta",5,0))</f>
        <v>0</v>
      </c>
      <c r="H303" s="849"/>
      <c r="I303" s="852"/>
      <c r="J303" s="849"/>
      <c r="K303" s="855"/>
    </row>
    <row r="304" spans="1:11" ht="15.75" thickBot="1" x14ac:dyDescent="0.25">
      <c r="A304" s="133"/>
      <c r="B304" s="134"/>
      <c r="C304" s="56"/>
      <c r="D304" s="57"/>
      <c r="E304" s="58" t="s">
        <v>229</v>
      </c>
      <c r="F304" s="16"/>
      <c r="G304" s="16">
        <f>SUM(G297:G303)</f>
        <v>0</v>
      </c>
      <c r="H304" s="144"/>
      <c r="I304" s="145"/>
      <c r="J304" s="145"/>
      <c r="K304" s="146"/>
    </row>
    <row r="305" spans="1:11" ht="15" thickBot="1" x14ac:dyDescent="0.25"/>
    <row r="306" spans="1:11" ht="30" x14ac:dyDescent="0.2">
      <c r="A306" s="856" t="s">
        <v>87</v>
      </c>
      <c r="B306" s="858" t="s">
        <v>232</v>
      </c>
      <c r="C306" s="860" t="s">
        <v>205</v>
      </c>
      <c r="D306" s="862" t="s">
        <v>206</v>
      </c>
      <c r="E306" s="863"/>
      <c r="F306" s="863"/>
      <c r="G306" s="863"/>
      <c r="H306" s="864"/>
      <c r="I306" s="113" t="s">
        <v>207</v>
      </c>
      <c r="J306" s="865" t="s">
        <v>208</v>
      </c>
      <c r="K306" s="840" t="s">
        <v>209</v>
      </c>
    </row>
    <row r="307" spans="1:11" ht="60.75" thickBot="1" x14ac:dyDescent="0.25">
      <c r="A307" s="857"/>
      <c r="B307" s="859"/>
      <c r="C307" s="861"/>
      <c r="D307" s="114" t="s">
        <v>210</v>
      </c>
      <c r="E307" s="51" t="s">
        <v>211</v>
      </c>
      <c r="F307" s="114" t="s">
        <v>212</v>
      </c>
      <c r="G307" s="114" t="s">
        <v>213</v>
      </c>
      <c r="H307" s="117" t="s">
        <v>230</v>
      </c>
      <c r="I307" s="52" t="s">
        <v>215</v>
      </c>
      <c r="J307" s="866"/>
      <c r="K307" s="841"/>
    </row>
    <row r="308" spans="1:11" x14ac:dyDescent="0.2">
      <c r="A308" s="842" t="str">
        <f>DESCRIPCION!A37</f>
        <v>j</v>
      </c>
      <c r="B308" s="556">
        <f>DESCRIPCION!D37</f>
        <v>0</v>
      </c>
      <c r="C308" s="842"/>
      <c r="D308" s="845" t="s">
        <v>216</v>
      </c>
      <c r="E308" s="138" t="s">
        <v>217</v>
      </c>
      <c r="F308" s="71" t="s">
        <v>178</v>
      </c>
      <c r="G308" s="139">
        <f>IF(F308="Asignado",15,0)</f>
        <v>0</v>
      </c>
      <c r="H308" s="847" t="str">
        <f>IF(AND(G315&gt;0,G315&lt;=85),"Débil",IF(AND(G315&gt;85,G315&lt;=95),"Moderado",IF(G315&gt;96,"Fuerte"," ")))</f>
        <v xml:space="preserve"> </v>
      </c>
      <c r="I308" s="850" t="s">
        <v>178</v>
      </c>
      <c r="J308" s="847"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853" t="str">
        <f>IF(J308="Fuerte","NO",IF(J308=" "," ","SI"))</f>
        <v xml:space="preserve"> </v>
      </c>
    </row>
    <row r="309" spans="1:11" ht="28.5" x14ac:dyDescent="0.2">
      <c r="A309" s="843"/>
      <c r="B309" s="557"/>
      <c r="C309" s="843"/>
      <c r="D309" s="846"/>
      <c r="E309" s="107" t="s">
        <v>218</v>
      </c>
      <c r="F309" s="67" t="s">
        <v>178</v>
      </c>
      <c r="G309" s="66">
        <f>IF(F309="Adecuado",15,0)</f>
        <v>0</v>
      </c>
      <c r="H309" s="848"/>
      <c r="I309" s="851"/>
      <c r="J309" s="848"/>
      <c r="K309" s="854"/>
    </row>
    <row r="310" spans="1:11" ht="42.75" x14ac:dyDescent="0.2">
      <c r="A310" s="843"/>
      <c r="B310" s="557"/>
      <c r="C310" s="843"/>
      <c r="D310" s="50" t="s">
        <v>219</v>
      </c>
      <c r="E310" s="107" t="s">
        <v>220</v>
      </c>
      <c r="F310" s="67" t="s">
        <v>178</v>
      </c>
      <c r="G310" s="66">
        <f>IF(F310="Oportuna",15,0)</f>
        <v>0</v>
      </c>
      <c r="H310" s="848"/>
      <c r="I310" s="851"/>
      <c r="J310" s="848"/>
      <c r="K310" s="854"/>
    </row>
    <row r="311" spans="1:11" ht="42.75" x14ac:dyDescent="0.2">
      <c r="A311" s="843"/>
      <c r="B311" s="557"/>
      <c r="C311" s="843"/>
      <c r="D311" s="50" t="s">
        <v>221</v>
      </c>
      <c r="E311" s="107" t="s">
        <v>222</v>
      </c>
      <c r="F311" s="240" t="s">
        <v>178</v>
      </c>
      <c r="G311" s="66">
        <f>IF(F311="Prevenir",15,IF(F311="Detectar",10,0))</f>
        <v>0</v>
      </c>
      <c r="H311" s="848"/>
      <c r="I311" s="851"/>
      <c r="J311" s="848"/>
      <c r="K311" s="854"/>
    </row>
    <row r="312" spans="1:11" ht="28.5" x14ac:dyDescent="0.2">
      <c r="A312" s="843"/>
      <c r="B312" s="557"/>
      <c r="C312" s="843"/>
      <c r="D312" s="50" t="s">
        <v>223</v>
      </c>
      <c r="E312" s="107" t="s">
        <v>224</v>
      </c>
      <c r="F312" s="67" t="s">
        <v>178</v>
      </c>
      <c r="G312" s="66">
        <f>IF(F312="Confiable",15,0)</f>
        <v>0</v>
      </c>
      <c r="H312" s="848"/>
      <c r="I312" s="851"/>
      <c r="J312" s="848"/>
      <c r="K312" s="854"/>
    </row>
    <row r="313" spans="1:11" ht="42.75" x14ac:dyDescent="0.2">
      <c r="A313" s="843"/>
      <c r="B313" s="557"/>
      <c r="C313" s="843"/>
      <c r="D313" s="50" t="s">
        <v>225</v>
      </c>
      <c r="E313" s="107" t="s">
        <v>226</v>
      </c>
      <c r="F313" s="240" t="s">
        <v>178</v>
      </c>
      <c r="G313" s="66">
        <f>IF(F313="Se investigan y se resuelven oportunamente",15,0)</f>
        <v>0</v>
      </c>
      <c r="H313" s="848"/>
      <c r="I313" s="851"/>
      <c r="J313" s="848"/>
      <c r="K313" s="854"/>
    </row>
    <row r="314" spans="1:11" ht="28.5" x14ac:dyDescent="0.2">
      <c r="A314" s="844"/>
      <c r="B314" s="558"/>
      <c r="C314" s="844"/>
      <c r="D314" s="45" t="s">
        <v>227</v>
      </c>
      <c r="E314" s="107" t="s">
        <v>228</v>
      </c>
      <c r="F314" s="67" t="s">
        <v>178</v>
      </c>
      <c r="G314" s="66">
        <f>IF(F314="Completa",10,IF(F314="Incompleta",5,0))</f>
        <v>0</v>
      </c>
      <c r="H314" s="849"/>
      <c r="I314" s="852"/>
      <c r="J314" s="849"/>
      <c r="K314" s="855"/>
    </row>
    <row r="315" spans="1:11" ht="15.75" thickBot="1" x14ac:dyDescent="0.25">
      <c r="A315" s="133"/>
      <c r="B315" s="134"/>
      <c r="C315" s="56"/>
      <c r="D315" s="57"/>
      <c r="E315" s="58" t="s">
        <v>229</v>
      </c>
      <c r="F315" s="16"/>
      <c r="G315" s="16">
        <f>SUM(G308:G314)</f>
        <v>0</v>
      </c>
      <c r="H315" s="144"/>
      <c r="I315" s="145"/>
      <c r="J315" s="145"/>
      <c r="K315" s="146"/>
    </row>
    <row r="316" spans="1:11" ht="15" thickBot="1" x14ac:dyDescent="0.25"/>
    <row r="317" spans="1:11" ht="30" x14ac:dyDescent="0.2">
      <c r="A317" s="856" t="s">
        <v>87</v>
      </c>
      <c r="B317" s="858" t="s">
        <v>232</v>
      </c>
      <c r="C317" s="860" t="s">
        <v>205</v>
      </c>
      <c r="D317" s="862" t="s">
        <v>206</v>
      </c>
      <c r="E317" s="863"/>
      <c r="F317" s="863"/>
      <c r="G317" s="863"/>
      <c r="H317" s="864"/>
      <c r="I317" s="113" t="s">
        <v>207</v>
      </c>
      <c r="J317" s="865" t="s">
        <v>208</v>
      </c>
      <c r="K317" s="840" t="s">
        <v>209</v>
      </c>
    </row>
    <row r="318" spans="1:11" ht="60.75" thickBot="1" x14ac:dyDescent="0.25">
      <c r="A318" s="857"/>
      <c r="B318" s="859"/>
      <c r="C318" s="861"/>
      <c r="D318" s="114" t="s">
        <v>210</v>
      </c>
      <c r="E318" s="51" t="s">
        <v>211</v>
      </c>
      <c r="F318" s="114" t="s">
        <v>212</v>
      </c>
      <c r="G318" s="114" t="s">
        <v>213</v>
      </c>
      <c r="H318" s="117" t="s">
        <v>230</v>
      </c>
      <c r="I318" s="52" t="s">
        <v>215</v>
      </c>
      <c r="J318" s="866"/>
      <c r="K318" s="841"/>
    </row>
    <row r="319" spans="1:11" x14ac:dyDescent="0.2">
      <c r="A319" s="842" t="str">
        <f>DESCRIPCION!A37</f>
        <v>j</v>
      </c>
      <c r="B319" s="556">
        <f>DESCRIPCION!D38</f>
        <v>0</v>
      </c>
      <c r="C319" s="842"/>
      <c r="D319" s="845" t="s">
        <v>216</v>
      </c>
      <c r="E319" s="138" t="s">
        <v>217</v>
      </c>
      <c r="F319" s="71" t="s">
        <v>178</v>
      </c>
      <c r="G319" s="139">
        <f>IF(F319="Asignado",15,0)</f>
        <v>0</v>
      </c>
      <c r="H319" s="847" t="str">
        <f>IF(AND(G326&gt;0,G326&lt;=85),"Débil",IF(AND(G326&gt;85,G326&lt;=95),"Moderado",IF(G326&gt;96,"Fuerte"," ")))</f>
        <v xml:space="preserve"> </v>
      </c>
      <c r="I319" s="850" t="s">
        <v>201</v>
      </c>
      <c r="J319" s="847"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853" t="str">
        <f>IF(J319="Fuerte","NO",IF(J319=" "," ","SI"))</f>
        <v xml:space="preserve"> </v>
      </c>
    </row>
    <row r="320" spans="1:11" ht="28.5" x14ac:dyDescent="0.2">
      <c r="A320" s="843"/>
      <c r="B320" s="557"/>
      <c r="C320" s="843"/>
      <c r="D320" s="846"/>
      <c r="E320" s="107" t="s">
        <v>218</v>
      </c>
      <c r="F320" s="67" t="s">
        <v>178</v>
      </c>
      <c r="G320" s="66">
        <f>IF(F320="Adecuado",15,0)</f>
        <v>0</v>
      </c>
      <c r="H320" s="848"/>
      <c r="I320" s="851"/>
      <c r="J320" s="848"/>
      <c r="K320" s="854"/>
    </row>
    <row r="321" spans="1:11" ht="42.75" x14ac:dyDescent="0.2">
      <c r="A321" s="843"/>
      <c r="B321" s="557"/>
      <c r="C321" s="843"/>
      <c r="D321" s="50" t="s">
        <v>219</v>
      </c>
      <c r="E321" s="107" t="s">
        <v>220</v>
      </c>
      <c r="F321" s="67" t="s">
        <v>178</v>
      </c>
      <c r="G321" s="66">
        <f>IF(F321="Oportuna",15,0)</f>
        <v>0</v>
      </c>
      <c r="H321" s="848"/>
      <c r="I321" s="851"/>
      <c r="J321" s="848"/>
      <c r="K321" s="854"/>
    </row>
    <row r="322" spans="1:11" ht="42.75" x14ac:dyDescent="0.2">
      <c r="A322" s="843"/>
      <c r="B322" s="557"/>
      <c r="C322" s="843"/>
      <c r="D322" s="50" t="s">
        <v>221</v>
      </c>
      <c r="E322" s="107" t="s">
        <v>222</v>
      </c>
      <c r="F322" s="240" t="s">
        <v>178</v>
      </c>
      <c r="G322" s="66">
        <f>IF(F322="Prevenir",15,IF(F322="Detectar",10,0))</f>
        <v>0</v>
      </c>
      <c r="H322" s="848"/>
      <c r="I322" s="851"/>
      <c r="J322" s="848"/>
      <c r="K322" s="854"/>
    </row>
    <row r="323" spans="1:11" ht="28.5" x14ac:dyDescent="0.2">
      <c r="A323" s="843"/>
      <c r="B323" s="557"/>
      <c r="C323" s="843"/>
      <c r="D323" s="50" t="s">
        <v>223</v>
      </c>
      <c r="E323" s="107" t="s">
        <v>224</v>
      </c>
      <c r="F323" s="67" t="s">
        <v>178</v>
      </c>
      <c r="G323" s="66">
        <f>IF(F323="Confiable",15,0)</f>
        <v>0</v>
      </c>
      <c r="H323" s="848"/>
      <c r="I323" s="851"/>
      <c r="J323" s="848"/>
      <c r="K323" s="854"/>
    </row>
    <row r="324" spans="1:11" ht="42.75" x14ac:dyDescent="0.2">
      <c r="A324" s="843"/>
      <c r="B324" s="557"/>
      <c r="C324" s="843"/>
      <c r="D324" s="50" t="s">
        <v>225</v>
      </c>
      <c r="E324" s="107" t="s">
        <v>226</v>
      </c>
      <c r="F324" s="240" t="s">
        <v>178</v>
      </c>
      <c r="G324" s="66">
        <f>IF(F324="Se investigan y se resuelven oportunamente",15,0)</f>
        <v>0</v>
      </c>
      <c r="H324" s="848"/>
      <c r="I324" s="851"/>
      <c r="J324" s="848"/>
      <c r="K324" s="854"/>
    </row>
    <row r="325" spans="1:11" ht="28.5" x14ac:dyDescent="0.2">
      <c r="A325" s="844"/>
      <c r="B325" s="558"/>
      <c r="C325" s="844"/>
      <c r="D325" s="45" t="s">
        <v>227</v>
      </c>
      <c r="E325" s="107" t="s">
        <v>228</v>
      </c>
      <c r="F325" s="67" t="s">
        <v>178</v>
      </c>
      <c r="G325" s="66">
        <f>IF(F325="Completa",10,IF(F325="Incompleta",5,0))</f>
        <v>0</v>
      </c>
      <c r="H325" s="849"/>
      <c r="I325" s="852"/>
      <c r="J325" s="849"/>
      <c r="K325" s="855"/>
    </row>
    <row r="326" spans="1:11" ht="15.75" thickBot="1" x14ac:dyDescent="0.25">
      <c r="A326" s="133"/>
      <c r="B326" s="134"/>
      <c r="C326" s="56"/>
      <c r="D326" s="57"/>
      <c r="E326" s="58" t="s">
        <v>229</v>
      </c>
      <c r="F326" s="16"/>
      <c r="G326" s="16">
        <f>SUM(G319:G325)</f>
        <v>0</v>
      </c>
      <c r="H326" s="144"/>
      <c r="I326" s="145"/>
      <c r="J326" s="145"/>
      <c r="K326" s="146"/>
    </row>
    <row r="327" spans="1:11" ht="15" thickBot="1" x14ac:dyDescent="0.25"/>
    <row r="328" spans="1:11" ht="30" x14ac:dyDescent="0.2">
      <c r="A328" s="856" t="s">
        <v>87</v>
      </c>
      <c r="B328" s="858" t="s">
        <v>232</v>
      </c>
      <c r="C328" s="860" t="s">
        <v>205</v>
      </c>
      <c r="D328" s="862" t="s">
        <v>206</v>
      </c>
      <c r="E328" s="863"/>
      <c r="F328" s="863"/>
      <c r="G328" s="863"/>
      <c r="H328" s="864"/>
      <c r="I328" s="113" t="s">
        <v>207</v>
      </c>
      <c r="J328" s="865" t="s">
        <v>208</v>
      </c>
      <c r="K328" s="840" t="s">
        <v>209</v>
      </c>
    </row>
    <row r="329" spans="1:11" ht="60.75" thickBot="1" x14ac:dyDescent="0.25">
      <c r="A329" s="857"/>
      <c r="B329" s="859"/>
      <c r="C329" s="861"/>
      <c r="D329" s="114" t="s">
        <v>210</v>
      </c>
      <c r="E329" s="51" t="s">
        <v>211</v>
      </c>
      <c r="F329" s="114" t="s">
        <v>212</v>
      </c>
      <c r="G329" s="114" t="s">
        <v>213</v>
      </c>
      <c r="H329" s="117" t="s">
        <v>230</v>
      </c>
      <c r="I329" s="52" t="s">
        <v>215</v>
      </c>
      <c r="J329" s="866"/>
      <c r="K329" s="841"/>
    </row>
    <row r="330" spans="1:11" x14ac:dyDescent="0.2">
      <c r="A330" s="842" t="str">
        <f>DESCRIPCION!A37</f>
        <v>j</v>
      </c>
      <c r="B330" s="556">
        <f>DESCRIPCION!D39</f>
        <v>0</v>
      </c>
      <c r="C330" s="842"/>
      <c r="D330" s="845" t="s">
        <v>216</v>
      </c>
      <c r="E330" s="138" t="s">
        <v>217</v>
      </c>
      <c r="F330" s="71" t="s">
        <v>178</v>
      </c>
      <c r="G330" s="139">
        <f>IF(F330="Asignado",15,0)</f>
        <v>0</v>
      </c>
      <c r="H330" s="847" t="str">
        <f>IF(AND(G337&gt;0,G337&lt;=85),"Débil",IF(AND(G337&gt;85,G337&lt;=95),"Moderado",IF(G337&gt;96,"Fuerte"," ")))</f>
        <v xml:space="preserve"> </v>
      </c>
      <c r="I330" s="850" t="s">
        <v>178</v>
      </c>
      <c r="J330" s="847"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853" t="str">
        <f>IF(J330="Fuerte","NO",IF(J330=" "," ","SI"))</f>
        <v xml:space="preserve"> </v>
      </c>
    </row>
    <row r="331" spans="1:11" ht="28.5" x14ac:dyDescent="0.2">
      <c r="A331" s="843"/>
      <c r="B331" s="557"/>
      <c r="C331" s="843"/>
      <c r="D331" s="846"/>
      <c r="E331" s="107" t="s">
        <v>218</v>
      </c>
      <c r="F331" s="67" t="s">
        <v>178</v>
      </c>
      <c r="G331" s="66">
        <f>IF(F331="Adecuado",15,0)</f>
        <v>0</v>
      </c>
      <c r="H331" s="848"/>
      <c r="I331" s="851"/>
      <c r="J331" s="848"/>
      <c r="K331" s="854"/>
    </row>
    <row r="332" spans="1:11" ht="42.75" x14ac:dyDescent="0.2">
      <c r="A332" s="843"/>
      <c r="B332" s="557"/>
      <c r="C332" s="843"/>
      <c r="D332" s="50" t="s">
        <v>219</v>
      </c>
      <c r="E332" s="107" t="s">
        <v>220</v>
      </c>
      <c r="F332" s="67" t="s">
        <v>178</v>
      </c>
      <c r="G332" s="66">
        <f>IF(F332="Oportuna",15,0)</f>
        <v>0</v>
      </c>
      <c r="H332" s="848"/>
      <c r="I332" s="851"/>
      <c r="J332" s="848"/>
      <c r="K332" s="854"/>
    </row>
    <row r="333" spans="1:11" ht="42.75" x14ac:dyDescent="0.2">
      <c r="A333" s="843"/>
      <c r="B333" s="557"/>
      <c r="C333" s="843"/>
      <c r="D333" s="50" t="s">
        <v>221</v>
      </c>
      <c r="E333" s="107" t="s">
        <v>222</v>
      </c>
      <c r="F333" s="240" t="s">
        <v>178</v>
      </c>
      <c r="G333" s="66">
        <f>IF(F333="Prevenir",15,IF(F333="Detectar",10,0))</f>
        <v>0</v>
      </c>
      <c r="H333" s="848"/>
      <c r="I333" s="851"/>
      <c r="J333" s="848"/>
      <c r="K333" s="854"/>
    </row>
    <row r="334" spans="1:11" ht="28.5" x14ac:dyDescent="0.2">
      <c r="A334" s="843"/>
      <c r="B334" s="557"/>
      <c r="C334" s="843"/>
      <c r="D334" s="50" t="s">
        <v>223</v>
      </c>
      <c r="E334" s="107" t="s">
        <v>224</v>
      </c>
      <c r="F334" s="67" t="s">
        <v>178</v>
      </c>
      <c r="G334" s="66">
        <f>IF(F334="Confiable",15,0)</f>
        <v>0</v>
      </c>
      <c r="H334" s="848"/>
      <c r="I334" s="851"/>
      <c r="J334" s="848"/>
      <c r="K334" s="854"/>
    </row>
    <row r="335" spans="1:11" ht="42.75" x14ac:dyDescent="0.2">
      <c r="A335" s="843"/>
      <c r="B335" s="557"/>
      <c r="C335" s="843"/>
      <c r="D335" s="50" t="s">
        <v>225</v>
      </c>
      <c r="E335" s="107" t="s">
        <v>226</v>
      </c>
      <c r="F335" s="240" t="s">
        <v>178</v>
      </c>
      <c r="G335" s="66">
        <f>IF(F335="Se investigan y se resuelven oportunamente",15,0)</f>
        <v>0</v>
      </c>
      <c r="H335" s="848"/>
      <c r="I335" s="851"/>
      <c r="J335" s="848"/>
      <c r="K335" s="854"/>
    </row>
    <row r="336" spans="1:11" ht="28.5" x14ac:dyDescent="0.2">
      <c r="A336" s="844"/>
      <c r="B336" s="558"/>
      <c r="C336" s="844"/>
      <c r="D336" s="45" t="s">
        <v>227</v>
      </c>
      <c r="E336" s="107" t="s">
        <v>228</v>
      </c>
      <c r="F336" s="67" t="s">
        <v>178</v>
      </c>
      <c r="G336" s="66">
        <f>IF(F336="Completa",10,IF(F336="Incompleta",5,0))</f>
        <v>0</v>
      </c>
      <c r="H336" s="849"/>
      <c r="I336" s="852"/>
      <c r="J336" s="849"/>
      <c r="K336" s="855"/>
    </row>
    <row r="337" spans="1:11" ht="15.75" thickBot="1" x14ac:dyDescent="0.25">
      <c r="A337" s="133"/>
      <c r="B337" s="134"/>
      <c r="C337" s="56"/>
      <c r="D337" s="57"/>
      <c r="E337" s="58" t="s">
        <v>229</v>
      </c>
      <c r="F337" s="16"/>
      <c r="G337" s="16">
        <f>SUM(G330:G336)</f>
        <v>0</v>
      </c>
      <c r="H337" s="144"/>
      <c r="I337" s="145"/>
      <c r="J337" s="145"/>
      <c r="K337" s="146"/>
    </row>
  </sheetData>
  <sheetProtection selectLockedCells="1"/>
  <mergeCells count="431">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A31:A32"/>
    <mergeCell ref="C31:C32"/>
    <mergeCell ref="D31:H31"/>
    <mergeCell ref="J31:J32"/>
    <mergeCell ref="K31:K32"/>
    <mergeCell ref="C33:C39"/>
    <mergeCell ref="D33:D34"/>
    <mergeCell ref="H33:H39"/>
    <mergeCell ref="I33:I39"/>
    <mergeCell ref="B31:B32"/>
    <mergeCell ref="B33:B39"/>
    <mergeCell ref="A33:A39"/>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B77:B83"/>
    <mergeCell ref="A77:A83"/>
    <mergeCell ref="B88:B94"/>
    <mergeCell ref="A88:A94"/>
    <mergeCell ref="A64:A65"/>
    <mergeCell ref="B64:B65"/>
    <mergeCell ref="A53:A54"/>
    <mergeCell ref="C53:C54"/>
    <mergeCell ref="A86:A87"/>
    <mergeCell ref="C86:C87"/>
    <mergeCell ref="C77:C83"/>
    <mergeCell ref="B86:B87"/>
    <mergeCell ref="C88:C94"/>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A132:A138"/>
    <mergeCell ref="B132:B138"/>
    <mergeCell ref="B141:B142"/>
    <mergeCell ref="A143:A149"/>
    <mergeCell ref="B143:B149"/>
    <mergeCell ref="A152:A153"/>
    <mergeCell ref="B152:B153"/>
    <mergeCell ref="C152:C153"/>
    <mergeCell ref="D152:H152"/>
    <mergeCell ref="J152:J153"/>
    <mergeCell ref="K152:K153"/>
    <mergeCell ref="A154:A160"/>
    <mergeCell ref="B154:B160"/>
    <mergeCell ref="C154:C160"/>
    <mergeCell ref="D154:D155"/>
    <mergeCell ref="H154:H160"/>
    <mergeCell ref="I154:I160"/>
    <mergeCell ref="J154:J160"/>
    <mergeCell ref="K154:K160"/>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14:formula1>
            <xm:f>NOOO!$A$187:$A$190</xm:f>
          </x14:formula1>
          <xm:sqref>I330:I336 I11:I17 I22:I28 I44:I50 I55:I61 I77:I83 I88:I94 I99:I105 I110:I116 I66:I72 I121:I127 I132:I138 I143:I149 I154:I160 I165:I171 I176:I182 I187:I193 I198:I204 I209:I215 I220:I226 I231:I237 I242:I248 I253:I259 I264:I270 I275:I281 I286:I292 I297:I303 I308:I314 I319:I325 I33:I39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C000"/>
  </sheetPr>
  <dimension ref="A1:J63"/>
  <sheetViews>
    <sheetView zoomScale="80" zoomScaleNormal="80" workbookViewId="0">
      <selection activeCell="E1" sqref="E1:E4"/>
    </sheetView>
  </sheetViews>
  <sheetFormatPr baseColWidth="10" defaultColWidth="11.42578125" defaultRowHeight="14.25" x14ac:dyDescent="0.2"/>
  <cols>
    <col min="1" max="1" width="29.42578125" style="1" customWidth="1"/>
    <col min="2" max="2" width="29.140625" style="1" customWidth="1"/>
    <col min="3" max="3" width="30.28515625" style="1" customWidth="1"/>
    <col min="4" max="4" width="31.85546875" style="1" customWidth="1"/>
    <col min="5" max="5" width="32.42578125" style="1" customWidth="1"/>
    <col min="6" max="6" width="32" style="1" customWidth="1"/>
    <col min="7" max="16384" width="11.42578125" style="1"/>
  </cols>
  <sheetData>
    <row r="1" spans="1:10" ht="15" customHeight="1" x14ac:dyDescent="0.2">
      <c r="A1" s="366"/>
      <c r="B1" s="445" t="s">
        <v>374</v>
      </c>
      <c r="C1" s="445"/>
      <c r="D1" s="445"/>
      <c r="E1" s="344" t="s">
        <v>495</v>
      </c>
      <c r="F1" s="369"/>
      <c r="G1" s="2"/>
      <c r="J1" s="444"/>
    </row>
    <row r="2" spans="1:10" ht="15" customHeight="1" x14ac:dyDescent="0.2">
      <c r="A2" s="367"/>
      <c r="B2" s="446"/>
      <c r="C2" s="446"/>
      <c r="D2" s="446"/>
      <c r="E2" s="345" t="s">
        <v>496</v>
      </c>
      <c r="F2" s="370"/>
      <c r="G2" s="2"/>
      <c r="J2" s="444"/>
    </row>
    <row r="3" spans="1:10" ht="15" customHeight="1" x14ac:dyDescent="0.2">
      <c r="A3" s="367"/>
      <c r="B3" s="446" t="s">
        <v>3</v>
      </c>
      <c r="C3" s="446"/>
      <c r="D3" s="446"/>
      <c r="E3" s="345" t="s">
        <v>497</v>
      </c>
      <c r="F3" s="370"/>
      <c r="G3" s="2"/>
      <c r="J3" s="444"/>
    </row>
    <row r="4" spans="1:10" ht="15.75" customHeight="1" x14ac:dyDescent="0.2">
      <c r="A4" s="367"/>
      <c r="B4" s="446"/>
      <c r="C4" s="446"/>
      <c r="D4" s="446"/>
      <c r="E4" s="345" t="s">
        <v>499</v>
      </c>
      <c r="F4" s="370"/>
      <c r="G4" s="2"/>
      <c r="J4" s="444"/>
    </row>
    <row r="5" spans="1:10" ht="15.75" customHeight="1" x14ac:dyDescent="0.2">
      <c r="A5" s="432"/>
      <c r="B5" s="433"/>
      <c r="C5" s="433"/>
      <c r="D5" s="433"/>
      <c r="E5" s="433"/>
      <c r="F5" s="434"/>
      <c r="G5" s="2"/>
      <c r="J5" s="65"/>
    </row>
    <row r="6" spans="1:10" ht="15" customHeight="1" x14ac:dyDescent="0.2">
      <c r="A6" s="441" t="s">
        <v>6</v>
      </c>
      <c r="B6" s="442"/>
      <c r="C6" s="442"/>
      <c r="D6" s="442"/>
      <c r="E6" s="442"/>
      <c r="F6" s="443"/>
    </row>
    <row r="7" spans="1:10" ht="15.75" customHeight="1" x14ac:dyDescent="0.2">
      <c r="A7" s="441"/>
      <c r="B7" s="442"/>
      <c r="C7" s="442"/>
      <c r="D7" s="442"/>
      <c r="E7" s="442"/>
      <c r="F7" s="443"/>
    </row>
    <row r="8" spans="1:10" ht="27" customHeight="1" x14ac:dyDescent="0.2">
      <c r="A8" s="435" t="s">
        <v>384</v>
      </c>
      <c r="B8" s="436"/>
      <c r="C8" s="436"/>
      <c r="D8" s="436"/>
      <c r="E8" s="436"/>
      <c r="F8" s="437"/>
    </row>
    <row r="9" spans="1:10" ht="57.75" customHeight="1" thickBot="1" x14ac:dyDescent="0.25">
      <c r="A9" s="438" t="s">
        <v>385</v>
      </c>
      <c r="B9" s="439"/>
      <c r="C9" s="439"/>
      <c r="D9" s="439"/>
      <c r="E9" s="439"/>
      <c r="F9" s="440"/>
    </row>
    <row r="10" spans="1:10" ht="18.75" customHeight="1" thickBot="1" x14ac:dyDescent="0.25">
      <c r="A10" s="431"/>
      <c r="B10" s="431"/>
      <c r="C10" s="431"/>
      <c r="D10" s="431"/>
      <c r="E10" s="431"/>
      <c r="F10" s="431"/>
    </row>
    <row r="11" spans="1:10" ht="22.5" customHeight="1" thickBot="1" x14ac:dyDescent="0.25">
      <c r="A11" s="222" t="s">
        <v>7</v>
      </c>
      <c r="B11" s="223" t="s">
        <v>8</v>
      </c>
      <c r="C11" s="223" t="s">
        <v>9</v>
      </c>
      <c r="D11" s="223" t="s">
        <v>8</v>
      </c>
      <c r="E11" s="223" t="s">
        <v>10</v>
      </c>
      <c r="F11" s="224" t="s">
        <v>8</v>
      </c>
    </row>
    <row r="12" spans="1:10" ht="99" customHeight="1" x14ac:dyDescent="0.2">
      <c r="A12" s="228" t="s">
        <v>282</v>
      </c>
      <c r="B12" s="317" t="s">
        <v>386</v>
      </c>
      <c r="C12" s="231" t="s">
        <v>300</v>
      </c>
      <c r="D12" s="330" t="s">
        <v>393</v>
      </c>
      <c r="E12" s="231" t="s">
        <v>293</v>
      </c>
      <c r="F12" s="325" t="s">
        <v>411</v>
      </c>
    </row>
    <row r="13" spans="1:10" ht="60" customHeight="1" x14ac:dyDescent="0.2">
      <c r="A13" s="229" t="s">
        <v>284</v>
      </c>
      <c r="B13" s="225" t="s">
        <v>387</v>
      </c>
      <c r="C13" s="232" t="s">
        <v>300</v>
      </c>
      <c r="D13" s="318" t="s">
        <v>394</v>
      </c>
      <c r="E13" s="232" t="s">
        <v>294</v>
      </c>
      <c r="F13" s="122" t="s">
        <v>401</v>
      </c>
    </row>
    <row r="14" spans="1:10" ht="56.25" customHeight="1" x14ac:dyDescent="0.2">
      <c r="A14" s="229" t="s">
        <v>283</v>
      </c>
      <c r="B14" s="323" t="s">
        <v>388</v>
      </c>
      <c r="C14" s="232" t="s">
        <v>300</v>
      </c>
      <c r="D14" s="318" t="s">
        <v>428</v>
      </c>
      <c r="E14" s="232" t="s">
        <v>295</v>
      </c>
      <c r="F14" s="326" t="s">
        <v>404</v>
      </c>
    </row>
    <row r="15" spans="1:10" ht="73.5" customHeight="1" x14ac:dyDescent="0.2">
      <c r="A15" s="229" t="s">
        <v>283</v>
      </c>
      <c r="B15" s="119" t="s">
        <v>389</v>
      </c>
      <c r="C15" s="232" t="s">
        <v>300</v>
      </c>
      <c r="D15" s="318" t="s">
        <v>395</v>
      </c>
      <c r="E15" s="232" t="s">
        <v>294</v>
      </c>
      <c r="F15" s="326" t="s">
        <v>453</v>
      </c>
    </row>
    <row r="16" spans="1:10" ht="59.25" customHeight="1" x14ac:dyDescent="0.2">
      <c r="A16" s="229" t="s">
        <v>287</v>
      </c>
      <c r="B16" s="324" t="s">
        <v>390</v>
      </c>
      <c r="C16" s="232" t="s">
        <v>288</v>
      </c>
      <c r="D16" s="319" t="s">
        <v>396</v>
      </c>
      <c r="E16" s="232" t="s">
        <v>294</v>
      </c>
      <c r="F16" s="326" t="s">
        <v>454</v>
      </c>
    </row>
    <row r="17" spans="1:7" ht="69.75" customHeight="1" x14ac:dyDescent="0.2">
      <c r="A17" s="229" t="s">
        <v>312</v>
      </c>
      <c r="B17" s="318" t="s">
        <v>391</v>
      </c>
      <c r="C17" s="232" t="s">
        <v>288</v>
      </c>
      <c r="D17" s="318" t="s">
        <v>397</v>
      </c>
      <c r="E17" s="232"/>
      <c r="F17" s="122"/>
    </row>
    <row r="18" spans="1:7" ht="66.75" customHeight="1" x14ac:dyDescent="0.2">
      <c r="A18" s="229" t="s">
        <v>285</v>
      </c>
      <c r="B18" s="318" t="s">
        <v>392</v>
      </c>
      <c r="C18" s="232" t="s">
        <v>299</v>
      </c>
      <c r="D18" s="318" t="s">
        <v>398</v>
      </c>
      <c r="E18" s="232"/>
      <c r="F18" s="122"/>
    </row>
    <row r="19" spans="1:7" ht="73.5" customHeight="1" x14ac:dyDescent="0.2">
      <c r="A19" s="229"/>
      <c r="B19" s="181"/>
      <c r="C19" s="232" t="s">
        <v>299</v>
      </c>
      <c r="D19" s="318" t="s">
        <v>399</v>
      </c>
      <c r="E19" s="232"/>
      <c r="F19" s="122"/>
    </row>
    <row r="20" spans="1:7" ht="65.25" customHeight="1" x14ac:dyDescent="0.2">
      <c r="A20" s="229"/>
      <c r="B20" s="181"/>
      <c r="C20" s="232" t="s">
        <v>290</v>
      </c>
      <c r="D20" s="226" t="s">
        <v>400</v>
      </c>
      <c r="E20" s="232"/>
      <c r="F20" s="122"/>
    </row>
    <row r="21" spans="1:7" ht="66.75" customHeight="1" x14ac:dyDescent="0.2">
      <c r="A21" s="229"/>
      <c r="B21" s="181"/>
      <c r="C21" s="232"/>
      <c r="D21" s="226"/>
      <c r="E21" s="232"/>
      <c r="F21" s="122"/>
    </row>
    <row r="22" spans="1:7" ht="69" customHeight="1" x14ac:dyDescent="0.2">
      <c r="A22" s="229"/>
      <c r="B22" s="181"/>
      <c r="C22" s="232"/>
      <c r="D22" s="226"/>
      <c r="E22" s="232"/>
      <c r="F22" s="122"/>
    </row>
    <row r="23" spans="1:7" ht="61.5" customHeight="1" x14ac:dyDescent="0.2">
      <c r="A23" s="229"/>
      <c r="B23" s="181"/>
      <c r="C23" s="232"/>
      <c r="D23" s="226"/>
      <c r="E23" s="232"/>
      <c r="F23" s="122"/>
    </row>
    <row r="24" spans="1:7" ht="57.75" customHeight="1" x14ac:dyDescent="0.2">
      <c r="A24" s="229"/>
      <c r="B24" s="181"/>
      <c r="C24" s="232"/>
      <c r="D24" s="226"/>
      <c r="E24" s="232"/>
      <c r="F24" s="122"/>
    </row>
    <row r="25" spans="1:7" ht="62.25" customHeight="1" x14ac:dyDescent="0.2">
      <c r="A25" s="229"/>
      <c r="B25" s="181"/>
      <c r="C25" s="232"/>
      <c r="D25" s="226"/>
      <c r="E25" s="232"/>
      <c r="F25" s="122"/>
    </row>
    <row r="26" spans="1:7" ht="56.25" customHeight="1" thickBot="1" x14ac:dyDescent="0.25">
      <c r="A26" s="230"/>
      <c r="B26" s="179"/>
      <c r="C26" s="233"/>
      <c r="D26" s="227"/>
      <c r="E26" s="233"/>
      <c r="F26" s="180"/>
    </row>
    <row r="27" spans="1:7" ht="65.25" customHeight="1" x14ac:dyDescent="0.2">
      <c r="A27" s="216"/>
      <c r="B27" s="152"/>
      <c r="C27" s="216"/>
      <c r="D27" s="217"/>
      <c r="E27" s="216"/>
      <c r="F27" s="217"/>
      <c r="G27" s="62"/>
    </row>
    <row r="28" spans="1:7" ht="62.25" customHeight="1" x14ac:dyDescent="0.2">
      <c r="A28" s="216"/>
      <c r="B28" s="152"/>
      <c r="C28" s="216"/>
      <c r="D28" s="217"/>
      <c r="E28" s="216"/>
      <c r="F28" s="217"/>
      <c r="G28" s="62"/>
    </row>
    <row r="29" spans="1:7" ht="63" customHeight="1" x14ac:dyDescent="0.2">
      <c r="A29" s="216"/>
      <c r="B29" s="152"/>
      <c r="C29" s="216"/>
      <c r="D29" s="217"/>
      <c r="E29" s="216"/>
      <c r="F29" s="152"/>
      <c r="G29" s="62"/>
    </row>
    <row r="30" spans="1:7" ht="51.75" customHeight="1" x14ac:dyDescent="0.2">
      <c r="A30" s="216"/>
      <c r="B30" s="152"/>
      <c r="C30" s="216"/>
      <c r="D30" s="217"/>
      <c r="E30" s="216"/>
      <c r="F30" s="152"/>
      <c r="G30" s="62"/>
    </row>
    <row r="31" spans="1:7" ht="52.5" customHeight="1" x14ac:dyDescent="0.2">
      <c r="A31" s="216"/>
      <c r="B31" s="217"/>
      <c r="C31" s="216"/>
      <c r="D31" s="217"/>
      <c r="E31" s="216"/>
      <c r="F31" s="217"/>
      <c r="G31" s="62"/>
    </row>
    <row r="32" spans="1:7" ht="63.75" customHeight="1" x14ac:dyDescent="0.2">
      <c r="A32" s="216"/>
      <c r="B32" s="217"/>
      <c r="C32" s="216"/>
      <c r="D32" s="217"/>
      <c r="E32" s="216"/>
      <c r="F32" s="217"/>
      <c r="G32" s="62"/>
    </row>
    <row r="33" spans="1:7" ht="66" customHeight="1" x14ac:dyDescent="0.2">
      <c r="A33" s="216"/>
      <c r="B33" s="218"/>
      <c r="C33" s="216"/>
      <c r="D33" s="219"/>
      <c r="E33" s="216"/>
      <c r="F33" s="218"/>
      <c r="G33" s="62"/>
    </row>
    <row r="34" spans="1:7" ht="55.5" customHeight="1" x14ac:dyDescent="0.2">
      <c r="A34" s="216"/>
      <c r="B34" s="218"/>
      <c r="C34" s="216"/>
      <c r="D34" s="219"/>
      <c r="E34" s="216"/>
      <c r="F34" s="220"/>
      <c r="G34" s="62"/>
    </row>
    <row r="35" spans="1:7" ht="51.75" customHeight="1" x14ac:dyDescent="0.2">
      <c r="A35" s="216"/>
      <c r="B35" s="220"/>
      <c r="C35" s="216"/>
      <c r="D35" s="221"/>
      <c r="E35" s="216"/>
      <c r="F35" s="220"/>
      <c r="G35" s="62"/>
    </row>
    <row r="36" spans="1:7" ht="55.5" customHeight="1" x14ac:dyDescent="0.2">
      <c r="A36" s="216"/>
      <c r="B36" s="220"/>
      <c r="C36" s="216"/>
      <c r="D36" s="220"/>
      <c r="E36" s="216"/>
      <c r="F36" s="220"/>
      <c r="G36" s="62"/>
    </row>
    <row r="37" spans="1:7" ht="55.5" customHeight="1" x14ac:dyDescent="0.2">
      <c r="A37" s="216"/>
      <c r="B37" s="220"/>
      <c r="C37" s="216"/>
      <c r="D37" s="220"/>
      <c r="E37" s="216"/>
      <c r="F37" s="220"/>
      <c r="G37" s="62"/>
    </row>
    <row r="38" spans="1:7" ht="54.75" customHeight="1" x14ac:dyDescent="0.2">
      <c r="A38" s="216"/>
      <c r="B38" s="220"/>
      <c r="C38" s="216"/>
      <c r="D38" s="220"/>
      <c r="E38" s="216"/>
      <c r="F38" s="220"/>
      <c r="G38" s="62"/>
    </row>
    <row r="39" spans="1:7" ht="56.25" customHeight="1" x14ac:dyDescent="0.2">
      <c r="A39" s="216"/>
      <c r="B39" s="220"/>
      <c r="C39" s="216"/>
      <c r="D39" s="220"/>
      <c r="E39" s="216"/>
      <c r="F39" s="220"/>
      <c r="G39" s="62"/>
    </row>
    <row r="40" spans="1:7" ht="54.75" customHeight="1" x14ac:dyDescent="0.2">
      <c r="A40" s="216"/>
      <c r="B40" s="218"/>
      <c r="C40" s="216"/>
      <c r="D40" s="219"/>
      <c r="E40" s="216"/>
      <c r="F40" s="218"/>
      <c r="G40" s="62"/>
    </row>
    <row r="41" spans="1:7" ht="55.5" customHeight="1" x14ac:dyDescent="0.2">
      <c r="A41" s="216"/>
      <c r="B41" s="218"/>
      <c r="C41" s="216"/>
      <c r="D41" s="219"/>
      <c r="E41" s="216"/>
      <c r="F41" s="220"/>
      <c r="G41" s="62"/>
    </row>
    <row r="42" spans="1:7" ht="54.75" customHeight="1" x14ac:dyDescent="0.2">
      <c r="A42" s="216"/>
      <c r="B42" s="220"/>
      <c r="C42" s="216"/>
      <c r="D42" s="221"/>
      <c r="E42" s="216"/>
      <c r="F42" s="220"/>
      <c r="G42" s="62"/>
    </row>
    <row r="43" spans="1:7" ht="55.5" customHeight="1" x14ac:dyDescent="0.2">
      <c r="A43" s="216"/>
      <c r="B43" s="220"/>
      <c r="C43" s="216"/>
      <c r="D43" s="220"/>
      <c r="E43" s="216"/>
      <c r="F43" s="220"/>
      <c r="G43" s="62"/>
    </row>
    <row r="44" spans="1:7" ht="56.25" customHeight="1" x14ac:dyDescent="0.2">
      <c r="A44" s="216"/>
      <c r="B44" s="220"/>
      <c r="C44" s="216"/>
      <c r="D44" s="220"/>
      <c r="E44" s="216"/>
      <c r="F44" s="220"/>
      <c r="G44" s="62"/>
    </row>
    <row r="45" spans="1:7" ht="59.25" customHeight="1" x14ac:dyDescent="0.2">
      <c r="A45" s="216"/>
      <c r="B45" s="220"/>
      <c r="C45" s="216"/>
      <c r="D45" s="220"/>
      <c r="E45" s="216"/>
      <c r="F45" s="220"/>
      <c r="G45" s="62"/>
    </row>
    <row r="46" spans="1:7" ht="55.5" customHeight="1" x14ac:dyDescent="0.2">
      <c r="A46" s="216"/>
      <c r="B46" s="220"/>
      <c r="C46" s="216"/>
      <c r="D46" s="220"/>
      <c r="E46" s="216"/>
      <c r="F46" s="220"/>
      <c r="G46" s="62"/>
    </row>
    <row r="47" spans="1:7" ht="55.5" customHeight="1" x14ac:dyDescent="0.2">
      <c r="A47" s="216"/>
      <c r="B47" s="218"/>
      <c r="C47" s="216"/>
      <c r="D47" s="219"/>
      <c r="E47" s="216"/>
      <c r="F47" s="218"/>
      <c r="G47" s="62"/>
    </row>
    <row r="48" spans="1:7" ht="56.25" customHeight="1" x14ac:dyDescent="0.2">
      <c r="A48" s="216"/>
      <c r="B48" s="218"/>
      <c r="C48" s="216"/>
      <c r="D48" s="219"/>
      <c r="E48" s="216"/>
      <c r="F48" s="220"/>
      <c r="G48" s="62"/>
    </row>
    <row r="49" spans="1:7" ht="54" customHeight="1" x14ac:dyDescent="0.2">
      <c r="A49" s="216"/>
      <c r="B49" s="220"/>
      <c r="C49" s="216"/>
      <c r="D49" s="221"/>
      <c r="E49" s="216"/>
      <c r="F49" s="220"/>
      <c r="G49" s="62"/>
    </row>
    <row r="50" spans="1:7" ht="56.25" customHeight="1" x14ac:dyDescent="0.2">
      <c r="A50" s="216"/>
      <c r="B50" s="220"/>
      <c r="C50" s="216"/>
      <c r="D50" s="220"/>
      <c r="E50" s="216"/>
      <c r="F50" s="220"/>
      <c r="G50" s="62"/>
    </row>
    <row r="51" spans="1:7" ht="59.25" customHeight="1" x14ac:dyDescent="0.2">
      <c r="A51" s="216"/>
      <c r="B51" s="220"/>
      <c r="C51" s="216"/>
      <c r="D51" s="220"/>
      <c r="E51" s="216"/>
      <c r="F51" s="220"/>
      <c r="G51" s="62"/>
    </row>
    <row r="52" spans="1:7" ht="54.75" customHeight="1" x14ac:dyDescent="0.2">
      <c r="A52" s="216"/>
      <c r="B52" s="220"/>
      <c r="C52" s="216"/>
      <c r="D52" s="220"/>
      <c r="E52" s="216"/>
      <c r="F52" s="220"/>
      <c r="G52" s="62"/>
    </row>
    <row r="53" spans="1:7" ht="55.5" customHeight="1" x14ac:dyDescent="0.2">
      <c r="A53" s="216"/>
      <c r="B53" s="220"/>
      <c r="C53" s="216"/>
      <c r="D53" s="220"/>
      <c r="E53" s="216"/>
      <c r="F53" s="220"/>
      <c r="G53" s="62"/>
    </row>
    <row r="54" spans="1:7" x14ac:dyDescent="0.2">
      <c r="A54" s="62"/>
      <c r="B54" s="62"/>
      <c r="C54" s="62"/>
      <c r="D54" s="62"/>
      <c r="E54" s="62"/>
      <c r="F54" s="62"/>
      <c r="G54" s="62"/>
    </row>
    <row r="55" spans="1:7" x14ac:dyDescent="0.2">
      <c r="A55" s="62"/>
      <c r="B55" s="62"/>
      <c r="C55" s="62"/>
      <c r="D55" s="62"/>
      <c r="E55" s="62"/>
      <c r="F55" s="62"/>
      <c r="G55" s="62"/>
    </row>
    <row r="56" spans="1:7" x14ac:dyDescent="0.2">
      <c r="A56" s="62"/>
      <c r="B56" s="62"/>
      <c r="C56" s="62"/>
      <c r="D56" s="62"/>
      <c r="E56" s="62"/>
      <c r="F56" s="62"/>
      <c r="G56" s="62"/>
    </row>
    <row r="57" spans="1:7" x14ac:dyDescent="0.2">
      <c r="A57" s="62"/>
      <c r="B57" s="62"/>
      <c r="C57" s="62"/>
      <c r="D57" s="62"/>
      <c r="E57" s="62"/>
      <c r="F57" s="62"/>
      <c r="G57" s="62"/>
    </row>
    <row r="58" spans="1:7" x14ac:dyDescent="0.2">
      <c r="A58" s="62"/>
      <c r="B58" s="62"/>
      <c r="C58" s="62"/>
      <c r="D58" s="62"/>
      <c r="E58" s="62"/>
      <c r="F58" s="62"/>
      <c r="G58" s="62"/>
    </row>
    <row r="59" spans="1:7" x14ac:dyDescent="0.2">
      <c r="A59" s="62"/>
      <c r="B59" s="62"/>
      <c r="C59" s="62"/>
      <c r="D59" s="62"/>
      <c r="E59" s="62"/>
      <c r="F59" s="62"/>
      <c r="G59" s="62"/>
    </row>
    <row r="60" spans="1:7" x14ac:dyDescent="0.2">
      <c r="A60" s="62"/>
      <c r="B60" s="62"/>
      <c r="C60" s="62"/>
      <c r="D60" s="62"/>
      <c r="E60" s="62"/>
      <c r="F60" s="62"/>
      <c r="G60" s="62"/>
    </row>
    <row r="61" spans="1:7" x14ac:dyDescent="0.2">
      <c r="A61" s="62"/>
      <c r="B61" s="62"/>
      <c r="C61" s="62"/>
      <c r="D61" s="62"/>
      <c r="E61" s="62"/>
      <c r="F61" s="62"/>
      <c r="G61" s="62"/>
    </row>
    <row r="62" spans="1:7" x14ac:dyDescent="0.2">
      <c r="A62" s="62"/>
      <c r="B62" s="62"/>
      <c r="C62" s="62"/>
      <c r="D62" s="62"/>
      <c r="E62" s="62"/>
      <c r="F62" s="62"/>
      <c r="G62" s="62"/>
    </row>
    <row r="63" spans="1:7" x14ac:dyDescent="0.2">
      <c r="A63" s="62"/>
      <c r="B63" s="62"/>
      <c r="C63" s="62"/>
      <c r="D63" s="62"/>
      <c r="E63" s="62"/>
      <c r="F63" s="62"/>
      <c r="G63" s="62"/>
    </row>
  </sheetData>
  <mergeCells count="10">
    <mergeCell ref="J1:J4"/>
    <mergeCell ref="F1:F4"/>
    <mergeCell ref="A1:A4"/>
    <mergeCell ref="B1:D2"/>
    <mergeCell ref="B3:D4"/>
    <mergeCell ref="A10:F10"/>
    <mergeCell ref="A5:F5"/>
    <mergeCell ref="A8:F8"/>
    <mergeCell ref="A9:F9"/>
    <mergeCell ref="A6:F7"/>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 CONTEXTO'!$A$1:$A$7</xm:f>
          </x14:formula1>
          <xm:sqref>A12:A26</xm:sqref>
        </x14:dataValidation>
        <x14:dataValidation type="list" allowBlank="1" showInputMessage="1" showErrorMessage="1">
          <x14:formula1>
            <xm:f>'LISTAS CONTEXTO'!$B$1:$B$8</xm:f>
          </x14:formula1>
          <xm:sqref>C12:C26</xm:sqref>
        </x14:dataValidation>
        <x14:dataValidation type="list" allowBlank="1" showInputMessage="1" showErrorMessage="1">
          <x14:formula1>
            <xm:f>'LISTAS CONTEXTO'!$C$1:$C$10</xm:f>
          </x14:formula1>
          <xm:sqref>E12:E26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7030A0"/>
  </sheetPr>
  <dimension ref="A1:DG50"/>
  <sheetViews>
    <sheetView zoomScale="55" zoomScaleNormal="55" workbookViewId="0">
      <selection activeCell="E1" sqref="E1:G4"/>
    </sheetView>
  </sheetViews>
  <sheetFormatPr baseColWidth="10" defaultColWidth="11.42578125" defaultRowHeight="14.25" x14ac:dyDescent="0.2"/>
  <cols>
    <col min="1" max="1" width="38.28515625" style="1" customWidth="1"/>
    <col min="2" max="2" width="60.7109375" style="1" customWidth="1"/>
    <col min="3" max="3" width="58.42578125" style="1" customWidth="1"/>
    <col min="4" max="5" width="29.28515625" style="1" customWidth="1"/>
    <col min="6" max="6" width="22.85546875" style="1" customWidth="1"/>
    <col min="7" max="7" width="13.85546875" style="1" customWidth="1"/>
    <col min="8" max="8" width="22" style="1" customWidth="1"/>
    <col min="9" max="16384" width="11.42578125" style="1"/>
  </cols>
  <sheetData>
    <row r="1" spans="1:111" customFormat="1" ht="15.75" customHeight="1" x14ac:dyDescent="0.25">
      <c r="A1" s="931"/>
      <c r="B1" s="936" t="str">
        <f>CONTEXTO!B1</f>
        <v xml:space="preserve">PROCESO: </v>
      </c>
      <c r="C1" s="937"/>
      <c r="D1" s="938"/>
      <c r="E1" s="451" t="s">
        <v>503</v>
      </c>
      <c r="F1" s="451"/>
      <c r="G1" s="451"/>
      <c r="H1" s="556"/>
    </row>
    <row r="2" spans="1:111" customFormat="1" ht="15.75" customHeight="1" x14ac:dyDescent="0.25">
      <c r="A2" s="932"/>
      <c r="B2" s="939"/>
      <c r="C2" s="940"/>
      <c r="D2" s="941"/>
      <c r="E2" s="453" t="s">
        <v>496</v>
      </c>
      <c r="F2" s="453"/>
      <c r="G2" s="453"/>
      <c r="H2" s="557"/>
    </row>
    <row r="3" spans="1:111" customFormat="1" ht="36" customHeight="1" x14ac:dyDescent="0.25">
      <c r="A3" s="932"/>
      <c r="B3" s="939" t="s">
        <v>231</v>
      </c>
      <c r="C3" s="940"/>
      <c r="D3" s="941"/>
      <c r="E3" s="453" t="s">
        <v>497</v>
      </c>
      <c r="F3" s="453"/>
      <c r="G3" s="453"/>
      <c r="H3" s="557"/>
    </row>
    <row r="4" spans="1:111" customFormat="1" ht="15.75" customHeight="1" thickBot="1" x14ac:dyDescent="0.3">
      <c r="A4" s="933"/>
      <c r="B4" s="942"/>
      <c r="C4" s="943"/>
      <c r="D4" s="944"/>
      <c r="E4" s="496" t="s">
        <v>516</v>
      </c>
      <c r="F4" s="496"/>
      <c r="G4" s="496"/>
      <c r="H4" s="930"/>
    </row>
    <row r="5" spans="1:111" ht="15" thickBot="1" x14ac:dyDescent="0.25">
      <c r="A5" s="55"/>
      <c r="B5" s="62"/>
      <c r="C5" s="112"/>
      <c r="D5" s="112"/>
      <c r="E5" s="112"/>
      <c r="F5" s="112"/>
      <c r="G5" s="112"/>
      <c r="H5" s="75"/>
    </row>
    <row r="6" spans="1:111" customFormat="1" ht="24" customHeight="1" x14ac:dyDescent="0.25">
      <c r="A6" s="920" t="str">
        <f>+CONTEXTO!A8</f>
        <v>PROCESO: GESTIÓN DEL SERVICIO Y ATENCIÓN AL CIUDADANO</v>
      </c>
      <c r="B6" s="921"/>
      <c r="C6" s="921"/>
      <c r="D6" s="921"/>
      <c r="E6" s="921"/>
      <c r="F6" s="921"/>
      <c r="G6" s="921"/>
      <c r="H6" s="922"/>
    </row>
    <row r="7" spans="1:111" customFormat="1" ht="72" customHeight="1" thickBot="1" x14ac:dyDescent="0.3">
      <c r="A7" s="923" t="str">
        <f>+CONTEXTO!A9</f>
        <v xml:space="preserve">OBJETIVO: ATENDER, ORIENTAR Y EVALUAR CONTINUAMENTE DE MANERA OPORTUNA Y EFICAZ, LAS DIFERENTES SOLICITUDES DE LA CIUDADANÍA, EN EL MARCO DE SUS REQUISITOS Y NECESIDADES, CON EL FIN DE LOGRAR LA SATISFACCIÓN DEL CIUDADANO, FRENTE A LOS SERVICIOS Y LA ATENCIÓN PRESTADA EN LA ADMINISTRACIÓN MUNICIPAL.
</v>
      </c>
      <c r="B7" s="924"/>
      <c r="C7" s="924"/>
      <c r="D7" s="924"/>
      <c r="E7" s="924"/>
      <c r="F7" s="924"/>
      <c r="G7" s="924"/>
      <c r="H7" s="925"/>
      <c r="I7" s="72"/>
      <c r="J7" s="72"/>
      <c r="K7" s="72"/>
      <c r="L7" s="72"/>
      <c r="M7" s="72"/>
      <c r="N7" s="72"/>
      <c r="O7" s="72"/>
      <c r="P7" s="72"/>
      <c r="Q7" s="72"/>
      <c r="R7" s="72"/>
      <c r="S7" s="72"/>
      <c r="T7" s="72"/>
      <c r="U7" s="72"/>
      <c r="V7" s="72"/>
      <c r="W7" s="72"/>
      <c r="X7" s="72"/>
      <c r="Y7" s="72"/>
      <c r="Z7" s="72"/>
      <c r="AA7" s="72"/>
      <c r="AB7" s="72"/>
      <c r="AC7" s="72"/>
      <c r="AD7" s="72"/>
      <c r="AE7" s="72"/>
      <c r="AF7" s="72"/>
      <c r="AG7" s="72"/>
      <c r="AH7" s="72"/>
      <c r="AI7" s="72"/>
      <c r="AJ7" s="72"/>
      <c r="AK7" s="72"/>
      <c r="AL7" s="72"/>
      <c r="AM7" s="72"/>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c r="BO7" s="72"/>
      <c r="BP7" s="72"/>
      <c r="BQ7" s="72"/>
      <c r="BR7" s="72"/>
      <c r="BS7" s="72"/>
      <c r="BT7" s="72"/>
      <c r="BU7" s="72"/>
      <c r="BV7" s="72"/>
      <c r="BW7" s="72"/>
      <c r="BX7" s="72"/>
      <c r="BY7" s="72"/>
      <c r="BZ7" s="72"/>
      <c r="CA7" s="72"/>
      <c r="CB7" s="72"/>
      <c r="CC7" s="72"/>
      <c r="CD7" s="72"/>
      <c r="CE7" s="72"/>
      <c r="CF7" s="72"/>
      <c r="CG7" s="72"/>
      <c r="CH7" s="72"/>
      <c r="CI7" s="72"/>
      <c r="CJ7" s="72"/>
      <c r="CK7" s="72"/>
      <c r="CL7" s="72"/>
      <c r="CM7" s="72"/>
      <c r="CN7" s="72"/>
      <c r="CO7" s="72"/>
      <c r="CP7" s="72"/>
      <c r="CQ7" s="72"/>
      <c r="CR7" s="72"/>
      <c r="CS7" s="72"/>
      <c r="CT7" s="72"/>
      <c r="CU7" s="72"/>
      <c r="CV7" s="72"/>
      <c r="CW7" s="72"/>
      <c r="CX7" s="72"/>
      <c r="CY7" s="72"/>
      <c r="CZ7" s="72"/>
      <c r="DA7" s="72"/>
      <c r="DB7" s="72"/>
      <c r="DC7" s="72"/>
      <c r="DD7" s="72"/>
      <c r="DE7" s="72"/>
      <c r="DF7" s="72"/>
      <c r="DG7" s="72"/>
    </row>
    <row r="8" spans="1:111" ht="15" thickBot="1" x14ac:dyDescent="0.25">
      <c r="A8" s="55"/>
      <c r="B8" s="62"/>
      <c r="C8" s="112"/>
      <c r="D8" s="112"/>
      <c r="E8" s="112"/>
      <c r="F8" s="112"/>
      <c r="G8" s="112"/>
      <c r="H8" s="75"/>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c r="CU8" s="62"/>
      <c r="CV8" s="62"/>
      <c r="CW8" s="62"/>
      <c r="CX8" s="62"/>
      <c r="CY8" s="62"/>
      <c r="CZ8" s="62"/>
      <c r="DA8" s="62"/>
      <c r="DB8" s="62"/>
      <c r="DC8" s="62"/>
      <c r="DD8" s="62"/>
      <c r="DE8" s="62"/>
      <c r="DF8" s="62"/>
      <c r="DG8" s="62"/>
    </row>
    <row r="9" spans="1:111" s="53" customFormat="1" ht="30" customHeight="1" x14ac:dyDescent="0.25">
      <c r="A9" s="945" t="s">
        <v>87</v>
      </c>
      <c r="B9" s="934" t="s">
        <v>232</v>
      </c>
      <c r="C9" s="935" t="s">
        <v>205</v>
      </c>
      <c r="D9" s="935" t="s">
        <v>214</v>
      </c>
      <c r="E9" s="935" t="s">
        <v>233</v>
      </c>
      <c r="F9" s="946" t="s">
        <v>234</v>
      </c>
      <c r="G9" s="946"/>
      <c r="H9" s="947" t="s">
        <v>235</v>
      </c>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c r="AV9" s="132"/>
      <c r="AW9" s="132"/>
      <c r="AX9" s="132"/>
      <c r="AY9" s="132"/>
      <c r="AZ9" s="132"/>
      <c r="BA9" s="132"/>
      <c r="BB9" s="132"/>
      <c r="BC9" s="132"/>
      <c r="BD9" s="132"/>
      <c r="BE9" s="132"/>
      <c r="BF9" s="132"/>
      <c r="BG9" s="132"/>
      <c r="BH9" s="132"/>
      <c r="BI9" s="132"/>
      <c r="BJ9" s="132"/>
      <c r="BK9" s="132"/>
      <c r="BL9" s="132"/>
      <c r="BM9" s="132"/>
      <c r="BN9" s="132"/>
      <c r="BO9" s="132"/>
      <c r="BP9" s="132"/>
      <c r="BQ9" s="132"/>
      <c r="BR9" s="132"/>
      <c r="BS9" s="132"/>
      <c r="BT9" s="132"/>
      <c r="BU9" s="132"/>
      <c r="BV9" s="132"/>
      <c r="BW9" s="132"/>
      <c r="BX9" s="132"/>
      <c r="BY9" s="132"/>
      <c r="BZ9" s="132"/>
      <c r="CA9" s="132"/>
      <c r="CB9" s="132"/>
      <c r="CC9" s="132"/>
      <c r="CD9" s="132"/>
      <c r="CE9" s="132"/>
      <c r="CF9" s="132"/>
      <c r="CG9" s="132"/>
      <c r="CH9" s="132"/>
      <c r="CI9" s="132"/>
      <c r="CJ9" s="132"/>
      <c r="CK9" s="132"/>
      <c r="CL9" s="132"/>
      <c r="CM9" s="132"/>
      <c r="CN9" s="132"/>
      <c r="CO9" s="132"/>
      <c r="CP9" s="132"/>
      <c r="CQ9" s="132"/>
      <c r="CR9" s="132"/>
      <c r="CS9" s="132"/>
      <c r="CT9" s="132"/>
      <c r="CU9" s="132"/>
      <c r="CV9" s="132"/>
      <c r="CW9" s="132"/>
      <c r="CX9" s="132"/>
      <c r="CY9" s="132"/>
      <c r="CZ9" s="132"/>
      <c r="DA9" s="132"/>
      <c r="DB9" s="132"/>
      <c r="DC9" s="132"/>
      <c r="DD9" s="132"/>
      <c r="DE9" s="132"/>
      <c r="DF9" s="132"/>
      <c r="DG9" s="132"/>
    </row>
    <row r="10" spans="1:111" s="54" customFormat="1" ht="48.75" customHeight="1" x14ac:dyDescent="0.25">
      <c r="A10" s="945"/>
      <c r="B10" s="934"/>
      <c r="C10" s="935"/>
      <c r="D10" s="935"/>
      <c r="E10" s="935"/>
      <c r="F10" s="946"/>
      <c r="G10" s="946"/>
      <c r="H10" s="947"/>
    </row>
    <row r="11" spans="1:111" s="54" customFormat="1" ht="151.5" customHeight="1" x14ac:dyDescent="0.25">
      <c r="A11" s="926" t="str">
        <f>DESCRIPCION!A10</f>
        <v xml:space="preserve">Posibilidad de la inoportunidad en la respuesta de las PQRS formuladas a la entidad como Derechos de Petición  </v>
      </c>
      <c r="B11" s="107" t="str">
        <f>DESCRIPCION!D10</f>
        <v>Falta de seguimiento a los tiempos de respuestas de las PQRS - Derechos de Petición formuladas a la entidad</v>
      </c>
      <c r="C11" s="148" t="str">
        <f>'CONTROLES Y EVALUACIÓN'!C11:C17</f>
        <v>1) Profesional Universitario(a) de la Dirección de Atención al Ciudadano - Coordinador(a) 2) Quincenalmente 3)  Verificar que las respuestas emitidas por las diferentes unidades administrativas de las PQRS sean respondidas dentro delos términos establecidos por la ley 4) Se genera un informe que se exporta de la plataforma PISAMI, donde se puede visualizar el estado de las respuestas de las PQRS de cada unidad administrativa 5) En caso de encontrar PQRS a las cuales no se les dio respuesta dentro de los términos establecidos por la ley, se remite un informe de lo ocurrido a la oficina de control disciplinario 6) Informes de seguimiento con los respectivos memorandos.</v>
      </c>
      <c r="D11" s="292" t="str">
        <f>'CONTROLES Y EVALUACIÓN'!H11:H17</f>
        <v>Fuerte</v>
      </c>
      <c r="E11" s="292" t="str">
        <f>'CONTROLES Y EVALUACIÓN'!I11:I17</f>
        <v>Fuerte (Siempre se Ejecuta)</v>
      </c>
      <c r="F11" s="147"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66">
        <f>IF(F11="Fuerte",100,IF(F11="Moderado",50,IF(F11="Débil",0," ")))</f>
        <v>100</v>
      </c>
      <c r="H11" s="723" t="str">
        <f>IF(G14=100,"Fuerte",IF(AND(G14&gt;=50,G14&lt;=99),"Moderado",IF(AND(G14&gt;0,G14&lt;=49),"Débil"," ")))</f>
        <v>Moderado</v>
      </c>
    </row>
    <row r="12" spans="1:111" s="54" customFormat="1" ht="182.25" customHeight="1" x14ac:dyDescent="0.25">
      <c r="A12" s="843"/>
      <c r="B12" s="107" t="str">
        <f>DESCRIPCION!D11</f>
        <v>Errores en la clasificación del tipo de petición - Derechos de Petición.</v>
      </c>
      <c r="C12" s="148" t="str">
        <f>'CONTROLES Y EVALUACIÓN'!C22</f>
        <v>1) Profesional Universitaro(a) de la Dirección de Atención al Ciudadano - Coordinador (a) y lider de cada unidad administrativa 2) Diariamente 3) Verificar y revisar aleatoreamente que la clasificación del tipo de petición sea la correcta 4) A través de la consulta en la página web (modulo de radicación de peticiones, quejas y reclamos - clasificación de PQR y descripción de los mismos), el procedimiento del proceso y trámite interno del Derecho de petición de la Alcaldía 5) En caso de encontrar tipos de peticiones mal clasificadas, se procede a realizar el cambio en la plataforma PISAMI 6) Correo electrónico informativo</v>
      </c>
      <c r="D12" s="108" t="str">
        <f>'CONTROLES Y EVALUACIÓN'!H22</f>
        <v>Moderado</v>
      </c>
      <c r="E12" s="108" t="str">
        <f>'CONTROLES Y EVALUACIÓN'!I22</f>
        <v>Fuerte (Siempre se Ejecuta)</v>
      </c>
      <c r="F12" s="147" t="str">
        <f t="shared" ref="F12:F13"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Moderado</v>
      </c>
      <c r="G12" s="66">
        <f t="shared" ref="G12" si="1">IF(F12="Fuerte",100,IF(F12="Moderado",50,IF(F12="Débil",0," ")))</f>
        <v>50</v>
      </c>
      <c r="H12" s="724"/>
    </row>
    <row r="13" spans="1:111" s="54" customFormat="1" ht="126" customHeight="1" x14ac:dyDescent="0.25">
      <c r="A13" s="844"/>
      <c r="B13" s="107" t="str">
        <f>DESCRIPCION!D12</f>
        <v>Errores en el direccionamiento del tipo de petición - Derechos de Petición.</v>
      </c>
      <c r="C13" s="148" t="str">
        <f>'CONTROLES Y EVALUACIÓN'!C33</f>
        <v>1) Profesional Universitaro(a) de la Dirección de Atención al Ciudadano - Coordinador (a) y lider de cada unidad administrativa 2) Diariamente 3) Verificar y revisar aleatoreamente que la correspondencia haya sido remitida a la unidad administrativa competente 4) A través de la plataforma PISAMI, donde se realiza la exportación de las peticiones radicadas y se verifica el grado de clasificación, de acuerdo a lo establecido en la resolución del trámite interno del Derecho de Petición de la Alcaldía y normatividad vigente 5) En caso de encontrar peticiones mal direccionadas, se procede a realizar el cambio en la Plataforma PISAMI 6) Correo electrónico informativo</v>
      </c>
      <c r="D13" s="108" t="str">
        <f>'CONTROLES Y EVALUACIÓN'!H33</f>
        <v>Moderado</v>
      </c>
      <c r="E13" s="108" t="str">
        <f>'CONTROLES Y EVALUACIÓN'!I33</f>
        <v>Moderado (Algunas veces se ejecuta)</v>
      </c>
      <c r="F13" s="147" t="str">
        <f t="shared" si="0"/>
        <v>Moderado</v>
      </c>
      <c r="G13" s="66">
        <f>IF(F13="Fuerte",100,IF(F13="Moderado",50,IF(F13="Débil",0," ")))</f>
        <v>50</v>
      </c>
      <c r="H13" s="724"/>
    </row>
    <row r="14" spans="1:111" s="54" customFormat="1" ht="30.75" customHeight="1" x14ac:dyDescent="0.25">
      <c r="A14" s="949"/>
      <c r="B14" s="950"/>
      <c r="C14" s="950"/>
      <c r="D14" s="950"/>
      <c r="E14" s="950"/>
      <c r="F14" s="951"/>
      <c r="G14" s="298">
        <f>AVERAGE(G11:G13)</f>
        <v>66.666666666666671</v>
      </c>
      <c r="H14" s="948"/>
    </row>
    <row r="15" spans="1:111" s="54" customFormat="1" ht="153.75" customHeight="1" x14ac:dyDescent="0.25">
      <c r="A15" s="867" t="str">
        <f>DESCRIPCION!A13</f>
        <v>Posibilidad de la insatisfacción del ciudadano frente a los servicios prestados por la administración municipal.</v>
      </c>
      <c r="B15" s="107" t="str">
        <f>DESCRIPCION!D13</f>
        <v>Falta de socialización de los mecanismos de comunicación para con los ciudadanos</v>
      </c>
      <c r="C15" s="148" t="str">
        <f>'CONTROLES Y EVALUACIÓN'!C44</f>
        <v>1) Director (a) de Atención al Ciudadano y su equipo de trabajo 2) Cuatrimestralmente 3) Verificar y revisar las actividades del componente Atención al Ciudadano del Plan Anticorrupción y Atención al Ciudadano relacionadas con los mecanismos de comunicación para con los ciudadanos 4) A través de las redes sociales de la Alcaldía  5) En caso de no encontrar implementados los mecanismos de comunicación entre la Entidad y los Ciudadanos, se procede a enviar memorando o correo electrónico a la Secretaría de las TICS o Comunicaciones, según sea el caso 6) Reporte de esta actividad en el avance del Informe del Plan Anticorrupción y de Atención al Ciudadano</v>
      </c>
      <c r="D15" s="108" t="str">
        <f>'CONTROLES Y EVALUACIÓN'!H44</f>
        <v>Débil</v>
      </c>
      <c r="E15" s="108" t="str">
        <f>'CONTROLES Y EVALUACIÓN'!I44</f>
        <v>Moderado (Algunas veces se ejecuta)</v>
      </c>
      <c r="F15" s="147" t="str">
        <f>'CONTROLES Y EVALUACIÓN'!J44</f>
        <v>Débil</v>
      </c>
      <c r="G15" s="66">
        <f>IF(F15="Fuerte",100,IF(F15="Moderado",50,IF(F15="Débil",0," ")))</f>
        <v>0</v>
      </c>
      <c r="H15" s="723" t="str">
        <f>IF(G18=100,"Fuerte",IF(AND(G18&gt;=50,G18&lt;=99),"Moderado",IF(AND(G18&gt;0,G18&lt;=49),"Débil"," ")))</f>
        <v>Débil</v>
      </c>
    </row>
    <row r="16" spans="1:111" s="54" customFormat="1" ht="153.75" customHeight="1" x14ac:dyDescent="0.25">
      <c r="A16" s="867"/>
      <c r="B16" s="107" t="str">
        <f>DESCRIPCION!D14</f>
        <v>Baja competencia del personal frente al manejo de las PQRS, orientación y atención al ciudadano</v>
      </c>
      <c r="C16" s="148" t="str">
        <f>'CONTROLES Y EVALUACIÓN'!C55</f>
        <v>1) Director (a) de Atención al Ciudadano y Director(a) de Talento Humano 2) Cuatrimestralmente 3) Verificar y revisar las actividades del componente Atención al Ciudadano del Plan Anticorrupción y Atención al Ciudadano relacionadas con la capacitación al personal que atiende en ventanillas y da respuesta a las PQRS - Derechos de Petición 4) A través de capacitaciones programadas dentro del PIC  5) En caso de no darsen las capacitaciones se procede a gestionar con otras entidades 6) Reporte de esta actividad en el avance del Informe del Plan Anticorrupción y de Atención al Ciudadano</v>
      </c>
      <c r="D16" s="108" t="str">
        <f>'CONTROLES Y EVALUACIÓN'!H55</f>
        <v>Débil</v>
      </c>
      <c r="E16" s="108" t="str">
        <f>'CONTROLES Y EVALUACIÓN'!I55</f>
        <v>Moderado (Algunas veces se ejecuta)</v>
      </c>
      <c r="F16" s="147" t="str">
        <f>'CONTROLES Y EVALUACIÓN'!J55</f>
        <v>Débil</v>
      </c>
      <c r="G16" s="66">
        <f t="shared" ref="G16:G17" si="2">IF(F16="Fuerte",100,IF(F16="Moderado",50,IF(F16="Débil",0," ")))</f>
        <v>0</v>
      </c>
      <c r="H16" s="724"/>
    </row>
    <row r="17" spans="1:8" s="54" customFormat="1" ht="162" customHeight="1" x14ac:dyDescent="0.25">
      <c r="A17" s="867"/>
      <c r="B17" s="107">
        <f>DESCRIPCION!D15</f>
        <v>0</v>
      </c>
      <c r="C17" s="148">
        <f>+('CONTROLES Y EVALUACIÓN'!C66)</f>
        <v>0</v>
      </c>
      <c r="D17" s="108" t="str">
        <f>'CONTROLES Y EVALUACIÓN'!H66</f>
        <v>Fuerte</v>
      </c>
      <c r="E17" s="108" t="str">
        <f>'CONTROLES Y EVALUACIÓN'!I66</f>
        <v>Fuerte (Siempre se Ejecuta)</v>
      </c>
      <c r="F17" s="147" t="str">
        <f>'CONTROLES Y EVALUACIÓN'!J66</f>
        <v>Fuerte</v>
      </c>
      <c r="G17" s="66">
        <f t="shared" si="2"/>
        <v>100</v>
      </c>
      <c r="H17" s="724"/>
    </row>
    <row r="18" spans="1:8" s="54" customFormat="1" ht="36" customHeight="1" x14ac:dyDescent="0.25">
      <c r="A18" s="952"/>
      <c r="B18" s="953"/>
      <c r="C18" s="953"/>
      <c r="D18" s="953"/>
      <c r="E18" s="953"/>
      <c r="F18" s="954"/>
      <c r="G18" s="149">
        <f>AVERAGE(G15:G17)</f>
        <v>33.333333333333336</v>
      </c>
      <c r="H18" s="948"/>
    </row>
    <row r="19" spans="1:8" s="54" customFormat="1" ht="135" customHeight="1" x14ac:dyDescent="0.25">
      <c r="A19" s="926" t="str">
        <f>DESCRIPCION!A16</f>
        <v>c</v>
      </c>
      <c r="B19" s="107">
        <f>DESCRIPCION!D16</f>
        <v>0</v>
      </c>
      <c r="C19" s="148">
        <f>'CONTROLES Y EVALUACIÓN'!C77</f>
        <v>0</v>
      </c>
      <c r="D19" s="108" t="str">
        <f>'CONTROLES Y EVALUACIÓN'!H77</f>
        <v>Fuerte</v>
      </c>
      <c r="E19" s="108" t="str">
        <f>'CONTROLES Y EVALUACIÓN'!I77</f>
        <v>Fuerte (Siempre se Ejecuta)</v>
      </c>
      <c r="F19" s="147" t="str">
        <f>'CONTROLES Y EVALUACIÓN'!J77</f>
        <v>Fuerte</v>
      </c>
      <c r="G19" s="66">
        <f>IF(F19="Fuerte",100,IF(F19="Moderado",50,IF(F19="Débil",0," ")))</f>
        <v>100</v>
      </c>
      <c r="H19" s="723" t="str">
        <f>IF(G22=100,"Fuerte",IF(AND(G22&gt;=50,G22&lt;=99),"Moderado",IF(AND(G22&gt;0,G22&lt;=49),"Débil"," ")))</f>
        <v>Fuerte</v>
      </c>
    </row>
    <row r="20" spans="1:8" s="54" customFormat="1" ht="114" customHeight="1" x14ac:dyDescent="0.25">
      <c r="A20" s="843"/>
      <c r="B20" s="107">
        <f>DESCRIPCION!D17</f>
        <v>0</v>
      </c>
      <c r="C20" s="148">
        <f>'CONTROLES Y EVALUACIÓN'!C88</f>
        <v>0</v>
      </c>
      <c r="D20" s="108" t="str">
        <f>'CONTROLES Y EVALUACIÓN'!H88</f>
        <v xml:space="preserve"> </v>
      </c>
      <c r="E20" s="108" t="str">
        <f>'CONTROLES Y EVALUACIÓN'!I88</f>
        <v>Seleccionar</v>
      </c>
      <c r="F20" s="147" t="str">
        <f>'CONTROLES Y EVALUACIÓN'!J88</f>
        <v xml:space="preserve"> </v>
      </c>
      <c r="G20" s="66" t="str">
        <f t="shared" ref="G20:G21" si="3">IF(F20="Fuerte",100,IF(F20="Moderado",50,IF(F20="Débil",0," ")))</f>
        <v xml:space="preserve"> </v>
      </c>
      <c r="H20" s="724"/>
    </row>
    <row r="21" spans="1:8" s="54" customFormat="1" ht="114" customHeight="1" x14ac:dyDescent="0.25">
      <c r="A21" s="844"/>
      <c r="B21" s="107">
        <f>DESCRIPCION!D18</f>
        <v>0</v>
      </c>
      <c r="C21" s="148">
        <f>'CONTROLES Y EVALUACIÓN'!C99</f>
        <v>0</v>
      </c>
      <c r="D21" s="108" t="str">
        <f>'CONTROLES Y EVALUACIÓN'!H99</f>
        <v xml:space="preserve"> </v>
      </c>
      <c r="E21" s="108" t="str">
        <f>'CONTROLES Y EVALUACIÓN'!I99</f>
        <v>Seleccionar</v>
      </c>
      <c r="F21" s="147" t="str">
        <f>'CONTROLES Y EVALUACIÓN'!J99</f>
        <v xml:space="preserve"> </v>
      </c>
      <c r="G21" s="66" t="str">
        <f t="shared" si="3"/>
        <v xml:space="preserve"> </v>
      </c>
      <c r="H21" s="724"/>
    </row>
    <row r="22" spans="1:8" s="54" customFormat="1" ht="33.75" customHeight="1" x14ac:dyDescent="0.25">
      <c r="A22" s="927"/>
      <c r="B22" s="928"/>
      <c r="C22" s="928"/>
      <c r="D22" s="928"/>
      <c r="E22" s="928"/>
      <c r="F22" s="929"/>
      <c r="G22" s="150">
        <f>AVERAGE(G19:G21)</f>
        <v>100</v>
      </c>
      <c r="H22" s="724"/>
    </row>
    <row r="23" spans="1:8" s="54" customFormat="1" ht="113.25" customHeight="1" x14ac:dyDescent="0.25">
      <c r="A23" s="926" t="str">
        <f>DESCRIPCION!A19</f>
        <v>d</v>
      </c>
      <c r="B23" s="107">
        <f>DESCRIPCION!D19</f>
        <v>0</v>
      </c>
      <c r="C23" s="148">
        <f>'CONTROLES Y EVALUACIÓN'!C110</f>
        <v>0</v>
      </c>
      <c r="D23" s="108" t="str">
        <f>'CONTROLES Y EVALUACIÓN'!H110</f>
        <v xml:space="preserve"> </v>
      </c>
      <c r="E23" s="108" t="str">
        <f>'CONTROLES Y EVALUACIÓN'!I110</f>
        <v>Seleccionar</v>
      </c>
      <c r="F23" s="147" t="str">
        <f>'CONTROLES Y EVALUACIÓN'!J110</f>
        <v xml:space="preserve"> </v>
      </c>
      <c r="G23" s="66" t="str">
        <f>IF(F23="Fuerte",100,IF(F23="Moderado",50,IF(F23="Débil",0," ")))</f>
        <v xml:space="preserve"> </v>
      </c>
      <c r="H23" s="723" t="e">
        <f>IF(G26=100,"Fuerte",IF(AND(G26&gt;=50,G26&lt;=99),"Moderado",IF(AND(G26&gt;0,G26&lt;=49),"Débil"," ")))</f>
        <v>#DIV/0!</v>
      </c>
    </row>
    <row r="24" spans="1:8" ht="113.25" customHeight="1" x14ac:dyDescent="0.2">
      <c r="A24" s="843"/>
      <c r="B24" s="107">
        <f>DESCRIPCION!D20</f>
        <v>0</v>
      </c>
      <c r="C24" s="148">
        <f>'CONTROLES Y EVALUACIÓN'!C121</f>
        <v>0</v>
      </c>
      <c r="D24" s="108" t="str">
        <f>'CONTROLES Y EVALUACIÓN'!H121</f>
        <v xml:space="preserve"> </v>
      </c>
      <c r="E24" s="108" t="str">
        <f>'CONTROLES Y EVALUACIÓN'!I121</f>
        <v>Seleccionar</v>
      </c>
      <c r="F24" s="147" t="str">
        <f>'CONTROLES Y EVALUACIÓN'!J121</f>
        <v xml:space="preserve"> </v>
      </c>
      <c r="G24" s="66" t="str">
        <f t="shared" ref="G24:G25" si="4">IF(F24="Fuerte",100,IF(F24="Moderado",50,IF(F24="Débil",0," ")))</f>
        <v xml:space="preserve"> </v>
      </c>
      <c r="H24" s="724"/>
    </row>
    <row r="25" spans="1:8" ht="123.75" customHeight="1" x14ac:dyDescent="0.2">
      <c r="A25" s="844"/>
      <c r="B25" s="107">
        <f>DESCRIPCION!D21</f>
        <v>0</v>
      </c>
      <c r="C25" s="148">
        <f>'CONTROLES Y EVALUACIÓN'!C132</f>
        <v>0</v>
      </c>
      <c r="D25" s="108" t="str">
        <f>'CONTROLES Y EVALUACIÓN'!H132</f>
        <v xml:space="preserve"> </v>
      </c>
      <c r="E25" s="108" t="str">
        <f>'CONTROLES Y EVALUACIÓN'!I132</f>
        <v>Seleccionar</v>
      </c>
      <c r="F25" s="147" t="str">
        <f>'CONTROLES Y EVALUACIÓN'!J132</f>
        <v xml:space="preserve"> </v>
      </c>
      <c r="G25" s="66" t="str">
        <f t="shared" si="4"/>
        <v xml:space="preserve"> </v>
      </c>
      <c r="H25" s="724"/>
    </row>
    <row r="26" spans="1:8" ht="31.5" customHeight="1" x14ac:dyDescent="0.2">
      <c r="A26" s="927"/>
      <c r="B26" s="928"/>
      <c r="C26" s="928"/>
      <c r="D26" s="928"/>
      <c r="E26" s="928"/>
      <c r="F26" s="929"/>
      <c r="G26" s="150" t="e">
        <f>AVERAGE(G23:G25)</f>
        <v>#DIV/0!</v>
      </c>
      <c r="H26" s="724"/>
    </row>
    <row r="27" spans="1:8" ht="112.5" customHeight="1" x14ac:dyDescent="0.2">
      <c r="A27" s="926" t="str">
        <f>DESCRIPCION!A22</f>
        <v>e</v>
      </c>
      <c r="B27" s="107">
        <f>DESCRIPCION!D22</f>
        <v>0</v>
      </c>
      <c r="C27" s="148">
        <f>'CONTROLES Y EVALUACIÓN'!C143</f>
        <v>0</v>
      </c>
      <c r="D27" s="108" t="str">
        <f>'CONTROLES Y EVALUACIÓN'!H143</f>
        <v xml:space="preserve"> </v>
      </c>
      <c r="E27" s="108" t="str">
        <f>'CONTROLES Y EVALUACIÓN'!I143</f>
        <v>Seleccionar</v>
      </c>
      <c r="F27" s="147" t="str">
        <f>'CONTROLES Y EVALUACIÓN'!J143</f>
        <v xml:space="preserve"> </v>
      </c>
      <c r="G27" s="66" t="str">
        <f>IF(F27="Fuerte",100,IF(F27="Moderado",50,IF(F27="Débil",0," ")))</f>
        <v xml:space="preserve"> </v>
      </c>
      <c r="H27" s="723" t="e">
        <f>IF(G30=100,"Fuerte",IF(AND(G30&gt;=50,G30&lt;=99),"Moderado",IF(AND(G30&gt;0,G30&lt;=49),"Débil"," ")))</f>
        <v>#DIV/0!</v>
      </c>
    </row>
    <row r="28" spans="1:8" ht="99.75" customHeight="1" x14ac:dyDescent="0.2">
      <c r="A28" s="843"/>
      <c r="B28" s="107">
        <f>DESCRIPCION!D23</f>
        <v>0</v>
      </c>
      <c r="C28" s="148">
        <f>'CONTROLES Y EVALUACIÓN'!C154</f>
        <v>0</v>
      </c>
      <c r="D28" s="108" t="str">
        <f>'CONTROLES Y EVALUACIÓN'!H154</f>
        <v xml:space="preserve"> </v>
      </c>
      <c r="E28" s="108" t="str">
        <f>'CONTROLES Y EVALUACIÓN'!I154</f>
        <v>Seleccionar</v>
      </c>
      <c r="F28" s="147" t="str">
        <f>'CONTROLES Y EVALUACIÓN'!J154</f>
        <v xml:space="preserve"> </v>
      </c>
      <c r="G28" s="66" t="str">
        <f t="shared" ref="G28:G29" si="5">IF(F28="Fuerte",100,IF(F28="Moderado",50,IF(F28="Débil",0," ")))</f>
        <v xml:space="preserve"> </v>
      </c>
      <c r="H28" s="724"/>
    </row>
    <row r="29" spans="1:8" ht="96.75" customHeight="1" x14ac:dyDescent="0.2">
      <c r="A29" s="844"/>
      <c r="B29" s="107">
        <f>DESCRIPCION!D24</f>
        <v>0</v>
      </c>
      <c r="C29" s="148">
        <f>'CONTROLES Y EVALUACIÓN'!C165</f>
        <v>0</v>
      </c>
      <c r="D29" s="108" t="str">
        <f>'CONTROLES Y EVALUACIÓN'!H165</f>
        <v xml:space="preserve"> </v>
      </c>
      <c r="E29" s="108" t="str">
        <f>'CONTROLES Y EVALUACIÓN'!I165</f>
        <v>Seleccionar</v>
      </c>
      <c r="F29" s="147" t="str">
        <f>'CONTROLES Y EVALUACIÓN'!J165</f>
        <v xml:space="preserve"> </v>
      </c>
      <c r="G29" s="66" t="str">
        <f t="shared" si="5"/>
        <v xml:space="preserve"> </v>
      </c>
      <c r="H29" s="724"/>
    </row>
    <row r="30" spans="1:8" ht="24" customHeight="1" x14ac:dyDescent="0.2">
      <c r="A30" s="927"/>
      <c r="B30" s="928"/>
      <c r="C30" s="928"/>
      <c r="D30" s="928"/>
      <c r="E30" s="928"/>
      <c r="F30" s="929"/>
      <c r="G30" s="150" t="e">
        <f>AVERAGE(G27:G29)</f>
        <v>#DIV/0!</v>
      </c>
      <c r="H30" s="724"/>
    </row>
    <row r="31" spans="1:8" ht="120" customHeight="1" x14ac:dyDescent="0.2">
      <c r="A31" s="926" t="str">
        <f>DESCRIPCION!A25</f>
        <v>f</v>
      </c>
      <c r="B31" s="107">
        <f>DESCRIPCION!D25</f>
        <v>0</v>
      </c>
      <c r="C31" s="148">
        <f>'CONTROLES Y EVALUACIÓN'!C176</f>
        <v>0</v>
      </c>
      <c r="D31" s="108" t="str">
        <f>'CONTROLES Y EVALUACIÓN'!H176</f>
        <v>Débil</v>
      </c>
      <c r="E31" s="108" t="str">
        <f>'CONTROLES Y EVALUACIÓN'!I176</f>
        <v>Fuerte (Siempre se Ejecuta)</v>
      </c>
      <c r="F31" s="147" t="str">
        <f>'CONTROLES Y EVALUACIÓN'!J176</f>
        <v>Débil</v>
      </c>
      <c r="G31" s="66">
        <f>IF(F31="Fuerte",100,IF(F31="Moderado",50,IF(F31="Débil",0," ")))</f>
        <v>0</v>
      </c>
      <c r="H31" s="723" t="str">
        <f>IF(G34=100,"Fuerte",IF(AND(G34&gt;=50,G34&lt;=99),"Moderado",IF(AND(G34&gt;0,G34&lt;=49),"Débil"," ")))</f>
        <v xml:space="preserve"> </v>
      </c>
    </row>
    <row r="32" spans="1:8" ht="114" customHeight="1" x14ac:dyDescent="0.2">
      <c r="A32" s="843"/>
      <c r="B32" s="107">
        <f>DESCRIPCION!B26</f>
        <v>0</v>
      </c>
      <c r="C32" s="148">
        <f>'CONTROLES Y EVALUACIÓN'!C187</f>
        <v>0</v>
      </c>
      <c r="D32" s="108" t="str">
        <f>'CONTROLES Y EVALUACIÓN'!H187</f>
        <v xml:space="preserve"> </v>
      </c>
      <c r="E32" s="108" t="str">
        <f>'CONTROLES Y EVALUACIÓN'!I187</f>
        <v>Seleccionar</v>
      </c>
      <c r="F32" s="147" t="str">
        <f>'CONTROLES Y EVALUACIÓN'!J187</f>
        <v xml:space="preserve"> </v>
      </c>
      <c r="G32" s="66" t="str">
        <f t="shared" ref="G32:G33" si="6">IF(F32="Fuerte",100,IF(F32="Moderado",50,IF(F32="Débil",0," ")))</f>
        <v xml:space="preserve"> </v>
      </c>
      <c r="H32" s="724"/>
    </row>
    <row r="33" spans="1:8" ht="100.5" customHeight="1" x14ac:dyDescent="0.2">
      <c r="A33" s="844"/>
      <c r="B33" s="107">
        <f>DESCRIPCION!B27</f>
        <v>0</v>
      </c>
      <c r="C33" s="148">
        <f>'CONTROLES Y EVALUACIÓN'!C198</f>
        <v>0</v>
      </c>
      <c r="D33" s="108" t="str">
        <f>'CONTROLES Y EVALUACIÓN'!H198</f>
        <v xml:space="preserve"> </v>
      </c>
      <c r="E33" s="108" t="str">
        <f>'CONTROLES Y EVALUACIÓN'!I198</f>
        <v>Seleccionar</v>
      </c>
      <c r="F33" s="147" t="str">
        <f>'CONTROLES Y EVALUACIÓN'!J198</f>
        <v xml:space="preserve"> </v>
      </c>
      <c r="G33" s="66" t="str">
        <f t="shared" si="6"/>
        <v xml:space="preserve"> </v>
      </c>
      <c r="H33" s="724"/>
    </row>
    <row r="34" spans="1:8" ht="30" customHeight="1" x14ac:dyDescent="0.2">
      <c r="A34" s="927"/>
      <c r="B34" s="928"/>
      <c r="C34" s="928"/>
      <c r="D34" s="928"/>
      <c r="E34" s="928"/>
      <c r="F34" s="929"/>
      <c r="G34" s="150">
        <f>AVERAGE(G31:G33)</f>
        <v>0</v>
      </c>
      <c r="H34" s="724"/>
    </row>
    <row r="35" spans="1:8" ht="107.25" customHeight="1" x14ac:dyDescent="0.2">
      <c r="A35" s="926" t="str">
        <f>DESCRIPCION!A28</f>
        <v>g</v>
      </c>
      <c r="B35" s="107">
        <f>DESCRIPCION!D28</f>
        <v>0</v>
      </c>
      <c r="C35" s="148">
        <f>'CONTROLES Y EVALUACIÓN'!C209</f>
        <v>0</v>
      </c>
      <c r="D35" s="108" t="str">
        <f>'CONTROLES Y EVALUACIÓN'!H209</f>
        <v xml:space="preserve"> </v>
      </c>
      <c r="E35" s="108" t="str">
        <f>'CONTROLES Y EVALUACIÓN'!I209</f>
        <v>Seleccionar</v>
      </c>
      <c r="F35" s="147" t="str">
        <f>'CONTROLES Y EVALUACIÓN'!J209</f>
        <v xml:space="preserve"> </v>
      </c>
      <c r="G35" s="66" t="str">
        <f>IF(F35="Fuerte",100,IF(F35="Moderado",50,IF(F35="Débil",0," ")))</f>
        <v xml:space="preserve"> </v>
      </c>
      <c r="H35" s="723" t="e">
        <f>IF(G38=100,"Fuerte",IF(AND(G38&gt;=50,G38&lt;=99),"Moderado",IF(AND(G38&gt;0,G38&lt;=49),"Débil"," ")))</f>
        <v>#DIV/0!</v>
      </c>
    </row>
    <row r="36" spans="1:8" ht="108.75" customHeight="1" x14ac:dyDescent="0.2">
      <c r="A36" s="843"/>
      <c r="B36" s="107">
        <f>DESCRIPCION!D29</f>
        <v>0</v>
      </c>
      <c r="C36" s="148">
        <f>'CONTROLES Y EVALUACIÓN'!C220</f>
        <v>0</v>
      </c>
      <c r="D36" s="108" t="str">
        <f>'CONTROLES Y EVALUACIÓN'!H220</f>
        <v xml:space="preserve"> </v>
      </c>
      <c r="E36" s="108" t="str">
        <f>'CONTROLES Y EVALUACIÓN'!I220</f>
        <v>Moderado (Algunas veces se ejecuta)</v>
      </c>
      <c r="F36" s="147" t="str">
        <f>'CONTROLES Y EVALUACIÓN'!J220</f>
        <v xml:space="preserve"> </v>
      </c>
      <c r="G36" s="66" t="str">
        <f t="shared" ref="G36:G37" si="7">IF(F36="Fuerte",100,IF(F36="Moderado",50,IF(F36="Débil",0," ")))</f>
        <v xml:space="preserve"> </v>
      </c>
      <c r="H36" s="724"/>
    </row>
    <row r="37" spans="1:8" ht="111" customHeight="1" x14ac:dyDescent="0.2">
      <c r="A37" s="844"/>
      <c r="B37" s="107">
        <f>DESCRIPCION!D30</f>
        <v>0</v>
      </c>
      <c r="C37" s="148">
        <f>'CONTROLES Y EVALUACIÓN'!C231</f>
        <v>0</v>
      </c>
      <c r="D37" s="108" t="str">
        <f>'CONTROLES Y EVALUACIÓN'!H231</f>
        <v xml:space="preserve"> </v>
      </c>
      <c r="E37" s="108" t="str">
        <f>'CONTROLES Y EVALUACIÓN'!I231</f>
        <v>Seleccionar</v>
      </c>
      <c r="F37" s="147" t="str">
        <f>'CONTROLES Y EVALUACIÓN'!J231</f>
        <v xml:space="preserve"> </v>
      </c>
      <c r="G37" s="66" t="str">
        <f t="shared" si="7"/>
        <v xml:space="preserve"> </v>
      </c>
      <c r="H37" s="724"/>
    </row>
    <row r="38" spans="1:8" ht="31.5" customHeight="1" x14ac:dyDescent="0.2">
      <c r="A38" s="927"/>
      <c r="B38" s="928"/>
      <c r="C38" s="928"/>
      <c r="D38" s="928"/>
      <c r="E38" s="928"/>
      <c r="F38" s="929"/>
      <c r="G38" s="150" t="e">
        <f>AVERAGE(G35:G37)</f>
        <v>#DIV/0!</v>
      </c>
      <c r="H38" s="724"/>
    </row>
    <row r="39" spans="1:8" ht="85.5" customHeight="1" x14ac:dyDescent="0.2">
      <c r="A39" s="926" t="str">
        <f>DESCRIPCION!A31</f>
        <v>h</v>
      </c>
      <c r="B39" s="107">
        <f>DESCRIPCION!D31</f>
        <v>0</v>
      </c>
      <c r="C39" s="148">
        <f>'CONTROLES Y EVALUACIÓN'!C242</f>
        <v>0</v>
      </c>
      <c r="D39" s="108" t="str">
        <f>'CONTROLES Y EVALUACIÓN'!H242</f>
        <v xml:space="preserve"> </v>
      </c>
      <c r="E39" s="108" t="str">
        <f>'CONTROLES Y EVALUACIÓN'!I242</f>
        <v>Seleccionar</v>
      </c>
      <c r="F39" s="147" t="str">
        <f>'CONTROLES Y EVALUACIÓN'!J242</f>
        <v xml:space="preserve"> </v>
      </c>
      <c r="G39" s="66" t="str">
        <f>IF(F39="Fuerte",100,IF(F39="Moderado",50,IF(F39="Débil",0," ")))</f>
        <v xml:space="preserve"> </v>
      </c>
      <c r="H39" s="723" t="e">
        <f>IF(G42=100,"Fuerte",IF(AND(G42&gt;=50,G42&lt;=99),"Moderado",IF(AND(G42&gt;0,G42&lt;=49),"Débil"," ")))</f>
        <v>#DIV/0!</v>
      </c>
    </row>
    <row r="40" spans="1:8" ht="92.25" customHeight="1" x14ac:dyDescent="0.2">
      <c r="A40" s="843"/>
      <c r="B40" s="107">
        <f>DESCRIPCION!D32</f>
        <v>0</v>
      </c>
      <c r="C40" s="148">
        <f>'CONTROLES Y EVALUACIÓN'!C253</f>
        <v>0</v>
      </c>
      <c r="D40" s="108" t="str">
        <f>'CONTROLES Y EVALUACIÓN'!H253</f>
        <v xml:space="preserve"> </v>
      </c>
      <c r="E40" s="108" t="str">
        <f>'CONTROLES Y EVALUACIÓN'!I253</f>
        <v>Seleccionar</v>
      </c>
      <c r="F40" s="147" t="str">
        <f>'CONTROLES Y EVALUACIÓN'!J253</f>
        <v xml:space="preserve"> </v>
      </c>
      <c r="G40" s="66" t="str">
        <f t="shared" ref="G40" si="8">IF(F40="Fuerte",100,IF(F40="Moderado",50,IF(F40="Débil",0," ")))</f>
        <v xml:space="preserve"> </v>
      </c>
      <c r="H40" s="724"/>
    </row>
    <row r="41" spans="1:8" ht="86.25" customHeight="1" x14ac:dyDescent="0.2">
      <c r="A41" s="844"/>
      <c r="B41" s="107">
        <f>DESCRIPCION!D33</f>
        <v>0</v>
      </c>
      <c r="C41" s="148">
        <f>'CONTROLES Y EVALUACIÓN'!C264</f>
        <v>0</v>
      </c>
      <c r="D41" s="108" t="str">
        <f>'CONTROLES Y EVALUACIÓN'!H264</f>
        <v xml:space="preserve"> </v>
      </c>
      <c r="E41" s="108" t="str">
        <f>'CONTROLES Y EVALUACIÓN'!I264</f>
        <v>Seleccionar</v>
      </c>
      <c r="F41" s="147" t="str">
        <f>'CONTROLES Y EVALUACIÓN'!J264</f>
        <v xml:space="preserve"> </v>
      </c>
      <c r="G41" s="66" t="str">
        <f>IF(F41="Fuerte",100,IF(F41="Moderado",50,IF(F41="Débil",0," ")))</f>
        <v xml:space="preserve"> </v>
      </c>
      <c r="H41" s="724"/>
    </row>
    <row r="42" spans="1:8" ht="28.5" customHeight="1" x14ac:dyDescent="0.2">
      <c r="A42" s="927"/>
      <c r="B42" s="928"/>
      <c r="C42" s="928"/>
      <c r="D42" s="928"/>
      <c r="E42" s="928"/>
      <c r="F42" s="929"/>
      <c r="G42" s="150" t="e">
        <f>AVERAGE(G39:G41)</f>
        <v>#DIV/0!</v>
      </c>
      <c r="H42" s="724"/>
    </row>
    <row r="43" spans="1:8" ht="71.25" customHeight="1" x14ac:dyDescent="0.2">
      <c r="A43" s="926" t="str">
        <f>DESCRIPCION!A34</f>
        <v>i</v>
      </c>
      <c r="B43" s="107">
        <f>DESCRIPCION!D34</f>
        <v>0</v>
      </c>
      <c r="C43" s="148">
        <f>'CONTROLES Y EVALUACIÓN'!C275</f>
        <v>0</v>
      </c>
      <c r="D43" s="108" t="str">
        <f>'CONTROLES Y EVALUACIÓN'!H275</f>
        <v xml:space="preserve"> </v>
      </c>
      <c r="E43" s="108" t="str">
        <f>'CONTROLES Y EVALUACIÓN'!I275</f>
        <v>Seleccionar</v>
      </c>
      <c r="F43" s="147" t="str">
        <f>'CONTROLES Y EVALUACIÓN'!J275</f>
        <v xml:space="preserve"> </v>
      </c>
      <c r="G43" s="66" t="str">
        <f>IF(F43="Fuerte",100,IF(F43="Moderado",50,IF(F43="Débil",0," ")))</f>
        <v xml:space="preserve"> </v>
      </c>
      <c r="H43" s="723" t="e">
        <f>IF(G46=100,"Fuerte",IF(AND(G46&gt;=50,G46&lt;=99),"Moderado",IF(AND(G46&gt;0,G46&lt;=49),"Débil"," ")))</f>
        <v>#DIV/0!</v>
      </c>
    </row>
    <row r="44" spans="1:8" ht="91.5" customHeight="1" x14ac:dyDescent="0.2">
      <c r="A44" s="843"/>
      <c r="B44" s="107">
        <f>DESCRIPCION!D35</f>
        <v>0</v>
      </c>
      <c r="C44" s="148">
        <f>'CONTROLES Y EVALUACIÓN'!C286</f>
        <v>0</v>
      </c>
      <c r="D44" s="108" t="str">
        <f>'CONTROLES Y EVALUACIÓN'!H286</f>
        <v xml:space="preserve"> </v>
      </c>
      <c r="E44" s="108" t="str">
        <f>'CONTROLES Y EVALUACIÓN'!I286</f>
        <v>Seleccionar</v>
      </c>
      <c r="F44" s="147" t="str">
        <f>'CONTROLES Y EVALUACIÓN'!J286</f>
        <v xml:space="preserve"> </v>
      </c>
      <c r="G44" s="66" t="str">
        <f t="shared" ref="G44:G45" si="9">IF(F44="Fuerte",100,IF(F44="Moderado",50,IF(F44="Débil",0," ")))</f>
        <v xml:space="preserve"> </v>
      </c>
      <c r="H44" s="724"/>
    </row>
    <row r="45" spans="1:8" ht="85.5" customHeight="1" x14ac:dyDescent="0.2">
      <c r="A45" s="844"/>
      <c r="B45" s="107">
        <f>DESCRIPCION!D36</f>
        <v>0</v>
      </c>
      <c r="C45" s="148">
        <f>'CONTROLES Y EVALUACIÓN'!C297</f>
        <v>0</v>
      </c>
      <c r="D45" s="108" t="str">
        <f>'CONTROLES Y EVALUACIÓN'!H297</f>
        <v xml:space="preserve"> </v>
      </c>
      <c r="E45" s="108" t="str">
        <f>'CONTROLES Y EVALUACIÓN'!I297</f>
        <v>Seleccionar</v>
      </c>
      <c r="F45" s="147" t="str">
        <f>'CONTROLES Y EVALUACIÓN'!J297</f>
        <v xml:space="preserve"> </v>
      </c>
      <c r="G45" s="66" t="str">
        <f t="shared" si="9"/>
        <v xml:space="preserve"> </v>
      </c>
      <c r="H45" s="724"/>
    </row>
    <row r="46" spans="1:8" ht="33.75" customHeight="1" x14ac:dyDescent="0.2">
      <c r="A46" s="927"/>
      <c r="B46" s="928"/>
      <c r="C46" s="928"/>
      <c r="D46" s="928"/>
      <c r="E46" s="928"/>
      <c r="F46" s="929"/>
      <c r="G46" s="150" t="e">
        <f>AVERAGE(G43:G45)</f>
        <v>#DIV/0!</v>
      </c>
      <c r="H46" s="724"/>
    </row>
    <row r="47" spans="1:8" ht="107.25" customHeight="1" x14ac:dyDescent="0.2">
      <c r="A47" s="914" t="str">
        <f>DESCRIPCION!A37</f>
        <v>j</v>
      </c>
      <c r="B47" s="107">
        <f>DESCRIPCION!D37</f>
        <v>0</v>
      </c>
      <c r="C47" s="148">
        <f>'CONTROLES Y EVALUACIÓN'!C308</f>
        <v>0</v>
      </c>
      <c r="D47" s="108" t="str">
        <f>'CONTROLES Y EVALUACIÓN'!H308</f>
        <v xml:space="preserve"> </v>
      </c>
      <c r="E47" s="108" t="str">
        <f>'CONTROLES Y EVALUACIÓN'!I308</f>
        <v>Seleccionar</v>
      </c>
      <c r="F47" s="147" t="str">
        <f>'CONTROLES Y EVALUACIÓN'!J308</f>
        <v xml:space="preserve"> </v>
      </c>
      <c r="G47" s="66" t="str">
        <f>IF(F47="Fuerte",100,IF(F47="Moderado",50,IF(F47="Débil",0," ")))</f>
        <v xml:space="preserve"> </v>
      </c>
      <c r="H47" s="723" t="e">
        <f>IF(G50=100,"Fuerte",IF(AND(G50&gt;=50,G50&lt;=99),"Moderado",IF(AND(G50&gt;0,G50&lt;=49),"Débil"," ")))</f>
        <v>#DIV/0!</v>
      </c>
    </row>
    <row r="48" spans="1:8" ht="99.75" customHeight="1" x14ac:dyDescent="0.2">
      <c r="A48" s="915"/>
      <c r="B48" s="107">
        <f>DESCRIPCION!D38</f>
        <v>0</v>
      </c>
      <c r="C48" s="148">
        <f>'CONTROLES Y EVALUACIÓN'!C319</f>
        <v>0</v>
      </c>
      <c r="D48" s="108" t="str">
        <f>'CONTROLES Y EVALUACIÓN'!H319</f>
        <v xml:space="preserve"> </v>
      </c>
      <c r="E48" s="108" t="str">
        <f>'CONTROLES Y EVALUACIÓN'!I319</f>
        <v>Fuerte (Siempre se Ejecuta)</v>
      </c>
      <c r="F48" s="147" t="str">
        <f>'CONTROLES Y EVALUACIÓN'!J319</f>
        <v xml:space="preserve"> </v>
      </c>
      <c r="G48" s="66" t="str">
        <f t="shared" ref="G48:G49" si="10">IF(F48="Fuerte",100,IF(F48="Moderado",50,IF(F48="Débil",0," ")))</f>
        <v xml:space="preserve"> </v>
      </c>
      <c r="H48" s="724"/>
    </row>
    <row r="49" spans="1:8" ht="96" customHeight="1" x14ac:dyDescent="0.2">
      <c r="A49" s="916"/>
      <c r="B49" s="107">
        <f>DESCRIPCION!D39</f>
        <v>0</v>
      </c>
      <c r="C49" s="148">
        <f>'CONTROLES Y EVALUACIÓN'!C330</f>
        <v>0</v>
      </c>
      <c r="D49" s="108" t="str">
        <f>'CONTROLES Y EVALUACIÓN'!H330</f>
        <v xml:space="preserve"> </v>
      </c>
      <c r="E49" s="108" t="str">
        <f>'CONTROLES Y EVALUACIÓN'!I330</f>
        <v>Seleccionar</v>
      </c>
      <c r="F49" s="147" t="str">
        <f>'CONTROLES Y EVALUACIÓN'!J330</f>
        <v xml:space="preserve"> </v>
      </c>
      <c r="G49" s="66" t="str">
        <f t="shared" si="10"/>
        <v xml:space="preserve"> </v>
      </c>
      <c r="H49" s="724"/>
    </row>
    <row r="50" spans="1:8" ht="30.75" customHeight="1" thickBot="1" x14ac:dyDescent="0.25">
      <c r="A50" s="917"/>
      <c r="B50" s="918"/>
      <c r="C50" s="918"/>
      <c r="D50" s="918"/>
      <c r="E50" s="918"/>
      <c r="F50" s="919"/>
      <c r="G50" s="151" t="e">
        <f>AVERAGE(G47:G49)</f>
        <v>#DIV/0!</v>
      </c>
      <c r="H50" s="725"/>
    </row>
  </sheetData>
  <sheetProtection selectLockedCells="1"/>
  <mergeCells count="47">
    <mergeCell ref="A22:F22"/>
    <mergeCell ref="H19:H22"/>
    <mergeCell ref="H9:H10"/>
    <mergeCell ref="A11:A13"/>
    <mergeCell ref="A15:A17"/>
    <mergeCell ref="A19:A21"/>
    <mergeCell ref="H11:H14"/>
    <mergeCell ref="A14:F14"/>
    <mergeCell ref="A18:F18"/>
    <mergeCell ref="H15:H18"/>
    <mergeCell ref="E3:G3"/>
    <mergeCell ref="E4:G4"/>
    <mergeCell ref="H1:H4"/>
    <mergeCell ref="A1:A4"/>
    <mergeCell ref="B9:B10"/>
    <mergeCell ref="D9:D10"/>
    <mergeCell ref="B1:D2"/>
    <mergeCell ref="B3:D4"/>
    <mergeCell ref="A9:A10"/>
    <mergeCell ref="C9:C10"/>
    <mergeCell ref="E9:E10"/>
    <mergeCell ref="E1:G1"/>
    <mergeCell ref="E2:G2"/>
    <mergeCell ref="F9:G10"/>
    <mergeCell ref="A38:F38"/>
    <mergeCell ref="A23:A25"/>
    <mergeCell ref="H23:H26"/>
    <mergeCell ref="A26:F26"/>
    <mergeCell ref="A27:A29"/>
    <mergeCell ref="H27:H30"/>
    <mergeCell ref="A30:F30"/>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s>
  <pageMargins left="0.7" right="0.7" top="0.75" bottom="0.75" header="0.3" footer="0.3"/>
  <pageSetup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2" tint="-0.499984740745262"/>
  </sheetPr>
  <dimension ref="A1:X243"/>
  <sheetViews>
    <sheetView zoomScale="130" zoomScaleNormal="130" workbookViewId="0">
      <selection activeCell="G1" sqref="G1:I4"/>
    </sheetView>
  </sheetViews>
  <sheetFormatPr baseColWidth="10" defaultRowHeight="15" x14ac:dyDescent="0.25"/>
  <cols>
    <col min="8" max="9" width="10.42578125" customWidth="1"/>
    <col min="11" max="11" width="16" customWidth="1"/>
  </cols>
  <sheetData>
    <row r="1" spans="1:12" ht="15" customHeight="1" x14ac:dyDescent="0.25">
      <c r="A1" s="479"/>
      <c r="B1" s="827"/>
      <c r="C1" s="445" t="str">
        <f>CONTEXTO!B1</f>
        <v xml:space="preserve">PROCESO: </v>
      </c>
      <c r="D1" s="445"/>
      <c r="E1" s="445"/>
      <c r="F1" s="445"/>
      <c r="G1" s="451" t="s">
        <v>495</v>
      </c>
      <c r="H1" s="451"/>
      <c r="I1" s="451"/>
      <c r="J1" s="825"/>
      <c r="K1" s="369"/>
      <c r="L1" s="1"/>
    </row>
    <row r="2" spans="1:12" x14ac:dyDescent="0.25">
      <c r="A2" s="480"/>
      <c r="B2" s="474"/>
      <c r="C2" s="446"/>
      <c r="D2" s="446"/>
      <c r="E2" s="446"/>
      <c r="F2" s="446"/>
      <c r="G2" s="453" t="s">
        <v>513</v>
      </c>
      <c r="H2" s="453"/>
      <c r="I2" s="453"/>
      <c r="J2" s="826"/>
      <c r="K2" s="370"/>
      <c r="L2" s="1"/>
    </row>
    <row r="3" spans="1:12" ht="15" customHeight="1" x14ac:dyDescent="0.25">
      <c r="A3" s="480"/>
      <c r="B3" s="474"/>
      <c r="C3" s="446" t="s">
        <v>32</v>
      </c>
      <c r="D3" s="446"/>
      <c r="E3" s="446"/>
      <c r="F3" s="446"/>
      <c r="G3" s="453" t="s">
        <v>497</v>
      </c>
      <c r="H3" s="453"/>
      <c r="I3" s="453"/>
      <c r="J3" s="826"/>
      <c r="K3" s="370"/>
      <c r="L3" s="1"/>
    </row>
    <row r="4" spans="1:12" x14ac:dyDescent="0.25">
      <c r="A4" s="480"/>
      <c r="B4" s="474"/>
      <c r="C4" s="446"/>
      <c r="D4" s="446"/>
      <c r="E4" s="446"/>
      <c r="F4" s="446"/>
      <c r="G4" s="453" t="s">
        <v>517</v>
      </c>
      <c r="H4" s="453"/>
      <c r="I4" s="453"/>
      <c r="J4" s="826"/>
      <c r="K4" s="370"/>
      <c r="L4" s="1"/>
    </row>
    <row r="5" spans="1:12" ht="15.75" x14ac:dyDescent="0.25">
      <c r="A5" s="432"/>
      <c r="B5" s="433"/>
      <c r="C5" s="433"/>
      <c r="D5" s="433"/>
      <c r="E5" s="433"/>
      <c r="F5" s="433"/>
      <c r="G5" s="433"/>
      <c r="H5" s="433"/>
      <c r="I5" s="433"/>
      <c r="J5" s="433"/>
      <c r="K5" s="434"/>
      <c r="L5" s="1"/>
    </row>
    <row r="6" spans="1:12" x14ac:dyDescent="0.25">
      <c r="A6" s="834" t="s">
        <v>119</v>
      </c>
      <c r="B6" s="835"/>
      <c r="C6" s="835"/>
      <c r="D6" s="835"/>
      <c r="E6" s="835"/>
      <c r="F6" s="835"/>
      <c r="G6" s="835"/>
      <c r="H6" s="835"/>
      <c r="I6" s="835"/>
      <c r="J6" s="835"/>
      <c r="K6" s="836"/>
      <c r="L6" s="1"/>
    </row>
    <row r="7" spans="1:12" x14ac:dyDescent="0.25">
      <c r="A7" s="834"/>
      <c r="B7" s="835"/>
      <c r="C7" s="835"/>
      <c r="D7" s="835"/>
      <c r="E7" s="835"/>
      <c r="F7" s="835"/>
      <c r="G7" s="835"/>
      <c r="H7" s="835"/>
      <c r="I7" s="835"/>
      <c r="J7" s="835"/>
      <c r="K7" s="836"/>
      <c r="L7" s="1"/>
    </row>
    <row r="8" spans="1:12" x14ac:dyDescent="0.25">
      <c r="A8" s="830" t="str">
        <f>CONTEXTO!A8</f>
        <v>PROCESO: GESTIÓN DEL SERVICIO Y ATENCIÓN AL CIUDADANO</v>
      </c>
      <c r="B8" s="436"/>
      <c r="C8" s="436"/>
      <c r="D8" s="436"/>
      <c r="E8" s="436"/>
      <c r="F8" s="436"/>
      <c r="G8" s="436"/>
      <c r="H8" s="436"/>
      <c r="I8" s="436"/>
      <c r="J8" s="436"/>
      <c r="K8" s="437"/>
      <c r="L8" s="1"/>
    </row>
    <row r="9" spans="1:12" ht="56.25" customHeight="1" thickBot="1" x14ac:dyDescent="0.3">
      <c r="A9" s="831" t="str">
        <f>CONTEXTO!A9</f>
        <v xml:space="preserve">OBJETIVO: ATENDER, ORIENTAR Y EVALUAR CONTINUAMENTE DE MANERA OPORTUNA Y EFICAZ, LAS DIFERENTES SOLICITUDES DE LA CIUDADANÍA, EN EL MARCO DE SUS REQUISITOS Y NECESIDADES, CON EL FIN DE LOGRAR LA SATISFACCIÓN DEL CIUDADANO, FRENTE A LOS SERVICIOS Y LA ATENCIÓN PRESTADA EN LA ADMINISTRACIÓN MUNICIPAL.
</v>
      </c>
      <c r="B9" s="832"/>
      <c r="C9" s="832"/>
      <c r="D9" s="832"/>
      <c r="E9" s="832"/>
      <c r="F9" s="832"/>
      <c r="G9" s="832"/>
      <c r="H9" s="832"/>
      <c r="I9" s="832"/>
      <c r="J9" s="832"/>
      <c r="K9" s="833"/>
      <c r="L9" s="1"/>
    </row>
    <row r="10" spans="1:12" ht="15.75" thickBot="1" x14ac:dyDescent="0.3">
      <c r="A10" s="828"/>
      <c r="B10" s="829"/>
      <c r="C10" s="829"/>
      <c r="D10" s="829"/>
      <c r="E10" s="829"/>
      <c r="F10" s="829"/>
      <c r="G10" s="829"/>
      <c r="H10" s="829"/>
      <c r="I10" s="829"/>
      <c r="J10" s="829"/>
      <c r="K10" s="829"/>
      <c r="L10" s="62"/>
    </row>
    <row r="11" spans="1:12" ht="15.75" customHeight="1" thickBot="1" x14ac:dyDescent="0.3">
      <c r="A11" s="968" t="s">
        <v>120</v>
      </c>
      <c r="B11" s="962" t="str">
        <f>DESCRIPCION!A10</f>
        <v xml:space="preserve">Posibilidad de la inoportunidad en la respuesta de las PQRS formuladas a la entidad como Derechos de Petición  </v>
      </c>
      <c r="C11" s="962"/>
      <c r="D11" s="962"/>
      <c r="E11" s="962"/>
      <c r="F11" s="962"/>
      <c r="G11" s="962"/>
      <c r="H11" s="963"/>
      <c r="I11" s="960" t="s">
        <v>350</v>
      </c>
      <c r="J11" s="961"/>
      <c r="K11" s="160" t="str">
        <f>IF(J18="x","EXTREMA",IF(J20="x","ALTA",IF(J22="x","MODERADA",IF(J24="x","BAJA",""))))</f>
        <v>ALTA</v>
      </c>
      <c r="L11" s="1"/>
    </row>
    <row r="12" spans="1:12" ht="16.5" thickBot="1" x14ac:dyDescent="0.3">
      <c r="A12" s="969"/>
      <c r="B12" s="964"/>
      <c r="C12" s="964"/>
      <c r="D12" s="964"/>
      <c r="E12" s="964"/>
      <c r="F12" s="964"/>
      <c r="G12" s="964"/>
      <c r="H12" s="965"/>
      <c r="I12" s="955" t="s">
        <v>351</v>
      </c>
      <c r="J12" s="956"/>
      <c r="K12" s="211" t="str">
        <f>'VALORACION RIESGOS INHERENTES'!K11</f>
        <v>EXTREMA</v>
      </c>
      <c r="L12" s="1"/>
    </row>
    <row r="13" spans="1:12" ht="16.5" thickBot="1" x14ac:dyDescent="0.3">
      <c r="A13" s="970"/>
      <c r="B13" s="778" t="s">
        <v>301</v>
      </c>
      <c r="C13" s="779"/>
      <c r="D13" s="779"/>
      <c r="E13" s="779"/>
      <c r="F13" s="779"/>
      <c r="G13" s="779"/>
      <c r="H13" s="779"/>
      <c r="I13" s="779"/>
      <c r="J13" s="782"/>
      <c r="K13" s="302" t="str">
        <f>'EVALUACIÓN SOLIDEZ CONTROLES'!H11</f>
        <v>Moderado</v>
      </c>
      <c r="L13" s="1"/>
    </row>
    <row r="14" spans="1:12" ht="16.5" thickBot="1" x14ac:dyDescent="0.3">
      <c r="A14" s="293" t="s">
        <v>122</v>
      </c>
      <c r="B14" s="294"/>
      <c r="C14" s="294"/>
      <c r="D14" s="295"/>
      <c r="E14" s="957" t="s">
        <v>126</v>
      </c>
      <c r="F14" s="958"/>
      <c r="G14" s="959"/>
      <c r="H14" s="778" t="s">
        <v>353</v>
      </c>
      <c r="I14" s="782"/>
      <c r="J14" s="783" t="s">
        <v>133</v>
      </c>
      <c r="K14" s="784"/>
      <c r="L14" s="1"/>
    </row>
    <row r="15" spans="1:12" ht="47.25" customHeight="1" x14ac:dyDescent="0.25">
      <c r="A15" s="195"/>
      <c r="B15" s="173"/>
      <c r="C15" s="196"/>
      <c r="D15" s="173"/>
      <c r="E15" s="173"/>
      <c r="F15" s="173"/>
      <c r="G15" s="173"/>
      <c r="H15" s="173"/>
      <c r="I15" s="173"/>
      <c r="J15" s="191"/>
      <c r="K15" s="192"/>
      <c r="L15" s="1"/>
    </row>
    <row r="16" spans="1:12" ht="39" customHeight="1" x14ac:dyDescent="0.25">
      <c r="A16" s="764" t="s">
        <v>122</v>
      </c>
      <c r="B16" s="173">
        <v>5</v>
      </c>
      <c r="C16" s="765"/>
      <c r="D16" s="744"/>
      <c r="E16" s="745"/>
      <c r="F16" s="745"/>
      <c r="G16" s="745"/>
      <c r="H16" s="173"/>
      <c r="I16" s="173"/>
      <c r="J16" s="759" t="s">
        <v>121</v>
      </c>
      <c r="K16" s="760"/>
      <c r="L16" s="1"/>
    </row>
    <row r="17" spans="1:24" x14ac:dyDescent="0.25">
      <c r="A17" s="764"/>
      <c r="B17" s="173" t="s">
        <v>124</v>
      </c>
      <c r="C17" s="766"/>
      <c r="D17" s="744"/>
      <c r="E17" s="745"/>
      <c r="F17" s="745"/>
      <c r="G17" s="745"/>
      <c r="H17" s="173"/>
      <c r="I17" s="173"/>
      <c r="J17" s="175"/>
      <c r="K17" s="176"/>
      <c r="L17" s="1"/>
    </row>
    <row r="18" spans="1:24" ht="27.75" x14ac:dyDescent="0.25">
      <c r="A18" s="764"/>
      <c r="B18" s="173">
        <v>4</v>
      </c>
      <c r="C18" s="767"/>
      <c r="D18" s="744"/>
      <c r="E18" s="744" t="s">
        <v>349</v>
      </c>
      <c r="F18" s="757"/>
      <c r="G18" s="745"/>
      <c r="H18" s="173"/>
      <c r="I18" s="173"/>
      <c r="J18" s="182" t="str">
        <f xml:space="preserve"> IF(OR(E16="X",F16="X",G16="x",F18="x",G18="X",F20="X",G20="X",G22="X" ),"x","")</f>
        <v/>
      </c>
      <c r="K18" s="176" t="s">
        <v>123</v>
      </c>
      <c r="L18" s="1"/>
    </row>
    <row r="19" spans="1:24" ht="27.75" x14ac:dyDescent="0.25">
      <c r="A19" s="764"/>
      <c r="B19" s="173" t="s">
        <v>126</v>
      </c>
      <c r="C19" s="768"/>
      <c r="D19" s="744"/>
      <c r="E19" s="744"/>
      <c r="F19" s="757"/>
      <c r="G19" s="745"/>
      <c r="H19" s="173"/>
      <c r="I19" s="173"/>
      <c r="J19" s="183"/>
      <c r="K19" s="176"/>
      <c r="L19" s="1"/>
    </row>
    <row r="20" spans="1:24" ht="27.75" x14ac:dyDescent="0.25">
      <c r="A20" s="764"/>
      <c r="B20" s="173">
        <v>3</v>
      </c>
      <c r="C20" s="747"/>
      <c r="D20" s="742"/>
      <c r="E20" s="743"/>
      <c r="F20" s="757"/>
      <c r="G20" s="745"/>
      <c r="H20" s="173"/>
      <c r="I20" s="173"/>
      <c r="J20" s="184" t="str">
        <f xml:space="preserve"> IF(OR(C16="X",D16="X",D18="x",E18="x",E20="X",F22="X",F24="X",G24="X" ),"x","")</f>
        <v>x</v>
      </c>
      <c r="K20" s="176" t="s">
        <v>125</v>
      </c>
      <c r="L20" s="1"/>
      <c r="X20" s="41"/>
    </row>
    <row r="21" spans="1:24" ht="27.75" x14ac:dyDescent="0.25">
      <c r="A21" s="764"/>
      <c r="B21" s="173" t="s">
        <v>128</v>
      </c>
      <c r="C21" s="758"/>
      <c r="D21" s="742"/>
      <c r="E21" s="744"/>
      <c r="F21" s="757"/>
      <c r="G21" s="745"/>
      <c r="H21" s="173"/>
      <c r="I21" s="173"/>
      <c r="J21" s="185"/>
      <c r="K21" s="176"/>
      <c r="L21" s="1"/>
    </row>
    <row r="22" spans="1:24" ht="27.75" x14ac:dyDescent="0.25">
      <c r="A22" s="764"/>
      <c r="B22" s="173">
        <v>2</v>
      </c>
      <c r="C22" s="747"/>
      <c r="D22" s="740"/>
      <c r="E22" s="741"/>
      <c r="F22" s="743"/>
      <c r="G22" s="745"/>
      <c r="H22" s="173"/>
      <c r="I22" s="173"/>
      <c r="J22" s="186" t="str">
        <f xml:space="preserve"> IF(OR(C18="X",D20="X",E22="x",E24="x" ),"x","")</f>
        <v/>
      </c>
      <c r="K22" s="176" t="s">
        <v>127</v>
      </c>
      <c r="L22" s="1"/>
    </row>
    <row r="23" spans="1:24" ht="27.75" x14ac:dyDescent="0.25">
      <c r="A23" s="764"/>
      <c r="B23" s="173" t="s">
        <v>250</v>
      </c>
      <c r="C23" s="758"/>
      <c r="D23" s="740"/>
      <c r="E23" s="742"/>
      <c r="F23" s="744"/>
      <c r="G23" s="745"/>
      <c r="H23" s="173"/>
      <c r="I23" s="173"/>
      <c r="J23" s="185"/>
      <c r="K23" s="176"/>
      <c r="L23" s="1"/>
    </row>
    <row r="24" spans="1:24" ht="27.75" x14ac:dyDescent="0.25">
      <c r="A24" s="764"/>
      <c r="B24" s="173">
        <v>1</v>
      </c>
      <c r="C24" s="747"/>
      <c r="D24" s="749"/>
      <c r="E24" s="751"/>
      <c r="F24" s="753"/>
      <c r="G24" s="755"/>
      <c r="H24" s="173"/>
      <c r="I24" s="173"/>
      <c r="J24" s="187" t="str">
        <f xml:space="preserve"> IF(OR(C20="X",C22="X",C24="x",D22="x",D24="x" ),"x","")</f>
        <v/>
      </c>
      <c r="K24" s="176" t="s">
        <v>129</v>
      </c>
      <c r="L24" s="1"/>
    </row>
    <row r="25" spans="1:24" x14ac:dyDescent="0.25">
      <c r="A25" s="764"/>
      <c r="B25" s="173" t="s">
        <v>130</v>
      </c>
      <c r="C25" s="748"/>
      <c r="D25" s="750"/>
      <c r="E25" s="752"/>
      <c r="F25" s="754"/>
      <c r="G25" s="756"/>
      <c r="H25" s="173"/>
      <c r="I25" s="173"/>
      <c r="J25" s="158"/>
      <c r="K25" s="159"/>
      <c r="L25" s="1"/>
    </row>
    <row r="26" spans="1:24" x14ac:dyDescent="0.25">
      <c r="A26" s="195"/>
      <c r="B26" s="173"/>
      <c r="C26" s="173">
        <v>1</v>
      </c>
      <c r="D26" s="173">
        <v>2</v>
      </c>
      <c r="E26" s="173">
        <v>3</v>
      </c>
      <c r="F26" s="173">
        <v>4</v>
      </c>
      <c r="G26" s="173">
        <v>5</v>
      </c>
      <c r="H26" s="173"/>
      <c r="I26" s="173"/>
      <c r="J26" s="838"/>
      <c r="K26" s="839"/>
      <c r="L26" s="1"/>
    </row>
    <row r="27" spans="1:24" x14ac:dyDescent="0.25">
      <c r="A27" s="195"/>
      <c r="B27" s="173"/>
      <c r="C27" s="173" t="s">
        <v>131</v>
      </c>
      <c r="D27" s="173" t="s">
        <v>132</v>
      </c>
      <c r="E27" s="173" t="s">
        <v>133</v>
      </c>
      <c r="F27" s="173" t="s">
        <v>134</v>
      </c>
      <c r="G27" s="173" t="s">
        <v>135</v>
      </c>
      <c r="H27" s="173"/>
      <c r="I27" s="173"/>
      <c r="J27" s="173"/>
      <c r="K27" s="192"/>
      <c r="L27" s="1"/>
    </row>
    <row r="28" spans="1:24" ht="15" customHeight="1" x14ac:dyDescent="0.25">
      <c r="A28" s="195"/>
      <c r="B28" s="173"/>
      <c r="C28" s="746" t="s">
        <v>136</v>
      </c>
      <c r="D28" s="746"/>
      <c r="E28" s="746"/>
      <c r="F28" s="746"/>
      <c r="G28" s="746"/>
      <c r="H28" s="173"/>
      <c r="I28" s="173"/>
      <c r="J28" s="173"/>
      <c r="K28" s="192"/>
      <c r="L28" s="1"/>
    </row>
    <row r="29" spans="1:24" ht="15" customHeight="1" x14ac:dyDescent="0.25">
      <c r="A29" s="195"/>
      <c r="B29" s="173"/>
      <c r="C29" s="746"/>
      <c r="D29" s="746"/>
      <c r="E29" s="746"/>
      <c r="F29" s="746"/>
      <c r="G29" s="746"/>
      <c r="H29" s="173"/>
      <c r="I29" s="173"/>
      <c r="J29" s="173"/>
      <c r="K29" s="192"/>
      <c r="L29" s="1"/>
    </row>
    <row r="30" spans="1:24" ht="15.75" thickBot="1" x14ac:dyDescent="0.3">
      <c r="A30" s="197"/>
      <c r="B30" s="198"/>
      <c r="C30" s="198"/>
      <c r="D30" s="198"/>
      <c r="E30" s="198"/>
      <c r="F30" s="198"/>
      <c r="G30" s="198"/>
      <c r="H30" s="198"/>
      <c r="I30" s="198"/>
      <c r="J30" s="198"/>
      <c r="K30" s="199"/>
      <c r="L30" s="1"/>
    </row>
    <row r="31" spans="1:24" ht="15.75" thickBot="1" x14ac:dyDescent="0.3">
      <c r="A31" s="1"/>
      <c r="B31" s="1"/>
      <c r="C31" s="1"/>
      <c r="D31" s="1"/>
      <c r="E31" s="1"/>
      <c r="F31" s="1"/>
      <c r="G31" s="1"/>
      <c r="H31" s="1"/>
      <c r="I31" s="1"/>
      <c r="J31" s="1"/>
      <c r="K31" s="1"/>
      <c r="L31" s="1"/>
    </row>
    <row r="32" spans="1:24" ht="15.75" customHeight="1" thickBot="1" x14ac:dyDescent="0.3">
      <c r="A32" s="968" t="s">
        <v>120</v>
      </c>
      <c r="B32" s="966" t="str">
        <f>DESCRIPCION!A13</f>
        <v>Posibilidad de la insatisfacción del ciudadano frente a los servicios prestados por la administración municipal.</v>
      </c>
      <c r="C32" s="962"/>
      <c r="D32" s="962"/>
      <c r="E32" s="962"/>
      <c r="F32" s="962"/>
      <c r="G32" s="962"/>
      <c r="H32" s="963"/>
      <c r="I32" s="960" t="s">
        <v>350</v>
      </c>
      <c r="J32" s="961"/>
      <c r="K32" s="155" t="str">
        <f>IF(J39="x","EXTREMA",IF(J41="x","ALTA",IF(J43="x","MODERADA",IF(J45="x","BAJA",""))))</f>
        <v>ALTA</v>
      </c>
      <c r="L32" s="1"/>
    </row>
    <row r="33" spans="1:12" ht="16.5" thickBot="1" x14ac:dyDescent="0.3">
      <c r="A33" s="969"/>
      <c r="B33" s="967"/>
      <c r="C33" s="964"/>
      <c r="D33" s="964"/>
      <c r="E33" s="964"/>
      <c r="F33" s="964"/>
      <c r="G33" s="964"/>
      <c r="H33" s="965"/>
      <c r="I33" s="955" t="s">
        <v>351</v>
      </c>
      <c r="J33" s="956"/>
      <c r="K33" s="212" t="str">
        <f>'VALORACION RIESGOS INHERENTES'!K31</f>
        <v>ALTA</v>
      </c>
      <c r="L33" s="1"/>
    </row>
    <row r="34" spans="1:12" ht="16.5" thickBot="1" x14ac:dyDescent="0.3">
      <c r="A34" s="970"/>
      <c r="B34" s="778" t="s">
        <v>301</v>
      </c>
      <c r="C34" s="779"/>
      <c r="D34" s="779"/>
      <c r="E34" s="779"/>
      <c r="F34" s="779"/>
      <c r="G34" s="779"/>
      <c r="H34" s="779"/>
      <c r="I34" s="779"/>
      <c r="J34" s="782"/>
      <c r="K34" s="302" t="str">
        <f>'EVALUACIÓN SOLIDEZ CONTROLES'!H15</f>
        <v>Débil</v>
      </c>
      <c r="L34" s="1"/>
    </row>
    <row r="35" spans="1:12" ht="16.5" thickBot="1" x14ac:dyDescent="0.3">
      <c r="A35" s="293" t="s">
        <v>122</v>
      </c>
      <c r="B35" s="294"/>
      <c r="C35" s="294"/>
      <c r="D35" s="295"/>
      <c r="E35" s="957" t="s">
        <v>355</v>
      </c>
      <c r="F35" s="958"/>
      <c r="G35" s="959"/>
      <c r="H35" s="778" t="s">
        <v>353</v>
      </c>
      <c r="I35" s="782"/>
      <c r="J35" s="783" t="s">
        <v>132</v>
      </c>
      <c r="K35" s="784"/>
      <c r="L35" s="1"/>
    </row>
    <row r="36" spans="1:12" ht="39" customHeight="1" thickBot="1" x14ac:dyDescent="0.3">
      <c r="A36" s="190"/>
      <c r="B36" s="189"/>
      <c r="C36" s="189"/>
      <c r="D36" s="189"/>
      <c r="E36" s="189"/>
      <c r="F36" s="189"/>
      <c r="G36" s="189"/>
      <c r="H36" s="189"/>
      <c r="I36" s="189"/>
      <c r="J36" s="191"/>
      <c r="K36" s="192"/>
      <c r="L36" s="1"/>
    </row>
    <row r="37" spans="1:12" ht="28.5" customHeight="1" thickBot="1" x14ac:dyDescent="0.3">
      <c r="A37" s="809" t="s">
        <v>122</v>
      </c>
      <c r="B37" s="188">
        <v>5</v>
      </c>
      <c r="C37" s="971"/>
      <c r="D37" s="811" t="s">
        <v>349</v>
      </c>
      <c r="E37" s="805"/>
      <c r="F37" s="805"/>
      <c r="G37" s="805"/>
      <c r="H37" s="189"/>
      <c r="I37" s="189"/>
      <c r="J37" s="807" t="s">
        <v>121</v>
      </c>
      <c r="K37" s="808"/>
      <c r="L37" s="1"/>
    </row>
    <row r="38" spans="1:12" ht="15.75" thickBot="1" x14ac:dyDescent="0.3">
      <c r="A38" s="809"/>
      <c r="B38" s="188" t="s">
        <v>124</v>
      </c>
      <c r="C38" s="810"/>
      <c r="D38" s="811"/>
      <c r="E38" s="805"/>
      <c r="F38" s="805"/>
      <c r="G38" s="805"/>
      <c r="H38" s="189"/>
      <c r="I38" s="189"/>
      <c r="J38" s="193"/>
      <c r="K38" s="20"/>
      <c r="L38" s="1"/>
    </row>
    <row r="39" spans="1:12" ht="29.25" thickBot="1" x14ac:dyDescent="0.3">
      <c r="A39" s="809"/>
      <c r="B39" s="188">
        <v>4</v>
      </c>
      <c r="C39" s="812"/>
      <c r="D39" s="811"/>
      <c r="E39" s="811"/>
      <c r="F39" s="813"/>
      <c r="G39" s="805"/>
      <c r="H39" s="189"/>
      <c r="I39" s="189"/>
      <c r="J39" s="203" t="str">
        <f xml:space="preserve"> IF(OR(E37="X",F37="X",G37="x",F39="x",G39="X",F41="X",G41="X",G43="X" ),"x","")</f>
        <v/>
      </c>
      <c r="K39" s="20" t="s">
        <v>123</v>
      </c>
      <c r="L39" s="1"/>
    </row>
    <row r="40" spans="1:12" ht="29.25" thickBot="1" x14ac:dyDescent="0.3">
      <c r="A40" s="809"/>
      <c r="B40" s="188" t="s">
        <v>126</v>
      </c>
      <c r="C40" s="812"/>
      <c r="D40" s="811"/>
      <c r="E40" s="811"/>
      <c r="F40" s="814"/>
      <c r="G40" s="805"/>
      <c r="H40" s="189"/>
      <c r="I40" s="189"/>
      <c r="J40" s="204"/>
      <c r="K40" s="20"/>
      <c r="L40" s="1"/>
    </row>
    <row r="41" spans="1:12" ht="29.25" thickBot="1" x14ac:dyDescent="0.3">
      <c r="A41" s="809"/>
      <c r="B41" s="188">
        <v>3</v>
      </c>
      <c r="C41" s="815"/>
      <c r="D41" s="802"/>
      <c r="E41" s="816"/>
      <c r="F41" s="813"/>
      <c r="G41" s="805"/>
      <c r="H41" s="189"/>
      <c r="I41" s="189"/>
      <c r="J41" s="205" t="str">
        <f xml:space="preserve"> IF(OR(C37="X",D37="X",D39="x",E39="x",E41="X",F43="X",F45="X",G45="X" ),"x","")</f>
        <v>x</v>
      </c>
      <c r="K41" s="20" t="s">
        <v>125</v>
      </c>
      <c r="L41" s="1"/>
    </row>
    <row r="42" spans="1:12" ht="29.25" thickBot="1" x14ac:dyDescent="0.3">
      <c r="A42" s="809"/>
      <c r="B42" s="188" t="s">
        <v>128</v>
      </c>
      <c r="C42" s="815"/>
      <c r="D42" s="802"/>
      <c r="E42" s="811"/>
      <c r="F42" s="814"/>
      <c r="G42" s="805"/>
      <c r="H42" s="189"/>
      <c r="I42" s="189"/>
      <c r="J42" s="206"/>
      <c r="K42" s="20"/>
      <c r="L42" s="1"/>
    </row>
    <row r="43" spans="1:12" ht="29.25" thickBot="1" x14ac:dyDescent="0.3">
      <c r="A43" s="809"/>
      <c r="B43" s="188">
        <v>2</v>
      </c>
      <c r="C43" s="815"/>
      <c r="D43" s="818"/>
      <c r="E43" s="801"/>
      <c r="F43" s="803"/>
      <c r="G43" s="805"/>
      <c r="H43" s="189"/>
      <c r="I43" s="189"/>
      <c r="J43" s="207" t="str">
        <f xml:space="preserve"> IF(OR(C39="X",D41="X",E43="x",E45="x" ),"x","")</f>
        <v/>
      </c>
      <c r="K43" s="20" t="s">
        <v>127</v>
      </c>
      <c r="L43" s="1"/>
    </row>
    <row r="44" spans="1:12" ht="29.25" thickBot="1" x14ac:dyDescent="0.3">
      <c r="A44" s="809"/>
      <c r="B44" s="188" t="s">
        <v>250</v>
      </c>
      <c r="C44" s="815"/>
      <c r="D44" s="818"/>
      <c r="E44" s="802"/>
      <c r="F44" s="804"/>
      <c r="G44" s="805"/>
      <c r="H44" s="189"/>
      <c r="I44" s="189"/>
      <c r="J44" s="206"/>
      <c r="K44" s="20"/>
      <c r="L44" s="1"/>
    </row>
    <row r="45" spans="1:12" ht="29.25" thickBot="1" x14ac:dyDescent="0.3">
      <c r="A45" s="809"/>
      <c r="B45" s="188">
        <v>1</v>
      </c>
      <c r="C45" s="815"/>
      <c r="D45" s="818"/>
      <c r="E45" s="822"/>
      <c r="F45" s="823"/>
      <c r="G45" s="811"/>
      <c r="H45" s="189"/>
      <c r="I45" s="189"/>
      <c r="J45" s="208" t="str">
        <f xml:space="preserve"> IF(OR(C41="X",C43="X",D43="x",C45="x",D45="x" ),"x","")</f>
        <v/>
      </c>
      <c r="K45" s="20" t="s">
        <v>129</v>
      </c>
      <c r="L45" s="1"/>
    </row>
    <row r="46" spans="1:12" ht="15.75" thickBot="1" x14ac:dyDescent="0.3">
      <c r="A46" s="809"/>
      <c r="B46" s="188" t="s">
        <v>130</v>
      </c>
      <c r="C46" s="817"/>
      <c r="D46" s="819"/>
      <c r="E46" s="820"/>
      <c r="F46" s="824"/>
      <c r="G46" s="821"/>
      <c r="H46" s="194"/>
      <c r="I46" s="189"/>
      <c r="J46" s="189"/>
      <c r="K46" s="188"/>
      <c r="L46" s="1"/>
    </row>
    <row r="47" spans="1:12" x14ac:dyDescent="0.25">
      <c r="A47" s="190"/>
      <c r="B47" s="189"/>
      <c r="C47" s="189">
        <v>1</v>
      </c>
      <c r="D47" s="189">
        <v>2</v>
      </c>
      <c r="E47" s="189">
        <v>3</v>
      </c>
      <c r="F47" s="189">
        <v>4</v>
      </c>
      <c r="G47" s="189">
        <v>5</v>
      </c>
      <c r="H47" s="189"/>
      <c r="I47" s="189"/>
      <c r="J47" s="189"/>
      <c r="K47" s="188"/>
      <c r="L47" s="1"/>
    </row>
    <row r="48" spans="1:12" x14ac:dyDescent="0.25">
      <c r="A48" s="190"/>
      <c r="B48" s="189"/>
      <c r="C48" s="189" t="s">
        <v>131</v>
      </c>
      <c r="D48" s="189" t="s">
        <v>132</v>
      </c>
      <c r="E48" s="189" t="s">
        <v>133</v>
      </c>
      <c r="F48" s="189" t="s">
        <v>134</v>
      </c>
      <c r="G48" s="189" t="s">
        <v>135</v>
      </c>
      <c r="H48" s="189"/>
      <c r="I48" s="189"/>
      <c r="J48" s="189"/>
      <c r="K48" s="188"/>
      <c r="L48" s="1"/>
    </row>
    <row r="49" spans="1:12" ht="15" customHeight="1" x14ac:dyDescent="0.25">
      <c r="A49" s="190"/>
      <c r="B49" s="189"/>
      <c r="C49" s="806" t="s">
        <v>136</v>
      </c>
      <c r="D49" s="806"/>
      <c r="E49" s="806"/>
      <c r="F49" s="806"/>
      <c r="G49" s="806"/>
      <c r="H49" s="189"/>
      <c r="I49" s="189"/>
      <c r="J49" s="189"/>
      <c r="K49" s="188"/>
      <c r="L49" s="1"/>
    </row>
    <row r="50" spans="1:12" ht="15" customHeight="1" x14ac:dyDescent="0.25">
      <c r="A50" s="190"/>
      <c r="B50" s="189"/>
      <c r="C50" s="806"/>
      <c r="D50" s="806"/>
      <c r="E50" s="806"/>
      <c r="F50" s="806"/>
      <c r="G50" s="806"/>
      <c r="H50" s="189"/>
      <c r="I50" s="189"/>
      <c r="J50" s="189"/>
      <c r="K50" s="188"/>
      <c r="L50" s="1"/>
    </row>
    <row r="51" spans="1:12" ht="15.75" thickBot="1" x14ac:dyDescent="0.3">
      <c r="A51" s="21"/>
      <c r="B51" s="19"/>
      <c r="C51" s="19"/>
      <c r="D51" s="19"/>
      <c r="E51" s="19"/>
      <c r="F51" s="19"/>
      <c r="G51" s="19"/>
      <c r="H51" s="19"/>
      <c r="I51" s="153"/>
      <c r="J51" s="153"/>
      <c r="K51" s="154"/>
      <c r="L51" s="1"/>
    </row>
    <row r="52" spans="1:12" ht="15.75" thickBot="1" x14ac:dyDescent="0.3">
      <c r="A52" s="1"/>
      <c r="B52" s="1"/>
      <c r="C52" s="1"/>
      <c r="D52" s="1"/>
      <c r="E52" s="1"/>
      <c r="F52" s="1"/>
      <c r="G52" s="1"/>
      <c r="H52" s="1"/>
      <c r="I52" s="1"/>
      <c r="J52" s="1"/>
      <c r="K52" s="1"/>
      <c r="L52" s="1"/>
    </row>
    <row r="53" spans="1:12" ht="16.5" customHeight="1" thickBot="1" x14ac:dyDescent="0.3">
      <c r="A53" s="968" t="s">
        <v>120</v>
      </c>
      <c r="B53" s="962" t="str">
        <f>DESCRIPCION!A16</f>
        <v>c</v>
      </c>
      <c r="C53" s="962"/>
      <c r="D53" s="962"/>
      <c r="E53" s="962"/>
      <c r="F53" s="962"/>
      <c r="G53" s="962"/>
      <c r="H53" s="963"/>
      <c r="I53" s="960" t="s">
        <v>350</v>
      </c>
      <c r="J53" s="961"/>
      <c r="K53" s="155" t="str">
        <f>IF(J60="x","EXTREMA",IF(J62="x","ALTA",IF(J64="x","MODERADA",IF(J66="x","BAJA",""))))</f>
        <v/>
      </c>
      <c r="L53" s="1"/>
    </row>
    <row r="54" spans="1:12" ht="16.5" thickBot="1" x14ac:dyDescent="0.3">
      <c r="A54" s="969"/>
      <c r="B54" s="964"/>
      <c r="C54" s="964"/>
      <c r="D54" s="964"/>
      <c r="E54" s="964"/>
      <c r="F54" s="964"/>
      <c r="G54" s="964"/>
      <c r="H54" s="965"/>
      <c r="I54" s="955" t="s">
        <v>351</v>
      </c>
      <c r="J54" s="956"/>
      <c r="K54" s="212" t="str">
        <f>'VALORACION RIESGOS INHERENTES'!K51</f>
        <v/>
      </c>
      <c r="L54" s="1"/>
    </row>
    <row r="55" spans="1:12" ht="16.5" thickBot="1" x14ac:dyDescent="0.3">
      <c r="A55" s="970"/>
      <c r="B55" s="778" t="s">
        <v>301</v>
      </c>
      <c r="C55" s="779"/>
      <c r="D55" s="779"/>
      <c r="E55" s="779"/>
      <c r="F55" s="779"/>
      <c r="G55" s="779"/>
      <c r="H55" s="779"/>
      <c r="I55" s="779"/>
      <c r="J55" s="782"/>
      <c r="K55" s="210" t="str">
        <f>'EVALUACIÓN SOLIDEZ CONTROLES'!H19</f>
        <v>Fuerte</v>
      </c>
      <c r="L55" s="1"/>
    </row>
    <row r="56" spans="1:12" ht="16.5" thickBot="1" x14ac:dyDescent="0.3">
      <c r="A56" s="293" t="s">
        <v>122</v>
      </c>
      <c r="B56" s="294"/>
      <c r="C56" s="294"/>
      <c r="D56" s="295"/>
      <c r="E56" s="957"/>
      <c r="F56" s="958"/>
      <c r="G56" s="959"/>
      <c r="H56" s="778" t="s">
        <v>353</v>
      </c>
      <c r="I56" s="782"/>
      <c r="J56" s="783"/>
      <c r="K56" s="784"/>
      <c r="L56" s="1"/>
    </row>
    <row r="57" spans="1:12" ht="40.5" customHeight="1" thickBot="1" x14ac:dyDescent="0.3">
      <c r="A57" s="190"/>
      <c r="B57" s="189"/>
      <c r="C57" s="189"/>
      <c r="D57" s="189"/>
      <c r="E57" s="189"/>
      <c r="F57" s="189"/>
      <c r="G57" s="189"/>
      <c r="H57" s="189"/>
      <c r="I57" s="189"/>
      <c r="J57" s="191"/>
      <c r="K57" s="192"/>
      <c r="L57" s="1"/>
    </row>
    <row r="58" spans="1:12" ht="22.5" customHeight="1" thickBot="1" x14ac:dyDescent="0.3">
      <c r="A58" s="809" t="s">
        <v>122</v>
      </c>
      <c r="B58" s="188">
        <v>5</v>
      </c>
      <c r="C58" s="971"/>
      <c r="D58" s="811"/>
      <c r="E58" s="805"/>
      <c r="F58" s="805"/>
      <c r="G58" s="805"/>
      <c r="H58" s="189"/>
      <c r="I58" s="189"/>
      <c r="J58" s="807" t="s">
        <v>121</v>
      </c>
      <c r="K58" s="808"/>
      <c r="L58" s="1"/>
    </row>
    <row r="59" spans="1:12" ht="23.25" customHeight="1" thickBot="1" x14ac:dyDescent="0.3">
      <c r="A59" s="809"/>
      <c r="B59" s="188" t="s">
        <v>124</v>
      </c>
      <c r="C59" s="810"/>
      <c r="D59" s="811"/>
      <c r="E59" s="805"/>
      <c r="F59" s="805"/>
      <c r="G59" s="805"/>
      <c r="H59" s="189"/>
      <c r="I59" s="189"/>
      <c r="J59" s="193"/>
      <c r="K59" s="20"/>
      <c r="L59" s="1"/>
    </row>
    <row r="60" spans="1:12" ht="29.25" thickBot="1" x14ac:dyDescent="0.3">
      <c r="A60" s="809"/>
      <c r="B60" s="188">
        <v>4</v>
      </c>
      <c r="C60" s="812"/>
      <c r="D60" s="811"/>
      <c r="E60" s="811"/>
      <c r="F60" s="813"/>
      <c r="G60" s="805"/>
      <c r="H60" s="189"/>
      <c r="I60" s="189"/>
      <c r="J60" s="203" t="str">
        <f xml:space="preserve"> IF(OR(E58="X",F58="X",G58="x",F60="x",G60="X",F62="X",G62="X",G64="X" ),"x","")</f>
        <v/>
      </c>
      <c r="K60" s="20" t="s">
        <v>123</v>
      </c>
      <c r="L60" s="1"/>
    </row>
    <row r="61" spans="1:12" ht="29.25" thickBot="1" x14ac:dyDescent="0.3">
      <c r="A61" s="809"/>
      <c r="B61" s="188" t="s">
        <v>126</v>
      </c>
      <c r="C61" s="812"/>
      <c r="D61" s="811"/>
      <c r="E61" s="811"/>
      <c r="F61" s="814"/>
      <c r="G61" s="805"/>
      <c r="H61" s="189"/>
      <c r="I61" s="189"/>
      <c r="J61" s="204"/>
      <c r="K61" s="20"/>
      <c r="L61" s="1"/>
    </row>
    <row r="62" spans="1:12" ht="29.25" thickBot="1" x14ac:dyDescent="0.3">
      <c r="A62" s="809"/>
      <c r="B62" s="188">
        <v>3</v>
      </c>
      <c r="C62" s="815"/>
      <c r="D62" s="802"/>
      <c r="E62" s="816"/>
      <c r="F62" s="813"/>
      <c r="G62" s="805"/>
      <c r="H62" s="189"/>
      <c r="I62" s="189"/>
      <c r="J62" s="205" t="str">
        <f xml:space="preserve"> IF(OR(C58="X",D58="X",D60="x",E60="x",E62="X",F64="X",F66="X",G66="X" ),"x","")</f>
        <v/>
      </c>
      <c r="K62" s="20" t="s">
        <v>125</v>
      </c>
      <c r="L62" s="1"/>
    </row>
    <row r="63" spans="1:12" ht="29.25" thickBot="1" x14ac:dyDescent="0.3">
      <c r="A63" s="809"/>
      <c r="B63" s="188" t="s">
        <v>128</v>
      </c>
      <c r="C63" s="815"/>
      <c r="D63" s="802"/>
      <c r="E63" s="811"/>
      <c r="F63" s="814"/>
      <c r="G63" s="805"/>
      <c r="H63" s="189"/>
      <c r="I63" s="189"/>
      <c r="J63" s="206"/>
      <c r="K63" s="20"/>
      <c r="L63" s="1"/>
    </row>
    <row r="64" spans="1:12" ht="29.25" thickBot="1" x14ac:dyDescent="0.3">
      <c r="A64" s="809"/>
      <c r="B64" s="188">
        <v>2</v>
      </c>
      <c r="C64" s="815"/>
      <c r="D64" s="818"/>
      <c r="E64" s="801"/>
      <c r="F64" s="803"/>
      <c r="G64" s="805"/>
      <c r="H64" s="189"/>
      <c r="I64" s="189"/>
      <c r="J64" s="207" t="str">
        <f xml:space="preserve"> IF(OR(C60="X",D62="X",E64="x",E66="x" ),"x","")</f>
        <v/>
      </c>
      <c r="K64" s="20" t="s">
        <v>127</v>
      </c>
      <c r="L64" s="1"/>
    </row>
    <row r="65" spans="1:12" ht="29.25" thickBot="1" x14ac:dyDescent="0.3">
      <c r="A65" s="809"/>
      <c r="B65" s="188" t="s">
        <v>250</v>
      </c>
      <c r="C65" s="815"/>
      <c r="D65" s="818"/>
      <c r="E65" s="802"/>
      <c r="F65" s="804"/>
      <c r="G65" s="805"/>
      <c r="H65" s="189"/>
      <c r="I65" s="189"/>
      <c r="J65" s="206"/>
      <c r="K65" s="20"/>
      <c r="L65" s="1"/>
    </row>
    <row r="66" spans="1:12" ht="29.25" thickBot="1" x14ac:dyDescent="0.3">
      <c r="A66" s="809"/>
      <c r="B66" s="188">
        <v>1</v>
      </c>
      <c r="C66" s="815"/>
      <c r="D66" s="818"/>
      <c r="E66" s="802"/>
      <c r="F66" s="811"/>
      <c r="G66" s="811"/>
      <c r="H66" s="189"/>
      <c r="I66" s="189"/>
      <c r="J66" s="208" t="str">
        <f xml:space="preserve"> IF(OR(C62="X",C64="X",D64="x",C66="x",D66="x" ),"x","")</f>
        <v/>
      </c>
      <c r="K66" s="20" t="s">
        <v>129</v>
      </c>
      <c r="L66" s="1"/>
    </row>
    <row r="67" spans="1:12" ht="15.75" thickBot="1" x14ac:dyDescent="0.3">
      <c r="A67" s="809"/>
      <c r="B67" s="188" t="s">
        <v>130</v>
      </c>
      <c r="C67" s="817"/>
      <c r="D67" s="819"/>
      <c r="E67" s="820"/>
      <c r="F67" s="821"/>
      <c r="G67" s="821"/>
      <c r="H67" s="194"/>
      <c r="I67" s="189"/>
      <c r="J67" s="189"/>
      <c r="K67" s="188"/>
      <c r="L67" s="1"/>
    </row>
    <row r="68" spans="1:12" x14ac:dyDescent="0.25">
      <c r="A68" s="190"/>
      <c r="B68" s="189"/>
      <c r="C68" s="189">
        <v>1</v>
      </c>
      <c r="D68" s="189">
        <v>2</v>
      </c>
      <c r="E68" s="189">
        <v>3</v>
      </c>
      <c r="F68" s="189">
        <v>4</v>
      </c>
      <c r="G68" s="189">
        <v>5</v>
      </c>
      <c r="H68" s="189"/>
      <c r="I68" s="189"/>
      <c r="J68" s="189"/>
      <c r="K68" s="188"/>
      <c r="L68" s="1"/>
    </row>
    <row r="69" spans="1:12" x14ac:dyDescent="0.25">
      <c r="A69" s="190"/>
      <c r="B69" s="189"/>
      <c r="C69" s="189" t="s">
        <v>131</v>
      </c>
      <c r="D69" s="189" t="s">
        <v>132</v>
      </c>
      <c r="E69" s="189" t="s">
        <v>133</v>
      </c>
      <c r="F69" s="189" t="s">
        <v>134</v>
      </c>
      <c r="G69" s="189" t="s">
        <v>135</v>
      </c>
      <c r="H69" s="189"/>
      <c r="I69" s="189"/>
      <c r="J69" s="189"/>
      <c r="K69" s="188"/>
      <c r="L69" s="1"/>
    </row>
    <row r="70" spans="1:12" ht="15" customHeight="1" x14ac:dyDescent="0.25">
      <c r="A70" s="190"/>
      <c r="B70" s="189"/>
      <c r="C70" s="806" t="s">
        <v>136</v>
      </c>
      <c r="D70" s="806"/>
      <c r="E70" s="806"/>
      <c r="F70" s="806"/>
      <c r="G70" s="806"/>
      <c r="H70" s="189"/>
      <c r="I70" s="189"/>
      <c r="J70" s="189"/>
      <c r="K70" s="188"/>
      <c r="L70" s="1"/>
    </row>
    <row r="71" spans="1:12" ht="15" customHeight="1" x14ac:dyDescent="0.25">
      <c r="A71" s="190"/>
      <c r="B71" s="189"/>
      <c r="C71" s="806"/>
      <c r="D71" s="806"/>
      <c r="E71" s="806"/>
      <c r="F71" s="806"/>
      <c r="G71" s="806"/>
      <c r="H71" s="189"/>
      <c r="I71" s="189"/>
      <c r="J71" s="189"/>
      <c r="K71" s="188"/>
      <c r="L71" s="1"/>
    </row>
    <row r="72" spans="1:12" ht="15.75" thickBot="1" x14ac:dyDescent="0.3">
      <c r="A72" s="200"/>
      <c r="B72" s="201"/>
      <c r="C72" s="201"/>
      <c r="D72" s="201"/>
      <c r="E72" s="201"/>
      <c r="F72" s="201"/>
      <c r="G72" s="201"/>
      <c r="H72" s="201"/>
      <c r="I72" s="201"/>
      <c r="J72" s="201"/>
      <c r="K72" s="202"/>
      <c r="L72" s="1"/>
    </row>
    <row r="73" spans="1:12" ht="15.75" thickBot="1" x14ac:dyDescent="0.3">
      <c r="A73" s="1"/>
      <c r="B73" s="1"/>
      <c r="C73" s="1"/>
      <c r="D73" s="1"/>
      <c r="E73" s="1"/>
      <c r="F73" s="1"/>
      <c r="G73" s="1"/>
      <c r="H73" s="1"/>
      <c r="I73" s="1"/>
      <c r="J73" s="1"/>
      <c r="K73" s="1"/>
      <c r="L73" s="1"/>
    </row>
    <row r="74" spans="1:12" ht="16.5" customHeight="1" thickBot="1" x14ac:dyDescent="0.3">
      <c r="A74" s="968" t="s">
        <v>120</v>
      </c>
      <c r="B74" s="966" t="str">
        <f>DESCRIPCION!A19</f>
        <v>d</v>
      </c>
      <c r="C74" s="962"/>
      <c r="D74" s="962"/>
      <c r="E74" s="962"/>
      <c r="F74" s="962"/>
      <c r="G74" s="962"/>
      <c r="H74" s="963"/>
      <c r="I74" s="960" t="s">
        <v>350</v>
      </c>
      <c r="J74" s="961"/>
      <c r="K74" s="155" t="str">
        <f>IF(J81="x","EXTREMA",IF(J83="x","ALTA",IF(J85="x","MODERADA",IF(J87="x","BAJA",""))))</f>
        <v>EXTREMA</v>
      </c>
      <c r="L74" s="1"/>
    </row>
    <row r="75" spans="1:12" ht="15.75" customHeight="1" thickBot="1" x14ac:dyDescent="0.3">
      <c r="A75" s="969"/>
      <c r="B75" s="967"/>
      <c r="C75" s="964"/>
      <c r="D75" s="964"/>
      <c r="E75" s="964"/>
      <c r="F75" s="964"/>
      <c r="G75" s="964"/>
      <c r="H75" s="965"/>
      <c r="I75" s="955" t="s">
        <v>351</v>
      </c>
      <c r="J75" s="956"/>
      <c r="K75" s="210" t="str">
        <f>'VALORACION RIESGOS INHERENTES'!K71</f>
        <v/>
      </c>
      <c r="L75" s="1"/>
    </row>
    <row r="76" spans="1:12" ht="16.5" thickBot="1" x14ac:dyDescent="0.3">
      <c r="A76" s="970"/>
      <c r="B76" s="778" t="s">
        <v>301</v>
      </c>
      <c r="C76" s="779"/>
      <c r="D76" s="779"/>
      <c r="E76" s="779"/>
      <c r="F76" s="779"/>
      <c r="G76" s="779"/>
      <c r="H76" s="779"/>
      <c r="I76" s="779"/>
      <c r="J76" s="782"/>
      <c r="K76" s="210" t="e">
        <f>'EVALUACIÓN SOLIDEZ CONTROLES'!H23</f>
        <v>#DIV/0!</v>
      </c>
      <c r="L76" s="1"/>
    </row>
    <row r="77" spans="1:12" ht="21.75" customHeight="1" thickBot="1" x14ac:dyDescent="0.3">
      <c r="A77" s="293" t="s">
        <v>122</v>
      </c>
      <c r="B77" s="294"/>
      <c r="C77" s="294"/>
      <c r="D77" s="295"/>
      <c r="E77" s="957"/>
      <c r="F77" s="958"/>
      <c r="G77" s="959"/>
      <c r="H77" s="778" t="s">
        <v>353</v>
      </c>
      <c r="I77" s="782"/>
      <c r="J77" s="783"/>
      <c r="K77" s="784"/>
      <c r="L77" s="1"/>
    </row>
    <row r="78" spans="1:12" ht="36.75" customHeight="1" x14ac:dyDescent="0.25">
      <c r="A78" s="195"/>
      <c r="B78" s="173"/>
      <c r="C78" s="196"/>
      <c r="D78" s="173"/>
      <c r="E78" s="173"/>
      <c r="F78" s="173"/>
      <c r="G78" s="173"/>
      <c r="H78" s="173"/>
      <c r="I78" s="173"/>
      <c r="J78" s="191"/>
      <c r="K78" s="192"/>
      <c r="L78" s="1"/>
    </row>
    <row r="79" spans="1:12" ht="38.25" customHeight="1" x14ac:dyDescent="0.25">
      <c r="A79" s="764" t="s">
        <v>122</v>
      </c>
      <c r="B79" s="173">
        <v>5</v>
      </c>
      <c r="C79" s="765"/>
      <c r="D79" s="744"/>
      <c r="E79" s="745"/>
      <c r="F79" s="745"/>
      <c r="G79" s="745"/>
      <c r="H79" s="173"/>
      <c r="I79" s="173"/>
      <c r="J79" s="759" t="s">
        <v>121</v>
      </c>
      <c r="K79" s="760"/>
      <c r="L79" s="1"/>
    </row>
    <row r="80" spans="1:12" x14ac:dyDescent="0.25">
      <c r="A80" s="764"/>
      <c r="B80" s="173" t="s">
        <v>124</v>
      </c>
      <c r="C80" s="766"/>
      <c r="D80" s="744"/>
      <c r="E80" s="745"/>
      <c r="F80" s="745"/>
      <c r="G80" s="745"/>
      <c r="H80" s="173"/>
      <c r="I80" s="173"/>
      <c r="J80" s="175"/>
      <c r="K80" s="176"/>
      <c r="L80" s="1"/>
    </row>
    <row r="81" spans="1:12" ht="27.75" x14ac:dyDescent="0.25">
      <c r="A81" s="764"/>
      <c r="B81" s="173">
        <v>4</v>
      </c>
      <c r="C81" s="767"/>
      <c r="D81" s="744"/>
      <c r="E81" s="744"/>
      <c r="F81" s="757"/>
      <c r="G81" s="745" t="s">
        <v>349</v>
      </c>
      <c r="H81" s="173"/>
      <c r="I81" s="173"/>
      <c r="J81" s="182" t="str">
        <f xml:space="preserve"> IF(OR(E79="X",F79="X",G79="x",F81="x",G81="X",F83="X",G83="X",G85="X" ),"x","")</f>
        <v>x</v>
      </c>
      <c r="K81" s="176" t="s">
        <v>123</v>
      </c>
      <c r="L81" s="1"/>
    </row>
    <row r="82" spans="1:12" ht="27.75" x14ac:dyDescent="0.25">
      <c r="A82" s="764"/>
      <c r="B82" s="173" t="s">
        <v>126</v>
      </c>
      <c r="C82" s="768"/>
      <c r="D82" s="744"/>
      <c r="E82" s="744"/>
      <c r="F82" s="757"/>
      <c r="G82" s="745"/>
      <c r="H82" s="173"/>
      <c r="I82" s="173"/>
      <c r="J82" s="183"/>
      <c r="K82" s="176"/>
      <c r="L82" s="1"/>
    </row>
    <row r="83" spans="1:12" ht="27.75" x14ac:dyDescent="0.25">
      <c r="A83" s="764"/>
      <c r="B83" s="173">
        <v>3</v>
      </c>
      <c r="C83" s="747"/>
      <c r="D83" s="742"/>
      <c r="E83" s="743"/>
      <c r="F83" s="757"/>
      <c r="G83" s="745"/>
      <c r="H83" s="173"/>
      <c r="I83" s="173"/>
      <c r="J83" s="184" t="str">
        <f xml:space="preserve"> IF(OR(C79="X",D79="X",D81="x",E81="x",E83="X",F85="X",F87="X",G87="X" ),"x","")</f>
        <v/>
      </c>
      <c r="K83" s="176" t="s">
        <v>125</v>
      </c>
      <c r="L83" s="1"/>
    </row>
    <row r="84" spans="1:12" ht="27.75" x14ac:dyDescent="0.25">
      <c r="A84" s="764"/>
      <c r="B84" s="173" t="s">
        <v>128</v>
      </c>
      <c r="C84" s="758"/>
      <c r="D84" s="742"/>
      <c r="E84" s="744"/>
      <c r="F84" s="757"/>
      <c r="G84" s="745"/>
      <c r="H84" s="173"/>
      <c r="I84" s="173"/>
      <c r="J84" s="185"/>
      <c r="K84" s="176"/>
      <c r="L84" s="1"/>
    </row>
    <row r="85" spans="1:12" ht="27.75" x14ac:dyDescent="0.25">
      <c r="A85" s="764"/>
      <c r="B85" s="173">
        <v>2</v>
      </c>
      <c r="C85" s="747"/>
      <c r="D85" s="740"/>
      <c r="E85" s="741"/>
      <c r="F85" s="743"/>
      <c r="G85" s="745"/>
      <c r="H85" s="173"/>
      <c r="I85" s="173"/>
      <c r="J85" s="186" t="str">
        <f xml:space="preserve"> IF(OR(C81="X",D83="X",E85="x",E87="x" ),"x","")</f>
        <v/>
      </c>
      <c r="K85" s="176" t="s">
        <v>127</v>
      </c>
      <c r="L85" s="1"/>
    </row>
    <row r="86" spans="1:12" ht="27.75" x14ac:dyDescent="0.25">
      <c r="A86" s="764"/>
      <c r="B86" s="173" t="s">
        <v>250</v>
      </c>
      <c r="C86" s="758"/>
      <c r="D86" s="740"/>
      <c r="E86" s="742"/>
      <c r="F86" s="744"/>
      <c r="G86" s="745"/>
      <c r="H86" s="173"/>
      <c r="I86" s="173"/>
      <c r="J86" s="185"/>
      <c r="K86" s="176"/>
      <c r="L86" s="1"/>
    </row>
    <row r="87" spans="1:12" ht="27.75" x14ac:dyDescent="0.25">
      <c r="A87" s="764"/>
      <c r="B87" s="173">
        <v>1</v>
      </c>
      <c r="C87" s="747"/>
      <c r="D87" s="749"/>
      <c r="E87" s="751"/>
      <c r="F87" s="753"/>
      <c r="G87" s="755"/>
      <c r="H87" s="173"/>
      <c r="I87" s="173"/>
      <c r="J87" s="187" t="str">
        <f xml:space="preserve"> IF(OR(C83="X",C85="X",D85="x",D87="x",C87="x" ),"x","")</f>
        <v/>
      </c>
      <c r="K87" s="176" t="s">
        <v>129</v>
      </c>
      <c r="L87" s="1"/>
    </row>
    <row r="88" spans="1:12" x14ac:dyDescent="0.25">
      <c r="A88" s="764"/>
      <c r="B88" s="173" t="s">
        <v>130</v>
      </c>
      <c r="C88" s="748"/>
      <c r="D88" s="750"/>
      <c r="E88" s="752"/>
      <c r="F88" s="754"/>
      <c r="G88" s="756"/>
      <c r="H88" s="173"/>
      <c r="I88" s="173"/>
      <c r="J88" s="173"/>
      <c r="K88" s="174"/>
      <c r="L88" s="1"/>
    </row>
    <row r="89" spans="1:12" x14ac:dyDescent="0.25">
      <c r="A89" s="195"/>
      <c r="B89" s="173"/>
      <c r="C89" s="173">
        <v>1</v>
      </c>
      <c r="D89" s="173">
        <v>2</v>
      </c>
      <c r="E89" s="173">
        <v>3</v>
      </c>
      <c r="F89" s="173">
        <v>4</v>
      </c>
      <c r="G89" s="173">
        <v>5</v>
      </c>
      <c r="H89" s="173"/>
      <c r="I89" s="173"/>
      <c r="J89" s="173"/>
      <c r="K89" s="174"/>
      <c r="L89" s="1"/>
    </row>
    <row r="90" spans="1:12" x14ac:dyDescent="0.25">
      <c r="A90" s="195"/>
      <c r="B90" s="173"/>
      <c r="C90" s="173" t="s">
        <v>131</v>
      </c>
      <c r="D90" s="173" t="s">
        <v>132</v>
      </c>
      <c r="E90" s="173" t="s">
        <v>133</v>
      </c>
      <c r="F90" s="173" t="s">
        <v>134</v>
      </c>
      <c r="G90" s="173" t="s">
        <v>135</v>
      </c>
      <c r="H90" s="173"/>
      <c r="I90" s="759"/>
      <c r="J90" s="759"/>
      <c r="K90" s="760"/>
      <c r="L90" s="1"/>
    </row>
    <row r="91" spans="1:12" ht="15" customHeight="1" x14ac:dyDescent="0.25">
      <c r="A91" s="195"/>
      <c r="B91" s="173"/>
      <c r="C91" s="746" t="s">
        <v>136</v>
      </c>
      <c r="D91" s="746"/>
      <c r="E91" s="746"/>
      <c r="F91" s="746"/>
      <c r="G91" s="746"/>
      <c r="H91" s="173"/>
      <c r="I91" s="173"/>
      <c r="J91" s="173"/>
      <c r="K91" s="174"/>
      <c r="L91" s="1"/>
    </row>
    <row r="92" spans="1:12" ht="15" customHeight="1" x14ac:dyDescent="0.25">
      <c r="A92" s="195"/>
      <c r="B92" s="173"/>
      <c r="C92" s="746"/>
      <c r="D92" s="746"/>
      <c r="E92" s="746"/>
      <c r="F92" s="746"/>
      <c r="G92" s="746"/>
      <c r="H92" s="173"/>
      <c r="I92" s="173"/>
      <c r="J92" s="173"/>
      <c r="K92" s="174"/>
      <c r="L92" s="1"/>
    </row>
    <row r="93" spans="1:12" ht="15.75" thickBot="1" x14ac:dyDescent="0.3">
      <c r="A93" s="83"/>
      <c r="B93" s="84"/>
      <c r="C93" s="84"/>
      <c r="D93" s="84"/>
      <c r="E93" s="84"/>
      <c r="F93" s="84"/>
      <c r="G93" s="84"/>
      <c r="H93" s="84"/>
      <c r="I93" s="84"/>
      <c r="J93" s="84"/>
      <c r="K93" s="85"/>
      <c r="L93" s="1"/>
    </row>
    <row r="94" spans="1:12" ht="15.75" thickBot="1" x14ac:dyDescent="0.3">
      <c r="A94" s="1"/>
      <c r="B94" s="1"/>
      <c r="C94" s="1"/>
      <c r="D94" s="1"/>
      <c r="E94" s="1"/>
      <c r="F94" s="1"/>
      <c r="G94" s="1"/>
      <c r="H94" s="1"/>
      <c r="I94" s="1"/>
      <c r="J94" s="1"/>
      <c r="K94" s="1"/>
      <c r="L94" s="1"/>
    </row>
    <row r="95" spans="1:12" ht="15.75" customHeight="1" thickBot="1" x14ac:dyDescent="0.3">
      <c r="A95" s="968" t="s">
        <v>120</v>
      </c>
      <c r="B95" s="962" t="str">
        <f>DESCRIPCION!A22</f>
        <v>e</v>
      </c>
      <c r="C95" s="962"/>
      <c r="D95" s="962"/>
      <c r="E95" s="962"/>
      <c r="F95" s="962"/>
      <c r="G95" s="962"/>
      <c r="H95" s="963"/>
      <c r="I95" s="960" t="s">
        <v>350</v>
      </c>
      <c r="J95" s="961"/>
      <c r="K95" s="155" t="str">
        <f>IF(J102="x","EXTREMA",IF(J104="x","ALTA",IF(J106="x","MODERADA",IF(J108="x","BAJA",""))))</f>
        <v/>
      </c>
      <c r="L95" s="1"/>
    </row>
    <row r="96" spans="1:12" ht="16.5" thickBot="1" x14ac:dyDescent="0.3">
      <c r="A96" s="969"/>
      <c r="B96" s="964"/>
      <c r="C96" s="964"/>
      <c r="D96" s="964"/>
      <c r="E96" s="964"/>
      <c r="F96" s="964"/>
      <c r="G96" s="964"/>
      <c r="H96" s="965"/>
      <c r="I96" s="955" t="s">
        <v>351</v>
      </c>
      <c r="J96" s="956"/>
      <c r="K96" s="211" t="str">
        <f>'VALORACION RIESGOS INHERENTES'!K91</f>
        <v/>
      </c>
      <c r="L96" s="1"/>
    </row>
    <row r="97" spans="1:12" ht="16.5" thickBot="1" x14ac:dyDescent="0.3">
      <c r="A97" s="970"/>
      <c r="B97" s="955" t="s">
        <v>301</v>
      </c>
      <c r="C97" s="981"/>
      <c r="D97" s="981"/>
      <c r="E97" s="981"/>
      <c r="F97" s="981"/>
      <c r="G97" s="981"/>
      <c r="H97" s="981"/>
      <c r="I97" s="981"/>
      <c r="J97" s="956"/>
      <c r="K97" s="211" t="e">
        <f>'EVALUACIÓN SOLIDEZ CONTROLES'!H27</f>
        <v>#DIV/0!</v>
      </c>
      <c r="L97" s="1"/>
    </row>
    <row r="98" spans="1:12" ht="20.25" customHeight="1" thickBot="1" x14ac:dyDescent="0.3">
      <c r="A98" s="293" t="s">
        <v>122</v>
      </c>
      <c r="B98" s="294"/>
      <c r="C98" s="294"/>
      <c r="D98" s="295"/>
      <c r="E98" s="957"/>
      <c r="F98" s="958"/>
      <c r="G98" s="959"/>
      <c r="H98" s="778" t="s">
        <v>353</v>
      </c>
      <c r="I98" s="782"/>
      <c r="J98" s="783"/>
      <c r="K98" s="784"/>
      <c r="L98" s="1"/>
    </row>
    <row r="99" spans="1:12" ht="38.25" customHeight="1" x14ac:dyDescent="0.25">
      <c r="A99" s="195"/>
      <c r="B99" s="173"/>
      <c r="C99" s="196"/>
      <c r="D99" s="173"/>
      <c r="E99" s="173"/>
      <c r="F99" s="173"/>
      <c r="G99" s="173"/>
      <c r="H99" s="173"/>
      <c r="I99" s="173"/>
      <c r="J99" s="191"/>
      <c r="K99" s="192"/>
      <c r="L99" s="1"/>
    </row>
    <row r="100" spans="1:12" ht="39" customHeight="1" x14ac:dyDescent="0.25">
      <c r="A100" s="764" t="s">
        <v>122</v>
      </c>
      <c r="B100" s="173">
        <v>5</v>
      </c>
      <c r="C100" s="765"/>
      <c r="D100" s="744"/>
      <c r="E100" s="745"/>
      <c r="F100" s="745"/>
      <c r="G100" s="745"/>
      <c r="H100" s="173"/>
      <c r="I100" s="173"/>
      <c r="J100" s="759" t="s">
        <v>121</v>
      </c>
      <c r="K100" s="760"/>
      <c r="L100" s="1"/>
    </row>
    <row r="101" spans="1:12" x14ac:dyDescent="0.25">
      <c r="A101" s="764"/>
      <c r="B101" s="173" t="s">
        <v>124</v>
      </c>
      <c r="C101" s="766"/>
      <c r="D101" s="744"/>
      <c r="E101" s="745"/>
      <c r="F101" s="745"/>
      <c r="G101" s="745"/>
      <c r="H101" s="173"/>
      <c r="I101" s="173"/>
      <c r="J101" s="175"/>
      <c r="K101" s="176"/>
      <c r="L101" s="1"/>
    </row>
    <row r="102" spans="1:12" ht="27.75" x14ac:dyDescent="0.25">
      <c r="A102" s="764"/>
      <c r="B102" s="173">
        <v>4</v>
      </c>
      <c r="C102" s="767"/>
      <c r="D102" s="744"/>
      <c r="E102" s="744"/>
      <c r="F102" s="757"/>
      <c r="G102" s="745"/>
      <c r="H102" s="173"/>
      <c r="I102" s="173"/>
      <c r="J102" s="182" t="str">
        <f xml:space="preserve"> IF(OR(E100="X",F100="X",G100="x",F102="x",G102="X",F104="X",G104="X",G106="X" ),"x","")</f>
        <v/>
      </c>
      <c r="K102" s="176" t="s">
        <v>123</v>
      </c>
      <c r="L102" s="1"/>
    </row>
    <row r="103" spans="1:12" ht="27.75" x14ac:dyDescent="0.25">
      <c r="A103" s="764"/>
      <c r="B103" s="173" t="s">
        <v>126</v>
      </c>
      <c r="C103" s="768"/>
      <c r="D103" s="744"/>
      <c r="E103" s="744"/>
      <c r="F103" s="757"/>
      <c r="G103" s="745"/>
      <c r="H103" s="173"/>
      <c r="I103" s="173"/>
      <c r="J103" s="183"/>
      <c r="K103" s="176"/>
      <c r="L103" s="1"/>
    </row>
    <row r="104" spans="1:12" ht="27.75" x14ac:dyDescent="0.25">
      <c r="A104" s="764"/>
      <c r="B104" s="173">
        <v>3</v>
      </c>
      <c r="C104" s="747"/>
      <c r="D104" s="742"/>
      <c r="E104" s="743"/>
      <c r="F104" s="757"/>
      <c r="G104" s="745"/>
      <c r="H104" s="173"/>
      <c r="I104" s="173"/>
      <c r="J104" s="184" t="str">
        <f xml:space="preserve"> IF(OR(C100="X",D100="X",D102="x",E102="x",E104="X",F106="X",F108="X",G108="X" ),"x","")</f>
        <v/>
      </c>
      <c r="K104" s="176" t="s">
        <v>125</v>
      </c>
      <c r="L104" s="1"/>
    </row>
    <row r="105" spans="1:12" ht="27.75" x14ac:dyDescent="0.25">
      <c r="A105" s="764"/>
      <c r="B105" s="173" t="s">
        <v>128</v>
      </c>
      <c r="C105" s="758"/>
      <c r="D105" s="742"/>
      <c r="E105" s="744"/>
      <c r="F105" s="757"/>
      <c r="G105" s="745"/>
      <c r="H105" s="173"/>
      <c r="I105" s="173"/>
      <c r="J105" s="185"/>
      <c r="K105" s="176"/>
      <c r="L105" s="1"/>
    </row>
    <row r="106" spans="1:12" ht="27.75" x14ac:dyDescent="0.25">
      <c r="A106" s="764"/>
      <c r="B106" s="173">
        <v>2</v>
      </c>
      <c r="C106" s="747"/>
      <c r="D106" s="740"/>
      <c r="E106" s="741"/>
      <c r="F106" s="743"/>
      <c r="G106" s="745"/>
      <c r="H106" s="173"/>
      <c r="I106" s="173"/>
      <c r="J106" s="186" t="str">
        <f xml:space="preserve"> IF(OR(C102="X",D104="X",E108="x",E106="x" ),"x","")</f>
        <v/>
      </c>
      <c r="K106" s="176" t="s">
        <v>127</v>
      </c>
      <c r="L106" s="1"/>
    </row>
    <row r="107" spans="1:12" ht="27.75" x14ac:dyDescent="0.25">
      <c r="A107" s="764"/>
      <c r="B107" s="173" t="s">
        <v>250</v>
      </c>
      <c r="C107" s="758"/>
      <c r="D107" s="740"/>
      <c r="E107" s="742"/>
      <c r="F107" s="744"/>
      <c r="G107" s="745"/>
      <c r="H107" s="173"/>
      <c r="I107" s="173"/>
      <c r="J107" s="185"/>
      <c r="K107" s="176"/>
      <c r="L107" s="1"/>
    </row>
    <row r="108" spans="1:12" ht="27.75" x14ac:dyDescent="0.25">
      <c r="A108" s="764"/>
      <c r="B108" s="173">
        <v>1</v>
      </c>
      <c r="C108" s="747"/>
      <c r="D108" s="749"/>
      <c r="E108" s="751"/>
      <c r="F108" s="753"/>
      <c r="G108" s="755"/>
      <c r="H108" s="173"/>
      <c r="I108" s="173"/>
      <c r="J108" s="187" t="str">
        <f xml:space="preserve"> IF(OR(C104="X",C106="X",C108="x",D106="x",D108="x" ),"x","")</f>
        <v/>
      </c>
      <c r="K108" s="176" t="s">
        <v>129</v>
      </c>
      <c r="L108" s="1"/>
    </row>
    <row r="109" spans="1:12" x14ac:dyDescent="0.25">
      <c r="A109" s="764"/>
      <c r="B109" s="173" t="s">
        <v>130</v>
      </c>
      <c r="C109" s="748"/>
      <c r="D109" s="750"/>
      <c r="E109" s="752"/>
      <c r="F109" s="754"/>
      <c r="G109" s="756"/>
      <c r="H109" s="173"/>
      <c r="I109" s="173"/>
      <c r="J109" s="173"/>
      <c r="K109" s="174"/>
      <c r="L109" s="1"/>
    </row>
    <row r="110" spans="1:12" x14ac:dyDescent="0.25">
      <c r="A110" s="195"/>
      <c r="B110" s="173"/>
      <c r="C110" s="173">
        <v>1</v>
      </c>
      <c r="D110" s="173">
        <v>2</v>
      </c>
      <c r="E110" s="173">
        <v>3</v>
      </c>
      <c r="F110" s="173">
        <v>4</v>
      </c>
      <c r="G110" s="173">
        <v>5</v>
      </c>
      <c r="H110" s="173"/>
      <c r="I110" s="173"/>
      <c r="J110" s="173"/>
      <c r="K110" s="174"/>
      <c r="L110" s="1"/>
    </row>
    <row r="111" spans="1:12" x14ac:dyDescent="0.25">
      <c r="A111" s="195"/>
      <c r="B111" s="173"/>
      <c r="C111" s="173" t="s">
        <v>131</v>
      </c>
      <c r="D111" s="173" t="s">
        <v>132</v>
      </c>
      <c r="E111" s="173" t="s">
        <v>133</v>
      </c>
      <c r="F111" s="173" t="s">
        <v>134</v>
      </c>
      <c r="G111" s="173" t="s">
        <v>135</v>
      </c>
      <c r="H111" s="173"/>
      <c r="I111" s="173"/>
      <c r="J111" s="173"/>
      <c r="K111" s="174"/>
      <c r="L111" s="1"/>
    </row>
    <row r="112" spans="1:12" ht="15" customHeight="1" x14ac:dyDescent="0.25">
      <c r="A112" s="195"/>
      <c r="B112" s="173"/>
      <c r="C112" s="746" t="s">
        <v>136</v>
      </c>
      <c r="D112" s="746"/>
      <c r="E112" s="746"/>
      <c r="F112" s="746"/>
      <c r="G112" s="746"/>
      <c r="H112" s="173"/>
      <c r="I112" s="173"/>
      <c r="J112" s="173"/>
      <c r="K112" s="174"/>
      <c r="L112" s="1"/>
    </row>
    <row r="113" spans="1:12" ht="15" customHeight="1" x14ac:dyDescent="0.25">
      <c r="A113" s="195"/>
      <c r="B113" s="173"/>
      <c r="C113" s="746"/>
      <c r="D113" s="746"/>
      <c r="E113" s="746"/>
      <c r="F113" s="746"/>
      <c r="G113" s="746"/>
      <c r="H113" s="173"/>
      <c r="I113" s="173"/>
      <c r="J113" s="173"/>
      <c r="K113" s="174"/>
      <c r="L113" s="1"/>
    </row>
    <row r="114" spans="1:12" ht="15.75" thickBot="1" x14ac:dyDescent="0.3">
      <c r="A114" s="83"/>
      <c r="B114" s="84"/>
      <c r="C114" s="84"/>
      <c r="D114" s="84"/>
      <c r="E114" s="84"/>
      <c r="F114" s="84"/>
      <c r="G114" s="84"/>
      <c r="H114" s="84"/>
      <c r="I114" s="84"/>
      <c r="J114" s="84"/>
      <c r="K114" s="85"/>
      <c r="L114" s="1"/>
    </row>
    <row r="115" spans="1:12" ht="15.75" thickBot="1" x14ac:dyDescent="0.3">
      <c r="A115" s="1"/>
      <c r="B115" s="1"/>
      <c r="C115" s="1"/>
      <c r="D115" s="1"/>
      <c r="E115" s="1"/>
      <c r="F115" s="1"/>
      <c r="G115" s="1"/>
      <c r="H115" s="1"/>
      <c r="I115" s="1"/>
      <c r="J115" s="1"/>
      <c r="K115" s="1"/>
      <c r="L115" s="1"/>
    </row>
    <row r="116" spans="1:12" ht="15.75" customHeight="1" thickBot="1" x14ac:dyDescent="0.3">
      <c r="A116" s="968" t="s">
        <v>120</v>
      </c>
      <c r="B116" s="962" t="str">
        <f>DESCRIPCION!A25</f>
        <v>f</v>
      </c>
      <c r="C116" s="962"/>
      <c r="D116" s="962"/>
      <c r="E116" s="962"/>
      <c r="F116" s="962"/>
      <c r="G116" s="962"/>
      <c r="H116" s="963"/>
      <c r="I116" s="960" t="s">
        <v>350</v>
      </c>
      <c r="J116" s="961"/>
      <c r="K116" s="155" t="str">
        <f>IF(J123="x","EXTREMA",IF(J125="x","ALTA",IF(J127="x","MODERADA",IF(J129="x","BAJA",""))))</f>
        <v/>
      </c>
      <c r="L116" s="1"/>
    </row>
    <row r="117" spans="1:12" ht="16.5" thickBot="1" x14ac:dyDescent="0.3">
      <c r="A117" s="969"/>
      <c r="B117" s="964"/>
      <c r="C117" s="964"/>
      <c r="D117" s="964"/>
      <c r="E117" s="964"/>
      <c r="F117" s="964"/>
      <c r="G117" s="964"/>
      <c r="H117" s="965"/>
      <c r="I117" s="955" t="s">
        <v>351</v>
      </c>
      <c r="J117" s="956"/>
      <c r="K117" s="211" t="str">
        <f>'VALORACION RIESGOS INHERENTES'!K111</f>
        <v/>
      </c>
      <c r="L117" s="1"/>
    </row>
    <row r="118" spans="1:12" ht="16.5" thickBot="1" x14ac:dyDescent="0.3">
      <c r="A118" s="970"/>
      <c r="B118" s="778" t="s">
        <v>301</v>
      </c>
      <c r="C118" s="779"/>
      <c r="D118" s="779"/>
      <c r="E118" s="779"/>
      <c r="F118" s="779"/>
      <c r="G118" s="779"/>
      <c r="H118" s="779"/>
      <c r="I118" s="779"/>
      <c r="J118" s="782"/>
      <c r="K118" s="211" t="str">
        <f>'EVALUACIÓN SOLIDEZ CONTROLES'!H31</f>
        <v xml:space="preserve"> </v>
      </c>
      <c r="L118" s="1"/>
    </row>
    <row r="119" spans="1:12" ht="17.25" customHeight="1" thickBot="1" x14ac:dyDescent="0.3">
      <c r="A119" s="293" t="s">
        <v>122</v>
      </c>
      <c r="B119" s="294"/>
      <c r="C119" s="294"/>
      <c r="D119" s="295"/>
      <c r="E119" s="957"/>
      <c r="F119" s="958"/>
      <c r="G119" s="959"/>
      <c r="H119" s="778" t="s">
        <v>353</v>
      </c>
      <c r="I119" s="782"/>
      <c r="J119" s="783"/>
      <c r="K119" s="784"/>
      <c r="L119" s="1"/>
    </row>
    <row r="120" spans="1:12" ht="39.75" customHeight="1" x14ac:dyDescent="0.25">
      <c r="A120" s="195"/>
      <c r="B120" s="173"/>
      <c r="C120" s="196"/>
      <c r="D120" s="173"/>
      <c r="E120" s="173"/>
      <c r="F120" s="173"/>
      <c r="G120" s="173"/>
      <c r="H120" s="173"/>
      <c r="I120" s="173"/>
      <c r="J120" s="62"/>
      <c r="K120" s="75"/>
      <c r="L120" s="1"/>
    </row>
    <row r="121" spans="1:12" ht="15" customHeight="1" x14ac:dyDescent="0.25">
      <c r="A121" s="764" t="s">
        <v>122</v>
      </c>
      <c r="B121" s="173">
        <v>5</v>
      </c>
      <c r="C121" s="785"/>
      <c r="D121" s="776"/>
      <c r="E121" s="777"/>
      <c r="F121" s="777"/>
      <c r="G121" s="777"/>
      <c r="H121" s="209"/>
      <c r="I121" s="173"/>
      <c r="J121" s="759" t="s">
        <v>121</v>
      </c>
      <c r="K121" s="760"/>
      <c r="L121" s="1"/>
    </row>
    <row r="122" spans="1:12" ht="33" x14ac:dyDescent="0.25">
      <c r="A122" s="764"/>
      <c r="B122" s="173" t="s">
        <v>124</v>
      </c>
      <c r="C122" s="786"/>
      <c r="D122" s="776"/>
      <c r="E122" s="777"/>
      <c r="F122" s="777"/>
      <c r="G122" s="777"/>
      <c r="H122" s="209"/>
      <c r="I122" s="173"/>
      <c r="J122" s="175"/>
      <c r="K122" s="176"/>
      <c r="L122" s="1"/>
    </row>
    <row r="123" spans="1:12" ht="33" x14ac:dyDescent="0.25">
      <c r="A123" s="764"/>
      <c r="B123" s="173">
        <v>4</v>
      </c>
      <c r="C123" s="787"/>
      <c r="D123" s="776"/>
      <c r="E123" s="776"/>
      <c r="F123" s="789"/>
      <c r="G123" s="777"/>
      <c r="H123" s="209"/>
      <c r="I123" s="173"/>
      <c r="J123" s="182" t="str">
        <f xml:space="preserve"> IF(OR(E121="X",F121="X",G121="x",F123="x",G123="X",F125="X",G125="X",G127="X" ),"x","")</f>
        <v/>
      </c>
      <c r="K123" s="176" t="s">
        <v>123</v>
      </c>
      <c r="L123" s="1"/>
    </row>
    <row r="124" spans="1:12" ht="33" x14ac:dyDescent="0.25">
      <c r="A124" s="764"/>
      <c r="B124" s="173" t="s">
        <v>126</v>
      </c>
      <c r="C124" s="788"/>
      <c r="D124" s="776"/>
      <c r="E124" s="776"/>
      <c r="F124" s="789"/>
      <c r="G124" s="777"/>
      <c r="H124" s="209"/>
      <c r="I124" s="173"/>
      <c r="J124" s="183"/>
      <c r="K124" s="176"/>
      <c r="L124" s="1"/>
    </row>
    <row r="125" spans="1:12" ht="33" x14ac:dyDescent="0.25">
      <c r="A125" s="764"/>
      <c r="B125" s="173">
        <v>3</v>
      </c>
      <c r="C125" s="790"/>
      <c r="D125" s="774"/>
      <c r="E125" s="775"/>
      <c r="F125" s="789"/>
      <c r="G125" s="777"/>
      <c r="H125" s="209"/>
      <c r="I125" s="173"/>
      <c r="J125" s="184" t="str">
        <f xml:space="preserve"> IF(OR(C121="X",D121="X",D123="x",E123="x",E125="X",F127="X",F129="X",G129="X" ),"x","")</f>
        <v/>
      </c>
      <c r="K125" s="176" t="s">
        <v>125</v>
      </c>
      <c r="L125" s="1"/>
    </row>
    <row r="126" spans="1:12" ht="33" x14ac:dyDescent="0.25">
      <c r="A126" s="764"/>
      <c r="B126" s="173" t="s">
        <v>128</v>
      </c>
      <c r="C126" s="791"/>
      <c r="D126" s="774"/>
      <c r="E126" s="776"/>
      <c r="F126" s="789"/>
      <c r="G126" s="777"/>
      <c r="H126" s="209"/>
      <c r="I126" s="173"/>
      <c r="J126" s="185"/>
      <c r="K126" s="176"/>
      <c r="L126" s="1"/>
    </row>
    <row r="127" spans="1:12" ht="33" x14ac:dyDescent="0.25">
      <c r="A127" s="764"/>
      <c r="B127" s="173">
        <v>2</v>
      </c>
      <c r="C127" s="790"/>
      <c r="D127" s="772"/>
      <c r="E127" s="773"/>
      <c r="F127" s="775"/>
      <c r="G127" s="777"/>
      <c r="H127" s="209"/>
      <c r="I127" s="173"/>
      <c r="J127" s="186" t="str">
        <f xml:space="preserve"> IF(OR(C123="X",D125="X",E127="x",E129="x" ),"x","")</f>
        <v/>
      </c>
      <c r="K127" s="176" t="s">
        <v>127</v>
      </c>
      <c r="L127" s="1"/>
    </row>
    <row r="128" spans="1:12" ht="33" x14ac:dyDescent="0.25">
      <c r="A128" s="764"/>
      <c r="B128" s="173" t="s">
        <v>250</v>
      </c>
      <c r="C128" s="791"/>
      <c r="D128" s="772"/>
      <c r="E128" s="774"/>
      <c r="F128" s="776"/>
      <c r="G128" s="777"/>
      <c r="H128" s="209"/>
      <c r="I128" s="173"/>
      <c r="J128" s="185"/>
      <c r="K128" s="176"/>
      <c r="L128" s="1"/>
    </row>
    <row r="129" spans="1:12" ht="33" x14ac:dyDescent="0.25">
      <c r="A129" s="764"/>
      <c r="B129" s="173">
        <v>1</v>
      </c>
      <c r="C129" s="790"/>
      <c r="D129" s="793"/>
      <c r="E129" s="795"/>
      <c r="F129" s="797"/>
      <c r="G129" s="799"/>
      <c r="H129" s="209"/>
      <c r="I129" s="173"/>
      <c r="J129" s="187" t="str">
        <f xml:space="preserve"> IF(OR(C125="X",C127="X",D127="x",C129="x",D129="x" ),"x","")</f>
        <v/>
      </c>
      <c r="K129" s="176" t="s">
        <v>129</v>
      </c>
      <c r="L129" s="1"/>
    </row>
    <row r="130" spans="1:12" ht="33" x14ac:dyDescent="0.25">
      <c r="A130" s="764"/>
      <c r="B130" s="173" t="s">
        <v>130</v>
      </c>
      <c r="C130" s="792"/>
      <c r="D130" s="794"/>
      <c r="E130" s="796"/>
      <c r="F130" s="798"/>
      <c r="G130" s="800"/>
      <c r="H130" s="209"/>
      <c r="I130" s="173"/>
      <c r="J130" s="173"/>
      <c r="K130" s="174"/>
      <c r="L130" s="1"/>
    </row>
    <row r="131" spans="1:12" x14ac:dyDescent="0.25">
      <c r="A131" s="195"/>
      <c r="B131" s="173"/>
      <c r="C131" s="173">
        <v>1</v>
      </c>
      <c r="D131" s="173">
        <v>2</v>
      </c>
      <c r="E131" s="173">
        <v>3</v>
      </c>
      <c r="F131" s="173">
        <v>4</v>
      </c>
      <c r="G131" s="173">
        <v>5</v>
      </c>
      <c r="H131" s="173"/>
      <c r="I131" s="173"/>
      <c r="J131" s="173"/>
      <c r="K131" s="174"/>
      <c r="L131" s="1"/>
    </row>
    <row r="132" spans="1:12" x14ac:dyDescent="0.25">
      <c r="A132" s="195"/>
      <c r="B132" s="173"/>
      <c r="C132" s="173" t="s">
        <v>131</v>
      </c>
      <c r="D132" s="173" t="s">
        <v>132</v>
      </c>
      <c r="E132" s="173" t="s">
        <v>133</v>
      </c>
      <c r="F132" s="173" t="s">
        <v>134</v>
      </c>
      <c r="G132" s="173" t="s">
        <v>135</v>
      </c>
      <c r="H132" s="173"/>
      <c r="I132" s="173"/>
      <c r="J132" s="173"/>
      <c r="K132" s="174"/>
      <c r="L132" s="1"/>
    </row>
    <row r="133" spans="1:12" ht="15" customHeight="1" x14ac:dyDescent="0.25">
      <c r="A133" s="195"/>
      <c r="B133" s="173"/>
      <c r="C133" s="746" t="s">
        <v>136</v>
      </c>
      <c r="D133" s="746"/>
      <c r="E133" s="746"/>
      <c r="F133" s="746"/>
      <c r="G133" s="746"/>
      <c r="H133" s="173"/>
      <c r="I133" s="173"/>
      <c r="J133" s="173"/>
      <c r="K133" s="174"/>
      <c r="L133" s="1"/>
    </row>
    <row r="134" spans="1:12" ht="15" customHeight="1" x14ac:dyDescent="0.25">
      <c r="A134" s="195"/>
      <c r="B134" s="173"/>
      <c r="C134" s="746"/>
      <c r="D134" s="746"/>
      <c r="E134" s="746"/>
      <c r="F134" s="746"/>
      <c r="G134" s="746"/>
      <c r="H134" s="173"/>
      <c r="I134" s="173"/>
      <c r="J134" s="173"/>
      <c r="K134" s="174"/>
      <c r="L134" s="1"/>
    </row>
    <row r="135" spans="1:12" ht="15.75" thickBot="1" x14ac:dyDescent="0.3">
      <c r="A135" s="83"/>
      <c r="B135" s="84"/>
      <c r="C135" s="84"/>
      <c r="D135" s="84"/>
      <c r="E135" s="84"/>
      <c r="F135" s="84"/>
      <c r="G135" s="84"/>
      <c r="H135" s="84"/>
      <c r="I135" s="84"/>
      <c r="J135" s="84"/>
      <c r="K135" s="85"/>
      <c r="L135" s="1"/>
    </row>
    <row r="136" spans="1:12" ht="15.75" thickBot="1" x14ac:dyDescent="0.3">
      <c r="A136" s="1"/>
      <c r="B136" s="1"/>
      <c r="C136" s="1"/>
      <c r="D136" s="1"/>
      <c r="E136" s="1"/>
      <c r="F136" s="1"/>
      <c r="G136" s="1"/>
      <c r="H136" s="1"/>
      <c r="I136" s="1"/>
      <c r="J136" s="1"/>
      <c r="K136" s="1"/>
      <c r="L136" s="1"/>
    </row>
    <row r="137" spans="1:12" ht="16.5" customHeight="1" thickBot="1" x14ac:dyDescent="0.3">
      <c r="A137" s="968" t="s">
        <v>120</v>
      </c>
      <c r="B137" s="966" t="str">
        <f>DESCRIPCION!A28</f>
        <v>g</v>
      </c>
      <c r="C137" s="962"/>
      <c r="D137" s="962"/>
      <c r="E137" s="962"/>
      <c r="F137" s="962"/>
      <c r="G137" s="962"/>
      <c r="H137" s="963"/>
      <c r="I137" s="960" t="s">
        <v>350</v>
      </c>
      <c r="J137" s="961"/>
      <c r="K137" s="155" t="str">
        <f>IF(J144="x","EXTREMA",IF(J146="x","ALTA",IF(J148="x","MODERADA",IF(J150="x","BAJA",""))))</f>
        <v/>
      </c>
      <c r="L137" s="1"/>
    </row>
    <row r="138" spans="1:12" ht="16.5" thickBot="1" x14ac:dyDescent="0.3">
      <c r="A138" s="969"/>
      <c r="B138" s="967"/>
      <c r="C138" s="964"/>
      <c r="D138" s="964"/>
      <c r="E138" s="964"/>
      <c r="F138" s="964"/>
      <c r="G138" s="964"/>
      <c r="H138" s="965"/>
      <c r="I138" s="955" t="s">
        <v>351</v>
      </c>
      <c r="J138" s="956"/>
      <c r="K138" s="211" t="str">
        <f>'VALORACION RIESGOS INHERENTES'!K131</f>
        <v/>
      </c>
      <c r="L138" s="1"/>
    </row>
    <row r="139" spans="1:12" ht="16.5" thickBot="1" x14ac:dyDescent="0.3">
      <c r="A139" s="970"/>
      <c r="B139" s="778" t="s">
        <v>301</v>
      </c>
      <c r="C139" s="779"/>
      <c r="D139" s="779"/>
      <c r="E139" s="779"/>
      <c r="F139" s="779"/>
      <c r="G139" s="779"/>
      <c r="H139" s="779"/>
      <c r="I139" s="779"/>
      <c r="J139" s="782"/>
      <c r="K139" s="210" t="e">
        <f>'EVALUACIÓN SOLIDEZ CONTROLES'!H35</f>
        <v>#DIV/0!</v>
      </c>
      <c r="L139" s="1"/>
    </row>
    <row r="140" spans="1:12" ht="18" customHeight="1" thickBot="1" x14ac:dyDescent="0.3">
      <c r="A140" s="293" t="s">
        <v>122</v>
      </c>
      <c r="B140" s="294"/>
      <c r="C140" s="294"/>
      <c r="D140" s="295"/>
      <c r="E140" s="957"/>
      <c r="F140" s="958"/>
      <c r="G140" s="959"/>
      <c r="H140" s="778" t="s">
        <v>353</v>
      </c>
      <c r="I140" s="782"/>
      <c r="J140" s="783"/>
      <c r="K140" s="784"/>
      <c r="L140" s="1"/>
    </row>
    <row r="141" spans="1:12" ht="42" customHeight="1" x14ac:dyDescent="0.25">
      <c r="A141" s="195"/>
      <c r="B141" s="173"/>
      <c r="C141" s="196"/>
      <c r="D141" s="173"/>
      <c r="E141" s="173"/>
      <c r="F141" s="173"/>
      <c r="G141" s="173"/>
      <c r="H141" s="173"/>
      <c r="I141" s="173"/>
      <c r="J141" s="191"/>
      <c r="K141" s="192"/>
      <c r="L141" s="1"/>
    </row>
    <row r="142" spans="1:12" ht="41.25" customHeight="1" x14ac:dyDescent="0.25">
      <c r="A142" s="764" t="s">
        <v>122</v>
      </c>
      <c r="B142" s="173">
        <v>5</v>
      </c>
      <c r="C142" s="765"/>
      <c r="D142" s="744"/>
      <c r="E142" s="745"/>
      <c r="F142" s="745"/>
      <c r="G142" s="745"/>
      <c r="H142" s="173"/>
      <c r="I142" s="173"/>
      <c r="J142" s="759" t="s">
        <v>121</v>
      </c>
      <c r="K142" s="760"/>
      <c r="L142" s="1"/>
    </row>
    <row r="143" spans="1:12" x14ac:dyDescent="0.25">
      <c r="A143" s="764"/>
      <c r="B143" s="173" t="s">
        <v>124</v>
      </c>
      <c r="C143" s="766"/>
      <c r="D143" s="744"/>
      <c r="E143" s="745"/>
      <c r="F143" s="745"/>
      <c r="G143" s="745"/>
      <c r="H143" s="173"/>
      <c r="I143" s="173"/>
      <c r="J143" s="175"/>
      <c r="K143" s="176"/>
      <c r="L143" s="1"/>
    </row>
    <row r="144" spans="1:12" ht="27.75" x14ac:dyDescent="0.25">
      <c r="A144" s="764"/>
      <c r="B144" s="173">
        <v>4</v>
      </c>
      <c r="C144" s="767"/>
      <c r="D144" s="744"/>
      <c r="E144" s="744"/>
      <c r="F144" s="757"/>
      <c r="G144" s="745"/>
      <c r="H144" s="173"/>
      <c r="I144" s="173"/>
      <c r="J144" s="182" t="str">
        <f xml:space="preserve"> IF(OR(E142="X",F142="X",G142="x",F144="x",G144="X",F146="X",G146="X",G148="X" ),"x","")</f>
        <v/>
      </c>
      <c r="K144" s="176" t="s">
        <v>123</v>
      </c>
      <c r="L144" s="1"/>
    </row>
    <row r="145" spans="1:12" ht="27.75" x14ac:dyDescent="0.25">
      <c r="A145" s="764"/>
      <c r="B145" s="173" t="s">
        <v>126</v>
      </c>
      <c r="C145" s="768"/>
      <c r="D145" s="744"/>
      <c r="E145" s="744"/>
      <c r="F145" s="757"/>
      <c r="G145" s="745"/>
      <c r="H145" s="173"/>
      <c r="I145" s="173"/>
      <c r="J145" s="183"/>
      <c r="K145" s="176"/>
      <c r="L145" s="1"/>
    </row>
    <row r="146" spans="1:12" ht="27.75" x14ac:dyDescent="0.25">
      <c r="A146" s="764"/>
      <c r="B146" s="173">
        <v>3</v>
      </c>
      <c r="C146" s="747"/>
      <c r="D146" s="742"/>
      <c r="E146" s="743"/>
      <c r="F146" s="757"/>
      <c r="G146" s="745"/>
      <c r="H146" s="173"/>
      <c r="I146" s="173"/>
      <c r="J146" s="184" t="str">
        <f xml:space="preserve"> IF(OR(C142="X",D142="X",D144="x",E144="x",E146="X",F148="X",F150="X",G150="X" ),"x","")</f>
        <v/>
      </c>
      <c r="K146" s="176" t="s">
        <v>125</v>
      </c>
      <c r="L146" s="1"/>
    </row>
    <row r="147" spans="1:12" ht="27.75" x14ac:dyDescent="0.25">
      <c r="A147" s="764"/>
      <c r="B147" s="173" t="s">
        <v>128</v>
      </c>
      <c r="C147" s="758"/>
      <c r="D147" s="742"/>
      <c r="E147" s="744"/>
      <c r="F147" s="757"/>
      <c r="G147" s="745"/>
      <c r="H147" s="173"/>
      <c r="I147" s="173"/>
      <c r="J147" s="185"/>
      <c r="K147" s="176"/>
      <c r="L147" s="1"/>
    </row>
    <row r="148" spans="1:12" ht="27.75" x14ac:dyDescent="0.25">
      <c r="A148" s="764"/>
      <c r="B148" s="173">
        <v>2</v>
      </c>
      <c r="C148" s="747"/>
      <c r="D148" s="740"/>
      <c r="E148" s="741"/>
      <c r="F148" s="743"/>
      <c r="G148" s="745"/>
      <c r="H148" s="173"/>
      <c r="I148" s="173"/>
      <c r="J148" s="186" t="str">
        <f xml:space="preserve"> IF(OR(C144="X",D146="X",E148="x",E150="x" ),"x","")</f>
        <v/>
      </c>
      <c r="K148" s="176" t="s">
        <v>127</v>
      </c>
      <c r="L148" s="1"/>
    </row>
    <row r="149" spans="1:12" ht="27.75" x14ac:dyDescent="0.25">
      <c r="A149" s="764"/>
      <c r="B149" s="173" t="s">
        <v>250</v>
      </c>
      <c r="C149" s="758"/>
      <c r="D149" s="740"/>
      <c r="E149" s="742"/>
      <c r="F149" s="744"/>
      <c r="G149" s="745"/>
      <c r="H149" s="173"/>
      <c r="I149" s="173"/>
      <c r="J149" s="185"/>
      <c r="K149" s="176"/>
      <c r="L149" s="1"/>
    </row>
    <row r="150" spans="1:12" ht="27.75" x14ac:dyDescent="0.25">
      <c r="A150" s="764"/>
      <c r="B150" s="173">
        <v>1</v>
      </c>
      <c r="C150" s="747"/>
      <c r="D150" s="749"/>
      <c r="E150" s="751"/>
      <c r="F150" s="753"/>
      <c r="G150" s="755"/>
      <c r="H150" s="173"/>
      <c r="I150" s="173"/>
      <c r="J150" s="187" t="str">
        <f xml:space="preserve"> IF(OR(C146="X",C148="X",C150="x",D148="x",D150="x" ),"x","")</f>
        <v/>
      </c>
      <c r="K150" s="176" t="s">
        <v>129</v>
      </c>
      <c r="L150" s="1"/>
    </row>
    <row r="151" spans="1:12" x14ac:dyDescent="0.25">
      <c r="A151" s="764"/>
      <c r="B151" s="173" t="s">
        <v>130</v>
      </c>
      <c r="C151" s="748"/>
      <c r="D151" s="750"/>
      <c r="E151" s="752"/>
      <c r="F151" s="754"/>
      <c r="G151" s="756"/>
      <c r="H151" s="173"/>
      <c r="I151" s="173"/>
      <c r="J151" s="173"/>
      <c r="K151" s="174"/>
      <c r="L151" s="1"/>
    </row>
    <row r="152" spans="1:12" x14ac:dyDescent="0.25">
      <c r="A152" s="195"/>
      <c r="B152" s="173"/>
      <c r="C152" s="173">
        <v>1</v>
      </c>
      <c r="D152" s="173">
        <v>2</v>
      </c>
      <c r="E152" s="173">
        <v>3</v>
      </c>
      <c r="F152" s="173">
        <v>4</v>
      </c>
      <c r="G152" s="173">
        <v>5</v>
      </c>
      <c r="H152" s="173"/>
      <c r="I152" s="173"/>
      <c r="J152" s="173"/>
      <c r="K152" s="174"/>
      <c r="L152" s="1"/>
    </row>
    <row r="153" spans="1:12" x14ac:dyDescent="0.25">
      <c r="A153" s="195"/>
      <c r="B153" s="173"/>
      <c r="C153" s="173" t="s">
        <v>131</v>
      </c>
      <c r="D153" s="173" t="s">
        <v>132</v>
      </c>
      <c r="E153" s="173" t="s">
        <v>133</v>
      </c>
      <c r="F153" s="173" t="s">
        <v>134</v>
      </c>
      <c r="G153" s="173" t="s">
        <v>135</v>
      </c>
      <c r="H153" s="173"/>
      <c r="I153" s="173"/>
      <c r="J153" s="173"/>
      <c r="K153" s="174"/>
      <c r="L153" s="1"/>
    </row>
    <row r="154" spans="1:12" ht="15" customHeight="1" x14ac:dyDescent="0.25">
      <c r="A154" s="195"/>
      <c r="B154" s="173"/>
      <c r="C154" s="746" t="s">
        <v>136</v>
      </c>
      <c r="D154" s="746"/>
      <c r="E154" s="746"/>
      <c r="F154" s="746"/>
      <c r="G154" s="746"/>
      <c r="H154" s="173"/>
      <c r="I154" s="173"/>
      <c r="J154" s="173"/>
      <c r="K154" s="174"/>
      <c r="L154" s="1"/>
    </row>
    <row r="155" spans="1:12" ht="15" customHeight="1" x14ac:dyDescent="0.25">
      <c r="A155" s="195"/>
      <c r="B155" s="173"/>
      <c r="C155" s="746"/>
      <c r="D155" s="746"/>
      <c r="E155" s="746"/>
      <c r="F155" s="746"/>
      <c r="G155" s="746"/>
      <c r="H155" s="173"/>
      <c r="I155" s="173"/>
      <c r="J155" s="173"/>
      <c r="K155" s="174"/>
      <c r="L155" s="1"/>
    </row>
    <row r="156" spans="1:12" ht="15.75" thickBot="1" x14ac:dyDescent="0.3">
      <c r="A156" s="197"/>
      <c r="B156" s="198"/>
      <c r="C156" s="198"/>
      <c r="D156" s="198"/>
      <c r="E156" s="198"/>
      <c r="F156" s="198"/>
      <c r="G156" s="198"/>
      <c r="H156" s="198"/>
      <c r="I156" s="198"/>
      <c r="J156" s="198"/>
      <c r="K156" s="199"/>
      <c r="L156" s="1"/>
    </row>
    <row r="157" spans="1:12" ht="15.75" thickBot="1" x14ac:dyDescent="0.3">
      <c r="A157" s="1"/>
      <c r="B157" s="1"/>
      <c r="C157" s="1"/>
      <c r="D157" s="1"/>
      <c r="E157" s="1"/>
      <c r="F157" s="1"/>
      <c r="G157" s="1"/>
      <c r="H157" s="1"/>
      <c r="I157" s="1"/>
      <c r="J157" s="1"/>
      <c r="K157" s="1"/>
      <c r="L157" s="1"/>
    </row>
    <row r="158" spans="1:12" ht="16.5" customHeight="1" thickBot="1" x14ac:dyDescent="0.3">
      <c r="A158" s="968" t="s">
        <v>120</v>
      </c>
      <c r="B158" s="962" t="str">
        <f>DESCRIPCION!A31</f>
        <v>h</v>
      </c>
      <c r="C158" s="962"/>
      <c r="D158" s="962"/>
      <c r="E158" s="962"/>
      <c r="F158" s="962"/>
      <c r="G158" s="962"/>
      <c r="H158" s="963"/>
      <c r="I158" s="960" t="s">
        <v>350</v>
      </c>
      <c r="J158" s="961"/>
      <c r="K158" s="155" t="str">
        <f>IF(J165="x","EXTREMA",IF(J167="x","ALTA",IF(J169="x","MODERADA",IF(J171="x","BAJA",""))))</f>
        <v/>
      </c>
      <c r="L158" s="1"/>
    </row>
    <row r="159" spans="1:12" ht="16.5" thickBot="1" x14ac:dyDescent="0.3">
      <c r="A159" s="969"/>
      <c r="B159" s="964"/>
      <c r="C159" s="964"/>
      <c r="D159" s="964"/>
      <c r="E159" s="964"/>
      <c r="F159" s="964"/>
      <c r="G159" s="964"/>
      <c r="H159" s="965"/>
      <c r="I159" s="955" t="s">
        <v>351</v>
      </c>
      <c r="J159" s="956"/>
      <c r="K159" s="210" t="str">
        <f>'VALORACION RIESGOS INHERENTES'!K151</f>
        <v/>
      </c>
      <c r="L159" s="1"/>
    </row>
    <row r="160" spans="1:12" ht="15.75" customHeight="1" thickBot="1" x14ac:dyDescent="0.3">
      <c r="A160" s="970"/>
      <c r="B160" s="778" t="s">
        <v>301</v>
      </c>
      <c r="C160" s="779"/>
      <c r="D160" s="779"/>
      <c r="E160" s="779"/>
      <c r="F160" s="779"/>
      <c r="G160" s="779"/>
      <c r="H160" s="779"/>
      <c r="I160" s="779"/>
      <c r="J160" s="782"/>
      <c r="K160" s="210" t="e">
        <f>'EVALUACIÓN SOLIDEZ CONTROLES'!H39</f>
        <v>#DIV/0!</v>
      </c>
      <c r="L160" s="1"/>
    </row>
    <row r="161" spans="1:12" ht="15.75" customHeight="1" thickBot="1" x14ac:dyDescent="0.3">
      <c r="A161" s="293" t="s">
        <v>122</v>
      </c>
      <c r="B161" s="294"/>
      <c r="C161" s="294"/>
      <c r="D161" s="295"/>
      <c r="E161" s="957"/>
      <c r="F161" s="958"/>
      <c r="G161" s="959"/>
      <c r="H161" s="778" t="s">
        <v>353</v>
      </c>
      <c r="I161" s="782"/>
      <c r="J161" s="783"/>
      <c r="K161" s="784"/>
      <c r="L161" s="1"/>
    </row>
    <row r="162" spans="1:12" ht="44.25" customHeight="1" x14ac:dyDescent="0.25">
      <c r="A162" s="195"/>
      <c r="B162" s="173"/>
      <c r="C162" s="196"/>
      <c r="D162" s="173"/>
      <c r="E162" s="173"/>
      <c r="F162" s="173"/>
      <c r="G162" s="173"/>
      <c r="H162" s="173"/>
      <c r="I162" s="173"/>
      <c r="J162" s="191"/>
      <c r="K162" s="192"/>
      <c r="L162" s="1"/>
    </row>
    <row r="163" spans="1:12" ht="54" customHeight="1" x14ac:dyDescent="0.25">
      <c r="A163" s="764" t="s">
        <v>122</v>
      </c>
      <c r="B163" s="173">
        <v>5</v>
      </c>
      <c r="C163" s="765"/>
      <c r="D163" s="744"/>
      <c r="E163" s="745"/>
      <c r="F163" s="745"/>
      <c r="G163" s="745"/>
      <c r="H163" s="173"/>
      <c r="I163" s="173"/>
      <c r="J163" s="759" t="s">
        <v>121</v>
      </c>
      <c r="K163" s="760"/>
      <c r="L163" s="1"/>
    </row>
    <row r="164" spans="1:12" x14ac:dyDescent="0.25">
      <c r="A164" s="764"/>
      <c r="B164" s="173" t="s">
        <v>124</v>
      </c>
      <c r="C164" s="766"/>
      <c r="D164" s="744"/>
      <c r="E164" s="745"/>
      <c r="F164" s="745"/>
      <c r="G164" s="745"/>
      <c r="H164" s="173"/>
      <c r="I164" s="173"/>
      <c r="J164" s="175"/>
      <c r="K164" s="176"/>
      <c r="L164" s="1"/>
    </row>
    <row r="165" spans="1:12" ht="27.75" x14ac:dyDescent="0.25">
      <c r="A165" s="764"/>
      <c r="B165" s="173">
        <v>4</v>
      </c>
      <c r="C165" s="767"/>
      <c r="D165" s="744"/>
      <c r="E165" s="744"/>
      <c r="F165" s="757"/>
      <c r="G165" s="745"/>
      <c r="H165" s="173"/>
      <c r="I165" s="173"/>
      <c r="J165" s="182" t="str">
        <f xml:space="preserve"> IF(OR(E163="X",F163="X",G163="x",F165="x",G165="X",F167="X",G167="X",G169="X" ),"x","")</f>
        <v/>
      </c>
      <c r="K165" s="176" t="s">
        <v>123</v>
      </c>
      <c r="L165" s="1"/>
    </row>
    <row r="166" spans="1:12" ht="27.75" x14ac:dyDescent="0.25">
      <c r="A166" s="764"/>
      <c r="B166" s="173" t="s">
        <v>126</v>
      </c>
      <c r="C166" s="768"/>
      <c r="D166" s="744"/>
      <c r="E166" s="744"/>
      <c r="F166" s="757"/>
      <c r="G166" s="745"/>
      <c r="H166" s="173"/>
      <c r="I166" s="173"/>
      <c r="J166" s="183"/>
      <c r="K166" s="176"/>
      <c r="L166" s="1"/>
    </row>
    <row r="167" spans="1:12" ht="27.75" x14ac:dyDescent="0.25">
      <c r="A167" s="764"/>
      <c r="B167" s="173">
        <v>3</v>
      </c>
      <c r="C167" s="747"/>
      <c r="D167" s="742"/>
      <c r="E167" s="743"/>
      <c r="F167" s="757"/>
      <c r="G167" s="745"/>
      <c r="H167" s="173"/>
      <c r="I167" s="173"/>
      <c r="J167" s="184" t="str">
        <f xml:space="preserve"> IF(OR(C163="X",D163="X",D165="x",E165="x",E167="X",F169="X",F171="X",G171="X" ),"x","")</f>
        <v/>
      </c>
      <c r="K167" s="176" t="s">
        <v>125</v>
      </c>
      <c r="L167" s="1"/>
    </row>
    <row r="168" spans="1:12" ht="27.75" x14ac:dyDescent="0.25">
      <c r="A168" s="764"/>
      <c r="B168" s="173" t="s">
        <v>128</v>
      </c>
      <c r="C168" s="758"/>
      <c r="D168" s="742"/>
      <c r="E168" s="744"/>
      <c r="F168" s="757"/>
      <c r="G168" s="745"/>
      <c r="H168" s="173"/>
      <c r="I168" s="173"/>
      <c r="J168" s="185"/>
      <c r="K168" s="176"/>
      <c r="L168" s="1"/>
    </row>
    <row r="169" spans="1:12" ht="27.75" x14ac:dyDescent="0.25">
      <c r="A169" s="764"/>
      <c r="B169" s="173">
        <v>2</v>
      </c>
      <c r="C169" s="747"/>
      <c r="D169" s="740"/>
      <c r="E169" s="741"/>
      <c r="F169" s="743"/>
      <c r="G169" s="745"/>
      <c r="H169" s="173"/>
      <c r="I169" s="173"/>
      <c r="J169" s="186" t="str">
        <f xml:space="preserve"> IF(OR(C165="X",D167="X",E169="x",E171="x" ),"x","")</f>
        <v/>
      </c>
      <c r="K169" s="176" t="s">
        <v>127</v>
      </c>
      <c r="L169" s="1"/>
    </row>
    <row r="170" spans="1:12" ht="27.75" x14ac:dyDescent="0.25">
      <c r="A170" s="764"/>
      <c r="B170" s="173" t="s">
        <v>250</v>
      </c>
      <c r="C170" s="758"/>
      <c r="D170" s="740"/>
      <c r="E170" s="742"/>
      <c r="F170" s="744"/>
      <c r="G170" s="745"/>
      <c r="H170" s="173"/>
      <c r="I170" s="173"/>
      <c r="J170" s="185"/>
      <c r="K170" s="176"/>
      <c r="L170" s="1"/>
    </row>
    <row r="171" spans="1:12" ht="27.75" x14ac:dyDescent="0.25">
      <c r="A171" s="764"/>
      <c r="B171" s="173">
        <v>1</v>
      </c>
      <c r="C171" s="747"/>
      <c r="D171" s="749"/>
      <c r="E171" s="751"/>
      <c r="F171" s="753"/>
      <c r="G171" s="755"/>
      <c r="H171" s="173"/>
      <c r="I171" s="173"/>
      <c r="J171" s="187" t="str">
        <f xml:space="preserve"> IF(OR(C167="X",C169="X",C171="x",D169="x",D171="x" ),"x","")</f>
        <v/>
      </c>
      <c r="K171" s="176" t="s">
        <v>129</v>
      </c>
      <c r="L171" s="1"/>
    </row>
    <row r="172" spans="1:12" x14ac:dyDescent="0.25">
      <c r="A172" s="764"/>
      <c r="B172" s="173" t="s">
        <v>130</v>
      </c>
      <c r="C172" s="748"/>
      <c r="D172" s="750"/>
      <c r="E172" s="752"/>
      <c r="F172" s="754"/>
      <c r="G172" s="756"/>
      <c r="H172" s="173"/>
      <c r="I172" s="173"/>
      <c r="J172" s="173"/>
      <c r="K172" s="174"/>
      <c r="L172" s="1"/>
    </row>
    <row r="173" spans="1:12" x14ac:dyDescent="0.25">
      <c r="A173" s="195"/>
      <c r="B173" s="173"/>
      <c r="C173" s="173">
        <v>1</v>
      </c>
      <c r="D173" s="173">
        <v>2</v>
      </c>
      <c r="E173" s="173">
        <v>3</v>
      </c>
      <c r="F173" s="173">
        <v>4</v>
      </c>
      <c r="G173" s="173">
        <v>5</v>
      </c>
      <c r="H173" s="173"/>
      <c r="I173" s="173"/>
      <c r="J173" s="173"/>
      <c r="K173" s="174"/>
      <c r="L173" s="1"/>
    </row>
    <row r="174" spans="1:12" x14ac:dyDescent="0.25">
      <c r="A174" s="195"/>
      <c r="B174" s="173"/>
      <c r="C174" s="173" t="s">
        <v>131</v>
      </c>
      <c r="D174" s="173" t="s">
        <v>132</v>
      </c>
      <c r="E174" s="173" t="s">
        <v>133</v>
      </c>
      <c r="F174" s="173" t="s">
        <v>134</v>
      </c>
      <c r="G174" s="173" t="s">
        <v>135</v>
      </c>
      <c r="H174" s="173"/>
      <c r="I174" s="173"/>
      <c r="J174" s="173"/>
      <c r="K174" s="174"/>
      <c r="L174" s="1"/>
    </row>
    <row r="175" spans="1:12" ht="15" customHeight="1" x14ac:dyDescent="0.25">
      <c r="A175" s="195"/>
      <c r="B175" s="173"/>
      <c r="C175" s="746" t="s">
        <v>136</v>
      </c>
      <c r="D175" s="746"/>
      <c r="E175" s="746"/>
      <c r="F175" s="746"/>
      <c r="G175" s="746"/>
      <c r="H175" s="173"/>
      <c r="I175" s="173"/>
      <c r="J175" s="173"/>
      <c r="K175" s="174"/>
      <c r="L175" s="1"/>
    </row>
    <row r="176" spans="1:12" ht="15" customHeight="1" x14ac:dyDescent="0.25">
      <c r="A176" s="195"/>
      <c r="B176" s="173"/>
      <c r="C176" s="746"/>
      <c r="D176" s="746"/>
      <c r="E176" s="746"/>
      <c r="F176" s="746"/>
      <c r="G176" s="746"/>
      <c r="H176" s="173"/>
      <c r="I176" s="173"/>
      <c r="J176" s="173"/>
      <c r="K176" s="174"/>
      <c r="L176" s="1"/>
    </row>
    <row r="177" spans="1:12" ht="15.75" thickBot="1" x14ac:dyDescent="0.3">
      <c r="A177" s="197"/>
      <c r="B177" s="198"/>
      <c r="C177" s="198"/>
      <c r="D177" s="198"/>
      <c r="E177" s="198"/>
      <c r="F177" s="198"/>
      <c r="G177" s="198"/>
      <c r="H177" s="198"/>
      <c r="I177" s="198"/>
      <c r="J177" s="198"/>
      <c r="K177" s="199"/>
      <c r="L177" s="1"/>
    </row>
    <row r="178" spans="1:12" x14ac:dyDescent="0.25">
      <c r="A178" s="1"/>
      <c r="B178" s="1"/>
      <c r="C178" s="1"/>
      <c r="D178" s="1"/>
      <c r="E178" s="1"/>
      <c r="F178" s="1"/>
      <c r="G178" s="1"/>
      <c r="H178" s="1"/>
      <c r="I178" s="1"/>
      <c r="J178" s="1"/>
      <c r="K178" s="1"/>
      <c r="L178" s="1"/>
    </row>
    <row r="179" spans="1:12" ht="15.75" thickBot="1" x14ac:dyDescent="0.3">
      <c r="A179" s="1"/>
      <c r="B179" s="1"/>
      <c r="C179" s="1"/>
      <c r="D179" s="1"/>
      <c r="E179" s="1"/>
      <c r="F179" s="1"/>
      <c r="G179" s="1"/>
      <c r="H179" s="1"/>
      <c r="I179" s="1"/>
      <c r="J179" s="1"/>
      <c r="K179" s="1"/>
      <c r="L179" s="1"/>
    </row>
    <row r="180" spans="1:12" ht="15.75" customHeight="1" thickBot="1" x14ac:dyDescent="0.3">
      <c r="A180" s="968" t="s">
        <v>120</v>
      </c>
      <c r="B180" s="962" t="str">
        <f>DESCRIPCION!A34</f>
        <v>i</v>
      </c>
      <c r="C180" s="962"/>
      <c r="D180" s="962"/>
      <c r="E180" s="962"/>
      <c r="F180" s="962"/>
      <c r="G180" s="962"/>
      <c r="H180" s="963"/>
      <c r="I180" s="960" t="s">
        <v>350</v>
      </c>
      <c r="J180" s="961"/>
      <c r="K180" s="155" t="str">
        <f>IF(J187="x","EXTREMA",IF(J189="x","ALTA",IF(J191="x","MODERADA",IF(J193="x","BAJA",""))))</f>
        <v/>
      </c>
      <c r="L180" s="1"/>
    </row>
    <row r="181" spans="1:12" ht="16.5" thickBot="1" x14ac:dyDescent="0.3">
      <c r="A181" s="969"/>
      <c r="B181" s="964"/>
      <c r="C181" s="964"/>
      <c r="D181" s="964"/>
      <c r="E181" s="964"/>
      <c r="F181" s="964"/>
      <c r="G181" s="964"/>
      <c r="H181" s="965"/>
      <c r="I181" s="955" t="s">
        <v>351</v>
      </c>
      <c r="J181" s="956"/>
      <c r="K181" s="211" t="str">
        <f>'VALORACION RIESGOS INHERENTES'!K172</f>
        <v/>
      </c>
      <c r="L181" s="1"/>
    </row>
    <row r="182" spans="1:12" ht="16.5" thickBot="1" x14ac:dyDescent="0.3">
      <c r="A182" s="970"/>
      <c r="B182" s="778" t="s">
        <v>301</v>
      </c>
      <c r="C182" s="779"/>
      <c r="D182" s="779"/>
      <c r="E182" s="779"/>
      <c r="F182" s="779"/>
      <c r="G182" s="779"/>
      <c r="H182" s="779"/>
      <c r="I182" s="779"/>
      <c r="J182" s="782"/>
      <c r="K182" s="210" t="e">
        <f>'EVALUACIÓN SOLIDEZ CONTROLES'!H43</f>
        <v>#DIV/0!</v>
      </c>
      <c r="L182" s="1"/>
    </row>
    <row r="183" spans="1:12" ht="16.5" thickBot="1" x14ac:dyDescent="0.3">
      <c r="A183" s="293" t="s">
        <v>122</v>
      </c>
      <c r="B183" s="294"/>
      <c r="C183" s="294"/>
      <c r="D183" s="295"/>
      <c r="E183" s="957"/>
      <c r="F183" s="958"/>
      <c r="G183" s="959"/>
      <c r="H183" s="778" t="s">
        <v>353</v>
      </c>
      <c r="I183" s="782"/>
      <c r="J183" s="783"/>
      <c r="K183" s="784"/>
      <c r="L183" s="1"/>
    </row>
    <row r="184" spans="1:12" ht="37.5" customHeight="1" x14ac:dyDescent="0.25">
      <c r="A184" s="195"/>
      <c r="B184" s="173"/>
      <c r="C184" s="196"/>
      <c r="D184" s="173"/>
      <c r="E184" s="173"/>
      <c r="F184" s="173"/>
      <c r="G184" s="173"/>
      <c r="H184" s="173"/>
      <c r="I184" s="173"/>
      <c r="J184" s="191"/>
      <c r="K184" s="192"/>
      <c r="L184" s="1"/>
    </row>
    <row r="185" spans="1:12" ht="40.5" customHeight="1" x14ac:dyDescent="0.25">
      <c r="A185" s="764" t="s">
        <v>122</v>
      </c>
      <c r="B185" s="173">
        <v>5</v>
      </c>
      <c r="C185" s="765"/>
      <c r="D185" s="744"/>
      <c r="E185" s="745"/>
      <c r="F185" s="745"/>
      <c r="G185" s="745"/>
      <c r="H185" s="173"/>
      <c r="I185" s="173"/>
      <c r="J185" s="759" t="s">
        <v>121</v>
      </c>
      <c r="K185" s="760"/>
      <c r="L185" s="1"/>
    </row>
    <row r="186" spans="1:12" x14ac:dyDescent="0.25">
      <c r="A186" s="764"/>
      <c r="B186" s="173" t="s">
        <v>124</v>
      </c>
      <c r="C186" s="766"/>
      <c r="D186" s="744"/>
      <c r="E186" s="745"/>
      <c r="F186" s="745"/>
      <c r="G186" s="745"/>
      <c r="H186" s="173"/>
      <c r="I186" s="173"/>
      <c r="J186" s="175"/>
      <c r="K186" s="176"/>
      <c r="L186" s="1"/>
    </row>
    <row r="187" spans="1:12" ht="27.75" x14ac:dyDescent="0.25">
      <c r="A187" s="764"/>
      <c r="B187" s="173">
        <v>4</v>
      </c>
      <c r="C187" s="767"/>
      <c r="D187" s="744"/>
      <c r="E187" s="744"/>
      <c r="F187" s="757"/>
      <c r="G187" s="745"/>
      <c r="H187" s="173"/>
      <c r="I187" s="173"/>
      <c r="J187" s="182" t="str">
        <f xml:space="preserve"> IF(OR(E185="X",F185="X",G185="x",F187="x",G187="X",F189="X",G189="X",G191="X" ),"x","")</f>
        <v/>
      </c>
      <c r="K187" s="176" t="s">
        <v>123</v>
      </c>
      <c r="L187" s="1"/>
    </row>
    <row r="188" spans="1:12" ht="27.75" x14ac:dyDescent="0.25">
      <c r="A188" s="764"/>
      <c r="B188" s="173" t="s">
        <v>126</v>
      </c>
      <c r="C188" s="768"/>
      <c r="D188" s="744"/>
      <c r="E188" s="744"/>
      <c r="F188" s="757"/>
      <c r="G188" s="745"/>
      <c r="H188" s="173"/>
      <c r="I188" s="173"/>
      <c r="J188" s="183"/>
      <c r="K188" s="176"/>
      <c r="L188" s="1"/>
    </row>
    <row r="189" spans="1:12" ht="27.75" x14ac:dyDescent="0.25">
      <c r="A189" s="764"/>
      <c r="B189" s="173">
        <v>3</v>
      </c>
      <c r="C189" s="747"/>
      <c r="D189" s="742"/>
      <c r="E189" s="743"/>
      <c r="F189" s="757"/>
      <c r="G189" s="745"/>
      <c r="H189" s="173"/>
      <c r="I189" s="173"/>
      <c r="J189" s="184" t="str">
        <f xml:space="preserve"> IF(OR(C185="X",D185="X",D187="x",E187="x",E189="X",F191="X",F193="X",G193="X" ),"x","")</f>
        <v/>
      </c>
      <c r="K189" s="176" t="s">
        <v>125</v>
      </c>
      <c r="L189" s="1"/>
    </row>
    <row r="190" spans="1:12" ht="27.75" x14ac:dyDescent="0.25">
      <c r="A190" s="764"/>
      <c r="B190" s="173" t="s">
        <v>128</v>
      </c>
      <c r="C190" s="758"/>
      <c r="D190" s="742"/>
      <c r="E190" s="744"/>
      <c r="F190" s="757"/>
      <c r="G190" s="745"/>
      <c r="H190" s="173"/>
      <c r="I190" s="173"/>
      <c r="J190" s="185"/>
      <c r="K190" s="176"/>
      <c r="L190" s="1"/>
    </row>
    <row r="191" spans="1:12" ht="27.75" x14ac:dyDescent="0.25">
      <c r="A191" s="764"/>
      <c r="B191" s="173">
        <v>2</v>
      </c>
      <c r="C191" s="747"/>
      <c r="D191" s="740"/>
      <c r="E191" s="741"/>
      <c r="F191" s="743"/>
      <c r="G191" s="745"/>
      <c r="H191" s="173"/>
      <c r="I191" s="173"/>
      <c r="J191" s="186" t="str">
        <f xml:space="preserve"> IF(OR(E191="X",D189="X",C187="x",E193="x" ),"x","")</f>
        <v/>
      </c>
      <c r="K191" s="176" t="s">
        <v>127</v>
      </c>
      <c r="L191" s="1"/>
    </row>
    <row r="192" spans="1:12" ht="27.75" x14ac:dyDescent="0.25">
      <c r="A192" s="764"/>
      <c r="B192" s="173" t="s">
        <v>250</v>
      </c>
      <c r="C192" s="758"/>
      <c r="D192" s="740"/>
      <c r="E192" s="742"/>
      <c r="F192" s="744"/>
      <c r="G192" s="745"/>
      <c r="H192" s="173"/>
      <c r="I192" s="173"/>
      <c r="J192" s="185"/>
      <c r="K192" s="176"/>
      <c r="L192" s="1"/>
    </row>
    <row r="193" spans="1:12" ht="27.75" x14ac:dyDescent="0.25">
      <c r="A193" s="764"/>
      <c r="B193" s="173">
        <v>1</v>
      </c>
      <c r="C193" s="747"/>
      <c r="D193" s="749"/>
      <c r="E193" s="751"/>
      <c r="F193" s="753"/>
      <c r="G193" s="755"/>
      <c r="H193" s="173"/>
      <c r="I193" s="173"/>
      <c r="J193" s="187" t="str">
        <f xml:space="preserve"> IF(OR(C189="X",C191="X",D191="x",D193="x",C193="x" ),"x","")</f>
        <v/>
      </c>
      <c r="K193" s="176" t="s">
        <v>129</v>
      </c>
      <c r="L193" s="1"/>
    </row>
    <row r="194" spans="1:12" x14ac:dyDescent="0.25">
      <c r="A194" s="764"/>
      <c r="B194" s="173" t="s">
        <v>130</v>
      </c>
      <c r="C194" s="748"/>
      <c r="D194" s="750"/>
      <c r="E194" s="752"/>
      <c r="F194" s="754"/>
      <c r="G194" s="756"/>
      <c r="H194" s="173"/>
      <c r="I194" s="173"/>
      <c r="J194" s="173"/>
      <c r="K194" s="174"/>
      <c r="L194" s="1"/>
    </row>
    <row r="195" spans="1:12" x14ac:dyDescent="0.25">
      <c r="A195" s="195"/>
      <c r="B195" s="173"/>
      <c r="C195" s="173">
        <v>1</v>
      </c>
      <c r="D195" s="173">
        <v>2</v>
      </c>
      <c r="E195" s="173">
        <v>3</v>
      </c>
      <c r="F195" s="173">
        <v>4</v>
      </c>
      <c r="G195" s="173">
        <v>5</v>
      </c>
      <c r="H195" s="173"/>
      <c r="I195" s="173"/>
      <c r="J195" s="173"/>
      <c r="K195" s="174"/>
      <c r="L195" s="1"/>
    </row>
    <row r="196" spans="1:12" ht="15" customHeight="1" x14ac:dyDescent="0.25">
      <c r="A196" s="195"/>
      <c r="B196" s="173"/>
      <c r="C196" s="173" t="s">
        <v>131</v>
      </c>
      <c r="D196" s="173" t="s">
        <v>132</v>
      </c>
      <c r="E196" s="173" t="s">
        <v>133</v>
      </c>
      <c r="F196" s="173" t="s">
        <v>134</v>
      </c>
      <c r="G196" s="173" t="s">
        <v>135</v>
      </c>
      <c r="H196" s="173"/>
      <c r="I196" s="173"/>
      <c r="J196" s="173"/>
      <c r="K196" s="174"/>
      <c r="L196" s="1"/>
    </row>
    <row r="197" spans="1:12" ht="15" customHeight="1" x14ac:dyDescent="0.25">
      <c r="A197" s="195"/>
      <c r="B197" s="173"/>
      <c r="C197" s="746" t="s">
        <v>136</v>
      </c>
      <c r="D197" s="746"/>
      <c r="E197" s="746"/>
      <c r="F197" s="746"/>
      <c r="G197" s="746"/>
      <c r="H197" s="173"/>
      <c r="I197" s="173"/>
      <c r="J197" s="173"/>
      <c r="K197" s="174"/>
      <c r="L197" s="1"/>
    </row>
    <row r="198" spans="1:12" x14ac:dyDescent="0.25">
      <c r="A198" s="195"/>
      <c r="B198" s="173"/>
      <c r="C198" s="746"/>
      <c r="D198" s="746"/>
      <c r="E198" s="746"/>
      <c r="F198" s="746"/>
      <c r="G198" s="746"/>
      <c r="H198" s="173"/>
      <c r="I198" s="173"/>
      <c r="J198" s="173"/>
      <c r="K198" s="174"/>
      <c r="L198" s="1"/>
    </row>
    <row r="199" spans="1:12" ht="15.75" thickBot="1" x14ac:dyDescent="0.3">
      <c r="A199" s="83"/>
      <c r="B199" s="84"/>
      <c r="C199" s="84"/>
      <c r="D199" s="84"/>
      <c r="E199" s="84"/>
      <c r="F199" s="84"/>
      <c r="G199" s="84"/>
      <c r="H199" s="84"/>
      <c r="I199" s="84"/>
      <c r="J199" s="84"/>
      <c r="K199" s="85"/>
      <c r="L199" s="1"/>
    </row>
    <row r="200" spans="1:12" ht="15.75" thickBot="1" x14ac:dyDescent="0.3">
      <c r="A200" s="1"/>
      <c r="B200" s="1"/>
      <c r="C200" s="1"/>
      <c r="D200" s="1"/>
      <c r="E200" s="1"/>
      <c r="F200" s="1"/>
      <c r="G200" s="1"/>
      <c r="H200" s="1"/>
      <c r="I200" s="1"/>
      <c r="J200" s="1"/>
      <c r="K200" s="1"/>
      <c r="L200" s="1"/>
    </row>
    <row r="201" spans="1:12" ht="16.5" customHeight="1" thickBot="1" x14ac:dyDescent="0.3">
      <c r="A201" s="968" t="s">
        <v>120</v>
      </c>
      <c r="B201" s="962" t="str">
        <f>DESCRIPCION!A37</f>
        <v>j</v>
      </c>
      <c r="C201" s="962"/>
      <c r="D201" s="962"/>
      <c r="E201" s="962"/>
      <c r="F201" s="962"/>
      <c r="G201" s="962"/>
      <c r="H201" s="963"/>
      <c r="I201" s="960" t="s">
        <v>350</v>
      </c>
      <c r="J201" s="961"/>
      <c r="K201" s="155" t="str">
        <f>IF(J208="x","EXTREMA",IF(J210="x","ALTA",IF(J212="x","MODERADA",IF(J214="x","BAJA",""))))</f>
        <v/>
      </c>
      <c r="L201" s="1"/>
    </row>
    <row r="202" spans="1:12" ht="16.5" thickBot="1" x14ac:dyDescent="0.3">
      <c r="A202" s="969"/>
      <c r="B202" s="964"/>
      <c r="C202" s="964"/>
      <c r="D202" s="964"/>
      <c r="E202" s="964"/>
      <c r="F202" s="964"/>
      <c r="G202" s="964"/>
      <c r="H202" s="965"/>
      <c r="I202" s="955" t="s">
        <v>351</v>
      </c>
      <c r="J202" s="956"/>
      <c r="K202" s="210" t="str">
        <f>'VALORACION RIESGOS INHERENTES'!K192</f>
        <v/>
      </c>
      <c r="L202" s="1"/>
    </row>
    <row r="203" spans="1:12" ht="16.5" thickBot="1" x14ac:dyDescent="0.3">
      <c r="A203" s="970"/>
      <c r="B203" s="213" t="s">
        <v>301</v>
      </c>
      <c r="C203" s="214"/>
      <c r="D203" s="214"/>
      <c r="E203" s="214"/>
      <c r="F203" s="214"/>
      <c r="G203" s="214"/>
      <c r="H203" s="214"/>
      <c r="I203" s="214"/>
      <c r="J203" s="215"/>
      <c r="K203" s="210" t="e">
        <f>'EVALUACIÓN SOLIDEZ CONTROLES'!H47</f>
        <v>#DIV/0!</v>
      </c>
      <c r="L203" s="1"/>
    </row>
    <row r="204" spans="1:12" ht="16.5" thickBot="1" x14ac:dyDescent="0.3">
      <c r="A204" s="293" t="s">
        <v>122</v>
      </c>
      <c r="B204" s="294"/>
      <c r="C204" s="294"/>
      <c r="D204" s="295"/>
      <c r="E204" s="957"/>
      <c r="F204" s="958"/>
      <c r="G204" s="959"/>
      <c r="H204" s="778" t="s">
        <v>353</v>
      </c>
      <c r="I204" s="782"/>
      <c r="J204" s="783"/>
      <c r="K204" s="784"/>
      <c r="L204" s="1"/>
    </row>
    <row r="205" spans="1:12" ht="38.25" customHeight="1" x14ac:dyDescent="0.25">
      <c r="A205" s="195"/>
      <c r="B205" s="173"/>
      <c r="C205" s="196"/>
      <c r="D205" s="173"/>
      <c r="E205" s="173"/>
      <c r="F205" s="173"/>
      <c r="G205" s="173"/>
      <c r="H205" s="173"/>
      <c r="I205" s="173"/>
      <c r="J205" s="191"/>
      <c r="K205" s="192"/>
      <c r="L205" s="1"/>
    </row>
    <row r="206" spans="1:12" ht="45" customHeight="1" x14ac:dyDescent="0.25">
      <c r="A206" s="764" t="s">
        <v>122</v>
      </c>
      <c r="B206" s="173">
        <v>5</v>
      </c>
      <c r="C206" s="765"/>
      <c r="D206" s="744"/>
      <c r="E206" s="745"/>
      <c r="F206" s="745"/>
      <c r="G206" s="745"/>
      <c r="H206" s="173"/>
      <c r="I206" s="173"/>
      <c r="J206" s="759" t="s">
        <v>121</v>
      </c>
      <c r="K206" s="760"/>
      <c r="L206" s="1"/>
    </row>
    <row r="207" spans="1:12" x14ac:dyDescent="0.25">
      <c r="A207" s="764"/>
      <c r="B207" s="173" t="s">
        <v>124</v>
      </c>
      <c r="C207" s="766"/>
      <c r="D207" s="744"/>
      <c r="E207" s="745"/>
      <c r="F207" s="745"/>
      <c r="G207" s="745"/>
      <c r="H207" s="173"/>
      <c r="I207" s="173"/>
      <c r="J207" s="175"/>
      <c r="K207" s="176"/>
      <c r="L207" s="1"/>
    </row>
    <row r="208" spans="1:12" ht="27.75" x14ac:dyDescent="0.25">
      <c r="A208" s="764"/>
      <c r="B208" s="173">
        <v>4</v>
      </c>
      <c r="C208" s="767"/>
      <c r="D208" s="744"/>
      <c r="E208" s="744"/>
      <c r="F208" s="757"/>
      <c r="G208" s="745"/>
      <c r="H208" s="173"/>
      <c r="I208" s="173"/>
      <c r="J208" s="182" t="str">
        <f xml:space="preserve"> IF(OR(E206="X",F206="X",G206="x",F208="x",G208="X",F210="X",G210="X",G212="X" ),"x","")</f>
        <v/>
      </c>
      <c r="K208" s="176" t="s">
        <v>123</v>
      </c>
      <c r="L208" s="1"/>
    </row>
    <row r="209" spans="1:12" ht="27.75" x14ac:dyDescent="0.25">
      <c r="A209" s="764"/>
      <c r="B209" s="173" t="s">
        <v>126</v>
      </c>
      <c r="C209" s="768"/>
      <c r="D209" s="744"/>
      <c r="E209" s="744"/>
      <c r="F209" s="757"/>
      <c r="G209" s="745"/>
      <c r="H209" s="173"/>
      <c r="I209" s="173"/>
      <c r="J209" s="183"/>
      <c r="K209" s="176"/>
      <c r="L209" s="1"/>
    </row>
    <row r="210" spans="1:12" ht="27.75" x14ac:dyDescent="0.25">
      <c r="A210" s="764"/>
      <c r="B210" s="173">
        <v>3</v>
      </c>
      <c r="C210" s="747"/>
      <c r="D210" s="742"/>
      <c r="E210" s="743"/>
      <c r="F210" s="757"/>
      <c r="G210" s="745"/>
      <c r="H210" s="173"/>
      <c r="I210" s="173"/>
      <c r="J210" s="184" t="str">
        <f xml:space="preserve"> IF(OR(C206="X",D206="X",D208="x",E208="x",E210="X",F212="X",F214="X",G214="X" ),"x","")</f>
        <v/>
      </c>
      <c r="K210" s="176" t="s">
        <v>125</v>
      </c>
      <c r="L210" s="1"/>
    </row>
    <row r="211" spans="1:12" ht="27.75" x14ac:dyDescent="0.25">
      <c r="A211" s="764"/>
      <c r="B211" s="173" t="s">
        <v>128</v>
      </c>
      <c r="C211" s="758"/>
      <c r="D211" s="742"/>
      <c r="E211" s="744"/>
      <c r="F211" s="757"/>
      <c r="G211" s="745"/>
      <c r="H211" s="173"/>
      <c r="I211" s="173"/>
      <c r="J211" s="185"/>
      <c r="K211" s="176"/>
      <c r="L211" s="1"/>
    </row>
    <row r="212" spans="1:12" ht="27.75" x14ac:dyDescent="0.25">
      <c r="A212" s="764"/>
      <c r="B212" s="173">
        <v>2</v>
      </c>
      <c r="C212" s="747"/>
      <c r="D212" s="740"/>
      <c r="E212" s="741"/>
      <c r="F212" s="743"/>
      <c r="G212" s="745"/>
      <c r="H212" s="173"/>
      <c r="I212" s="173"/>
      <c r="J212" s="186" t="str">
        <f xml:space="preserve"> IF(OR(C208="X",D210="X",E212="x",E214="x" ),"x","")</f>
        <v/>
      </c>
      <c r="K212" s="176" t="s">
        <v>127</v>
      </c>
      <c r="L212" s="1"/>
    </row>
    <row r="213" spans="1:12" ht="27.75" x14ac:dyDescent="0.25">
      <c r="A213" s="764"/>
      <c r="B213" s="173" t="s">
        <v>250</v>
      </c>
      <c r="C213" s="758"/>
      <c r="D213" s="740"/>
      <c r="E213" s="742"/>
      <c r="F213" s="744"/>
      <c r="G213" s="745"/>
      <c r="H213" s="173"/>
      <c r="I213" s="173"/>
      <c r="J213" s="185"/>
      <c r="K213" s="176"/>
      <c r="L213" s="1"/>
    </row>
    <row r="214" spans="1:12" ht="27.75" x14ac:dyDescent="0.25">
      <c r="A214" s="764"/>
      <c r="B214" s="173">
        <v>1</v>
      </c>
      <c r="C214" s="747"/>
      <c r="D214" s="749"/>
      <c r="E214" s="751"/>
      <c r="F214" s="753"/>
      <c r="G214" s="755"/>
      <c r="H214" s="173"/>
      <c r="I214" s="173"/>
      <c r="J214" s="187" t="str">
        <f xml:space="preserve"> IF(OR(C210="X",C212="X",D212="x",D214="x",C214="x" ),"x","")</f>
        <v/>
      </c>
      <c r="K214" s="176" t="s">
        <v>129</v>
      </c>
      <c r="L214" s="1"/>
    </row>
    <row r="215" spans="1:12" x14ac:dyDescent="0.25">
      <c r="A215" s="764"/>
      <c r="B215" s="173" t="s">
        <v>130</v>
      </c>
      <c r="C215" s="748"/>
      <c r="D215" s="750"/>
      <c r="E215" s="752"/>
      <c r="F215" s="754"/>
      <c r="G215" s="756"/>
      <c r="H215" s="173"/>
      <c r="I215" s="173"/>
      <c r="J215" s="173"/>
      <c r="K215" s="174"/>
      <c r="L215" s="1"/>
    </row>
    <row r="216" spans="1:12" x14ac:dyDescent="0.25">
      <c r="A216" s="195"/>
      <c r="B216" s="173"/>
      <c r="C216" s="173">
        <v>1</v>
      </c>
      <c r="D216" s="173">
        <v>2</v>
      </c>
      <c r="E216" s="173">
        <v>3</v>
      </c>
      <c r="F216" s="173">
        <v>4</v>
      </c>
      <c r="G216" s="173">
        <v>5</v>
      </c>
      <c r="H216" s="173"/>
      <c r="I216" s="173"/>
      <c r="J216" s="173"/>
      <c r="K216" s="174"/>
      <c r="L216" s="1"/>
    </row>
    <row r="217" spans="1:12" ht="15" customHeight="1" x14ac:dyDescent="0.25">
      <c r="A217" s="195"/>
      <c r="B217" s="173"/>
      <c r="C217" s="173" t="s">
        <v>131</v>
      </c>
      <c r="D217" s="173" t="s">
        <v>132</v>
      </c>
      <c r="E217" s="173" t="s">
        <v>133</v>
      </c>
      <c r="F217" s="173" t="s">
        <v>134</v>
      </c>
      <c r="G217" s="173" t="s">
        <v>135</v>
      </c>
      <c r="H217" s="173"/>
      <c r="I217" s="173"/>
      <c r="J217" s="173"/>
      <c r="K217" s="174"/>
      <c r="L217" s="1"/>
    </row>
    <row r="218" spans="1:12" ht="15" customHeight="1" x14ac:dyDescent="0.25">
      <c r="A218" s="195"/>
      <c r="B218" s="173"/>
      <c r="C218" s="746" t="s">
        <v>136</v>
      </c>
      <c r="D218" s="746"/>
      <c r="E218" s="746"/>
      <c r="F218" s="746"/>
      <c r="G218" s="746"/>
      <c r="H218" s="173"/>
      <c r="I218" s="173"/>
      <c r="J218" s="173"/>
      <c r="K218" s="174"/>
      <c r="L218" s="1"/>
    </row>
    <row r="219" spans="1:12" x14ac:dyDescent="0.25">
      <c r="A219" s="195"/>
      <c r="B219" s="173"/>
      <c r="C219" s="746"/>
      <c r="D219" s="746"/>
      <c r="E219" s="746"/>
      <c r="F219" s="746"/>
      <c r="G219" s="746"/>
      <c r="H219" s="173"/>
      <c r="I219" s="173"/>
      <c r="J219" s="173"/>
      <c r="K219" s="174"/>
      <c r="L219" s="1"/>
    </row>
    <row r="220" spans="1:12" ht="15.75" thickBot="1" x14ac:dyDescent="0.3">
      <c r="A220" s="83"/>
      <c r="B220" s="84"/>
      <c r="C220" s="84"/>
      <c r="D220" s="84"/>
      <c r="E220" s="84"/>
      <c r="F220" s="84"/>
      <c r="G220" s="84"/>
      <c r="H220" s="84"/>
      <c r="I220" s="84"/>
      <c r="J220" s="84"/>
      <c r="K220" s="85"/>
      <c r="L220" s="1"/>
    </row>
    <row r="221" spans="1:12" ht="15.75" x14ac:dyDescent="0.25">
      <c r="A221" s="166"/>
      <c r="B221" s="975"/>
      <c r="C221" s="975"/>
      <c r="D221" s="975"/>
      <c r="E221" s="975"/>
      <c r="F221" s="975"/>
      <c r="G221" s="975"/>
      <c r="H221" s="975"/>
      <c r="I221" s="975"/>
      <c r="J221" s="166"/>
      <c r="K221" s="167"/>
      <c r="L221" s="162"/>
    </row>
    <row r="222" spans="1:12" x14ac:dyDescent="0.25">
      <c r="A222" s="162"/>
      <c r="B222" s="162"/>
      <c r="C222" s="162"/>
      <c r="D222" s="162"/>
      <c r="E222" s="162"/>
      <c r="F222" s="162"/>
      <c r="G222" s="162"/>
      <c r="H222" s="162"/>
      <c r="I222" s="162"/>
      <c r="J222" s="162"/>
      <c r="K222" s="162"/>
      <c r="L222" s="162"/>
    </row>
    <row r="223" spans="1:12" x14ac:dyDescent="0.25">
      <c r="A223" s="162"/>
      <c r="B223" s="162"/>
      <c r="C223" s="162"/>
      <c r="D223" s="162"/>
      <c r="E223" s="162"/>
      <c r="F223" s="162"/>
      <c r="G223" s="162"/>
      <c r="H223" s="162"/>
      <c r="I223" s="162"/>
      <c r="J223" s="162"/>
      <c r="K223" s="162"/>
      <c r="L223" s="162"/>
    </row>
    <row r="224" spans="1:12" x14ac:dyDescent="0.25">
      <c r="A224" s="162"/>
      <c r="B224" s="162"/>
      <c r="C224" s="162"/>
      <c r="D224" s="162"/>
      <c r="E224" s="162"/>
      <c r="F224" s="162"/>
      <c r="G224" s="162"/>
      <c r="H224" s="162"/>
      <c r="I224" s="162"/>
      <c r="J224" s="162"/>
      <c r="K224" s="162"/>
      <c r="L224" s="162"/>
    </row>
    <row r="225" spans="1:12" x14ac:dyDescent="0.25">
      <c r="A225" s="976"/>
      <c r="B225" s="163"/>
      <c r="C225" s="973"/>
      <c r="D225" s="973"/>
      <c r="E225" s="973"/>
      <c r="F225" s="973"/>
      <c r="G225" s="973"/>
      <c r="H225" s="162"/>
      <c r="I225" s="162"/>
      <c r="J225" s="972"/>
      <c r="K225" s="972"/>
      <c r="L225" s="162"/>
    </row>
    <row r="226" spans="1:12" x14ac:dyDescent="0.25">
      <c r="A226" s="976"/>
      <c r="B226" s="164"/>
      <c r="C226" s="973"/>
      <c r="D226" s="973"/>
      <c r="E226" s="973"/>
      <c r="F226" s="973"/>
      <c r="G226" s="973"/>
      <c r="H226" s="162"/>
      <c r="I226" s="162"/>
      <c r="J226" s="165"/>
      <c r="K226" s="165"/>
      <c r="L226" s="162"/>
    </row>
    <row r="227" spans="1:12" x14ac:dyDescent="0.25">
      <c r="A227" s="976"/>
      <c r="B227" s="163"/>
      <c r="C227" s="973"/>
      <c r="D227" s="973"/>
      <c r="E227" s="973"/>
      <c r="F227" s="974"/>
      <c r="G227" s="973"/>
      <c r="H227" s="162"/>
      <c r="I227" s="162"/>
      <c r="J227" s="165"/>
      <c r="K227" s="168"/>
      <c r="L227" s="162"/>
    </row>
    <row r="228" spans="1:12" x14ac:dyDescent="0.25">
      <c r="A228" s="976"/>
      <c r="B228" s="164"/>
      <c r="C228" s="973"/>
      <c r="D228" s="973"/>
      <c r="E228" s="973"/>
      <c r="F228" s="974"/>
      <c r="G228" s="973"/>
      <c r="H228" s="162"/>
      <c r="I228" s="162"/>
      <c r="J228" s="165"/>
      <c r="K228" s="168"/>
      <c r="L228" s="162"/>
    </row>
    <row r="229" spans="1:12" x14ac:dyDescent="0.25">
      <c r="A229" s="976"/>
      <c r="B229" s="163"/>
      <c r="C229" s="973"/>
      <c r="D229" s="973"/>
      <c r="E229" s="974"/>
      <c r="F229" s="974"/>
      <c r="G229" s="973"/>
      <c r="H229" s="162"/>
      <c r="I229" s="162"/>
      <c r="J229" s="165"/>
      <c r="K229" s="168"/>
      <c r="L229" s="162"/>
    </row>
    <row r="230" spans="1:12" x14ac:dyDescent="0.25">
      <c r="A230" s="976"/>
      <c r="B230" s="164"/>
      <c r="C230" s="973"/>
      <c r="D230" s="973"/>
      <c r="E230" s="977"/>
      <c r="F230" s="974"/>
      <c r="G230" s="973"/>
      <c r="H230" s="162"/>
      <c r="I230" s="162"/>
      <c r="J230" s="165"/>
      <c r="K230" s="168"/>
      <c r="L230" s="162"/>
    </row>
    <row r="231" spans="1:12" x14ac:dyDescent="0.25">
      <c r="A231" s="976"/>
      <c r="B231" s="163"/>
      <c r="C231" s="973"/>
      <c r="D231" s="973"/>
      <c r="E231" s="974"/>
      <c r="F231" s="974"/>
      <c r="G231" s="973"/>
      <c r="H231" s="162"/>
      <c r="I231" s="162"/>
      <c r="J231" s="165"/>
      <c r="K231" s="168"/>
      <c r="L231" s="162"/>
    </row>
    <row r="232" spans="1:12" x14ac:dyDescent="0.25">
      <c r="A232" s="976"/>
      <c r="B232" s="164"/>
      <c r="C232" s="973"/>
      <c r="D232" s="973"/>
      <c r="E232" s="977"/>
      <c r="F232" s="977"/>
      <c r="G232" s="973"/>
      <c r="H232" s="162"/>
      <c r="I232" s="162"/>
      <c r="J232" s="165"/>
      <c r="K232" s="168"/>
      <c r="L232" s="162"/>
    </row>
    <row r="233" spans="1:12" x14ac:dyDescent="0.25">
      <c r="A233" s="976"/>
      <c r="B233" s="163"/>
      <c r="C233" s="973"/>
      <c r="D233" s="973"/>
      <c r="E233" s="978"/>
      <c r="F233" s="979"/>
      <c r="G233" s="973"/>
      <c r="H233" s="162"/>
      <c r="I233" s="162"/>
      <c r="J233" s="165"/>
      <c r="K233" s="168"/>
      <c r="L233" s="162"/>
    </row>
    <row r="234" spans="1:12" x14ac:dyDescent="0.25">
      <c r="A234" s="976"/>
      <c r="B234" s="164"/>
      <c r="C234" s="973"/>
      <c r="D234" s="973"/>
      <c r="E234" s="973"/>
      <c r="F234" s="979"/>
      <c r="G234" s="973"/>
      <c r="H234" s="162"/>
      <c r="I234" s="162"/>
      <c r="J234" s="162"/>
      <c r="K234" s="162"/>
      <c r="L234" s="162"/>
    </row>
    <row r="235" spans="1:12" x14ac:dyDescent="0.25">
      <c r="A235" s="162"/>
      <c r="B235" s="162"/>
      <c r="C235" s="163"/>
      <c r="D235" s="163"/>
      <c r="E235" s="163"/>
      <c r="F235" s="163"/>
      <c r="G235" s="163"/>
      <c r="H235" s="162"/>
      <c r="I235" s="162"/>
      <c r="J235" s="162"/>
      <c r="K235" s="162"/>
      <c r="L235" s="162"/>
    </row>
    <row r="236" spans="1:12" x14ac:dyDescent="0.25">
      <c r="A236" s="162"/>
      <c r="B236" s="162"/>
      <c r="C236" s="163"/>
      <c r="D236" s="163"/>
      <c r="E236" s="163"/>
      <c r="F236" s="163"/>
      <c r="G236" s="163"/>
      <c r="H236" s="162"/>
      <c r="I236" s="162"/>
      <c r="J236" s="162"/>
      <c r="K236" s="162"/>
      <c r="L236" s="162"/>
    </row>
    <row r="237" spans="1:12" x14ac:dyDescent="0.25">
      <c r="A237" s="162"/>
      <c r="B237" s="162"/>
      <c r="C237" s="980"/>
      <c r="D237" s="980"/>
      <c r="E237" s="980"/>
      <c r="F237" s="980"/>
      <c r="G237" s="980"/>
      <c r="H237" s="162"/>
      <c r="I237" s="162"/>
      <c r="J237" s="162"/>
      <c r="K237" s="162"/>
      <c r="L237" s="162"/>
    </row>
    <row r="238" spans="1:12" x14ac:dyDescent="0.25">
      <c r="A238" s="162"/>
      <c r="B238" s="162"/>
      <c r="C238" s="980"/>
      <c r="D238" s="980"/>
      <c r="E238" s="980"/>
      <c r="F238" s="980"/>
      <c r="G238" s="980"/>
      <c r="H238" s="162"/>
      <c r="I238" s="162"/>
      <c r="J238" s="162"/>
      <c r="K238" s="162"/>
      <c r="L238" s="162"/>
    </row>
    <row r="239" spans="1:12" x14ac:dyDescent="0.25">
      <c r="A239" s="162"/>
      <c r="B239" s="162"/>
      <c r="C239" s="162"/>
      <c r="D239" s="162"/>
      <c r="E239" s="162"/>
      <c r="F239" s="162"/>
      <c r="G239" s="162"/>
      <c r="H239" s="162"/>
      <c r="I239" s="162"/>
      <c r="J239" s="162"/>
      <c r="K239" s="162"/>
      <c r="L239" s="162"/>
    </row>
    <row r="240" spans="1:12" x14ac:dyDescent="0.25">
      <c r="A240" s="1"/>
      <c r="B240" s="1"/>
      <c r="C240" s="1"/>
      <c r="D240" s="1"/>
      <c r="E240" s="1"/>
      <c r="F240" s="1"/>
      <c r="G240" s="1"/>
      <c r="H240" s="1"/>
      <c r="I240" s="1"/>
      <c r="J240" s="1"/>
      <c r="K240" s="1"/>
      <c r="L240" s="1"/>
    </row>
    <row r="241" spans="1:12" x14ac:dyDescent="0.25">
      <c r="A241" s="1"/>
      <c r="B241" s="1"/>
      <c r="C241" s="1"/>
      <c r="D241" s="1"/>
      <c r="E241" s="1"/>
      <c r="F241" s="1"/>
      <c r="G241" s="1"/>
      <c r="H241" s="1"/>
      <c r="I241" s="1"/>
      <c r="J241" s="1"/>
      <c r="K241" s="1"/>
      <c r="L241" s="1"/>
    </row>
    <row r="242" spans="1:12" x14ac:dyDescent="0.25">
      <c r="A242" s="1"/>
      <c r="B242" s="1"/>
      <c r="C242" s="1"/>
      <c r="D242" s="1"/>
      <c r="E242" s="1"/>
      <c r="F242" s="1"/>
      <c r="G242" s="1"/>
      <c r="H242" s="1"/>
      <c r="I242" s="1"/>
      <c r="J242" s="1"/>
      <c r="K242" s="1"/>
      <c r="L242" s="1"/>
    </row>
    <row r="243" spans="1:12" x14ac:dyDescent="0.25">
      <c r="A243" s="1"/>
      <c r="B243" s="1"/>
      <c r="C243" s="1"/>
      <c r="D243" s="1"/>
      <c r="E243" s="1"/>
      <c r="F243" s="1"/>
      <c r="G243" s="1"/>
      <c r="H243" s="1"/>
      <c r="I243" s="1"/>
      <c r="J243" s="1"/>
      <c r="K243" s="1"/>
      <c r="L243" s="1"/>
    </row>
  </sheetData>
  <sheetProtection selectLockedCells="1"/>
  <mergeCells count="403">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00:D101"/>
    <mergeCell ref="E100:E101"/>
    <mergeCell ref="F100:F101"/>
    <mergeCell ref="G100:G101"/>
    <mergeCell ref="C104:C105"/>
    <mergeCell ref="D104:D105"/>
    <mergeCell ref="E104:E105"/>
    <mergeCell ref="F104:F105"/>
    <mergeCell ref="G104:G105"/>
    <mergeCell ref="C106:C107"/>
    <mergeCell ref="D106:D107"/>
    <mergeCell ref="E106:E107"/>
    <mergeCell ref="F106:F107"/>
    <mergeCell ref="G106:G107"/>
    <mergeCell ref="D102:D103"/>
    <mergeCell ref="E102:E103"/>
    <mergeCell ref="F102:F103"/>
    <mergeCell ref="G102:G103"/>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Hoja2!$A$1:$A$5</xm:f>
          </x14:formula1>
          <xm:sqref>E14:G14 E35:G35 E56:G56 E77:G77 E98:G98 E119:G119 E140:G140 E161:G161 E183:G183 E204:G204</xm:sqref>
        </x14:dataValidation>
        <x14:dataValidation type="list" allowBlank="1" showInputMessage="1" showErrorMessage="1">
          <x14:formula1>
            <xm:f>Hoja2!$C$1:$C$5</xm:f>
          </x14:formula1>
          <xm:sqref>J14:K14 J35:K35 J56:K56 J77:K77 J98:K98 J119:K119 J140:K140 J161:K161 J183:K183 J204:K204</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9">
    <tabColor theme="9" tint="-0.249977111117893"/>
  </sheetPr>
  <dimension ref="A1:M65"/>
  <sheetViews>
    <sheetView tabSelected="1" zoomScale="78" zoomScaleNormal="78" workbookViewId="0">
      <selection activeCell="Y12" sqref="Y12"/>
    </sheetView>
  </sheetViews>
  <sheetFormatPr baseColWidth="10" defaultColWidth="11.42578125" defaultRowHeight="12.75" x14ac:dyDescent="0.2"/>
  <cols>
    <col min="1" max="1" width="28.140625" style="24" customWidth="1"/>
    <col min="2" max="3" width="18.42578125" style="24" customWidth="1"/>
    <col min="4" max="4" width="20.42578125" style="26" customWidth="1"/>
    <col min="5" max="5" width="15.42578125" style="24" customWidth="1"/>
    <col min="6" max="6" width="15" style="24" customWidth="1"/>
    <col min="7" max="7" width="17.28515625" style="24" customWidth="1"/>
    <col min="8" max="8" width="18" style="24" customWidth="1"/>
    <col min="9" max="9" width="44.28515625" style="24" customWidth="1"/>
    <col min="10" max="10" width="16.140625" style="24" customWidth="1"/>
    <col min="11" max="11" width="13.140625" style="24" customWidth="1"/>
    <col min="12" max="12" width="18.42578125" style="24" customWidth="1"/>
    <col min="13" max="13" width="20" style="24" customWidth="1"/>
    <col min="14" max="16384" width="11.42578125" style="24"/>
  </cols>
  <sheetData>
    <row r="1" spans="1:13" ht="15.75" customHeight="1" x14ac:dyDescent="0.2">
      <c r="A1" s="1003"/>
      <c r="B1" s="1005" t="str">
        <f>CONTEXTO!B1</f>
        <v xml:space="preserve">PROCESO: </v>
      </c>
      <c r="C1" s="1005"/>
      <c r="D1" s="1005"/>
      <c r="E1" s="1005"/>
      <c r="F1" s="1005"/>
      <c r="G1" s="1005"/>
      <c r="H1" s="1005"/>
      <c r="I1" s="1005"/>
      <c r="J1" s="728" t="s">
        <v>503</v>
      </c>
      <c r="K1" s="728"/>
      <c r="L1" s="728"/>
      <c r="M1" s="982"/>
    </row>
    <row r="2" spans="1:13" ht="15.75" customHeight="1" x14ac:dyDescent="0.2">
      <c r="A2" s="1004"/>
      <c r="B2" s="500"/>
      <c r="C2" s="500"/>
      <c r="D2" s="500"/>
      <c r="E2" s="500"/>
      <c r="F2" s="500"/>
      <c r="G2" s="500"/>
      <c r="H2" s="500"/>
      <c r="I2" s="500"/>
      <c r="J2" s="654" t="s">
        <v>496</v>
      </c>
      <c r="K2" s="654"/>
      <c r="L2" s="654"/>
      <c r="M2" s="983"/>
    </row>
    <row r="3" spans="1:13" ht="15.75" customHeight="1" x14ac:dyDescent="0.2">
      <c r="A3" s="1004"/>
      <c r="B3" s="500" t="s">
        <v>236</v>
      </c>
      <c r="C3" s="500"/>
      <c r="D3" s="500"/>
      <c r="E3" s="500"/>
      <c r="F3" s="500"/>
      <c r="G3" s="500"/>
      <c r="H3" s="500"/>
      <c r="I3" s="500"/>
      <c r="J3" s="654" t="s">
        <v>497</v>
      </c>
      <c r="K3" s="654"/>
      <c r="L3" s="654"/>
      <c r="M3" s="983"/>
    </row>
    <row r="4" spans="1:13" ht="15.75" customHeight="1" x14ac:dyDescent="0.2">
      <c r="A4" s="1004"/>
      <c r="B4" s="500"/>
      <c r="C4" s="500"/>
      <c r="D4" s="500"/>
      <c r="E4" s="500"/>
      <c r="F4" s="500"/>
      <c r="G4" s="500"/>
      <c r="H4" s="500"/>
      <c r="I4" s="500"/>
      <c r="J4" s="654" t="s">
        <v>518</v>
      </c>
      <c r="K4" s="654"/>
      <c r="L4" s="654"/>
      <c r="M4" s="983"/>
    </row>
    <row r="5" spans="1:13" ht="15" customHeight="1" x14ac:dyDescent="0.2">
      <c r="A5" s="986"/>
      <c r="B5" s="987"/>
      <c r="C5" s="987"/>
      <c r="D5" s="987"/>
      <c r="E5" s="987"/>
      <c r="F5" s="987"/>
      <c r="G5" s="987"/>
      <c r="H5" s="987"/>
      <c r="I5" s="987"/>
      <c r="J5" s="987"/>
      <c r="K5" s="987"/>
      <c r="L5" s="987"/>
      <c r="M5" s="988"/>
    </row>
    <row r="6" spans="1:13" s="25" customFormat="1" ht="15.75" customHeight="1" x14ac:dyDescent="0.2">
      <c r="A6" s="89" t="s">
        <v>237</v>
      </c>
      <c r="B6" s="991" t="s">
        <v>254</v>
      </c>
      <c r="C6" s="991"/>
      <c r="D6" s="991"/>
      <c r="E6" s="991"/>
      <c r="F6" s="991"/>
      <c r="G6" s="991"/>
      <c r="H6" s="991"/>
      <c r="I6" s="991"/>
      <c r="J6" s="991"/>
      <c r="K6" s="991"/>
      <c r="L6" s="991"/>
      <c r="M6" s="992"/>
    </row>
    <row r="7" spans="1:13" s="25" customFormat="1" ht="42.75" customHeight="1" x14ac:dyDescent="0.2">
      <c r="A7" s="89" t="s">
        <v>238</v>
      </c>
      <c r="B7" s="654" t="s">
        <v>255</v>
      </c>
      <c r="C7" s="654"/>
      <c r="D7" s="654"/>
      <c r="E7" s="654"/>
      <c r="F7" s="654"/>
      <c r="G7" s="654"/>
      <c r="H7" s="654"/>
      <c r="I7" s="654"/>
      <c r="J7" s="654"/>
      <c r="K7" s="654"/>
      <c r="L7" s="654"/>
      <c r="M7" s="655"/>
    </row>
    <row r="8" spans="1:13" s="25" customFormat="1" ht="48.95" customHeight="1" x14ac:dyDescent="0.2">
      <c r="A8" s="999"/>
      <c r="B8" s="1000"/>
      <c r="C8" s="1000"/>
      <c r="D8" s="1000"/>
      <c r="E8" s="1000"/>
      <c r="F8" s="1000"/>
      <c r="G8" s="1000"/>
      <c r="H8" s="1000"/>
      <c r="I8" s="1000"/>
      <c r="J8" s="1000"/>
      <c r="K8" s="1000"/>
      <c r="L8" s="1000"/>
      <c r="M8" s="1000"/>
    </row>
    <row r="9" spans="1:13" s="88" customFormat="1" ht="40.5" customHeight="1" thickBot="1" x14ac:dyDescent="0.25">
      <c r="A9" s="87" t="s">
        <v>239</v>
      </c>
      <c r="B9" s="64" t="s">
        <v>240</v>
      </c>
      <c r="C9" s="64" t="s">
        <v>74</v>
      </c>
      <c r="D9" s="64" t="s">
        <v>8</v>
      </c>
      <c r="E9" s="63" t="s">
        <v>241</v>
      </c>
      <c r="F9" s="63" t="s">
        <v>242</v>
      </c>
      <c r="G9" s="63" t="s">
        <v>243</v>
      </c>
      <c r="H9" s="63" t="s">
        <v>244</v>
      </c>
      <c r="I9" s="63" t="s">
        <v>245</v>
      </c>
      <c r="J9" s="64" t="s">
        <v>246</v>
      </c>
      <c r="K9" s="64" t="s">
        <v>247</v>
      </c>
      <c r="L9" s="64" t="s">
        <v>248</v>
      </c>
      <c r="M9" s="338" t="s">
        <v>249</v>
      </c>
    </row>
    <row r="10" spans="1:13" s="25" customFormat="1" ht="110.1" customHeight="1" x14ac:dyDescent="0.2">
      <c r="A10" s="329" t="str">
        <f>CONTEXTO!A8</f>
        <v>PROCESO: GESTIÓN DEL SERVICIO Y ATENCIÓN AL CIUDADANO</v>
      </c>
      <c r="B10" s="997" t="str">
        <f>DESCRIPCION!A10</f>
        <v xml:space="preserve">Posibilidad de la inoportunidad en la respuesta de las PQRS formuladas a la entidad como Derechos de Petición  </v>
      </c>
      <c r="C10" s="1011" t="str">
        <f>'IDENTIFICACION DE RIESGOS'!J10</f>
        <v>GESTION</v>
      </c>
      <c r="D10" s="110" t="str">
        <f>DESCRIPCION!D10</f>
        <v>Falta de seguimiento a los tiempos de respuestas de las PQRS - Derechos de Petición formuladas a la entidad</v>
      </c>
      <c r="E10" s="1011" t="str">
        <f>'VALORACIÓN RIESGOS RESIDUAL'!E14:G14</f>
        <v>Probable</v>
      </c>
      <c r="F10" s="989" t="str">
        <f>'VALORACIÓN RIESGOS RESIDUAL'!J14</f>
        <v>Moderado</v>
      </c>
      <c r="G10" s="997" t="str">
        <f>'VALORACIÓN RIESGOS RESIDUAL'!K11</f>
        <v>ALTA</v>
      </c>
      <c r="H10" s="993" t="s">
        <v>305</v>
      </c>
      <c r="I10" s="252" t="str">
        <f>DOFA!E31</f>
        <v>D11,12O3,6,7; Realizar informes de seguimiento por unidad administrativa, referente a las respuestas y el estado de seguimiento de las PQRS.</v>
      </c>
      <c r="J10" s="253" t="s">
        <v>492</v>
      </c>
      <c r="K10" s="253" t="s">
        <v>466</v>
      </c>
      <c r="L10" s="254" t="s">
        <v>467</v>
      </c>
      <c r="M10" s="996" t="s">
        <v>479</v>
      </c>
    </row>
    <row r="11" spans="1:13" s="25" customFormat="1" ht="79.5" customHeight="1" x14ac:dyDescent="0.2">
      <c r="A11" s="984" t="str">
        <f>CONTEXTO!A9</f>
        <v xml:space="preserve">OBJETIVO: ATENDER, ORIENTAR Y EVALUAR CONTINUAMENTE DE MANERA OPORTUNA Y EFICAZ, LAS DIFERENTES SOLICITUDES DE LA CIUDADANÍA, EN EL MARCO DE SUS REQUISITOS Y NECESIDADES, CON EL FIN DE LOGRAR LA SATISFACCIÓN DEL CIUDADANO, FRENTE A LOS SERVICIOS Y LA ATENCIÓN PRESTADA EN LA ADMINISTRACIÓN MUNICIPAL.
</v>
      </c>
      <c r="B11" s="996"/>
      <c r="C11" s="656"/>
      <c r="D11" s="111" t="str">
        <f>DESCRIPCION!D11</f>
        <v>Errores en la clasificación del tipo de petición - Derechos de Petición.</v>
      </c>
      <c r="E11" s="656"/>
      <c r="F11" s="990"/>
      <c r="G11" s="996"/>
      <c r="H11" s="994"/>
      <c r="I11" s="670" t="str">
        <f>DOFA!E32</f>
        <v>D13,14O3; Realizar informes consolidados de seguimiento a las ventanillas</v>
      </c>
      <c r="J11" s="1007" t="s">
        <v>493</v>
      </c>
      <c r="K11" s="1007" t="s">
        <v>469</v>
      </c>
      <c r="L11" s="1009" t="s">
        <v>467</v>
      </c>
      <c r="M11" s="996"/>
    </row>
    <row r="12" spans="1:13" s="25" customFormat="1" ht="377.1" customHeight="1" x14ac:dyDescent="0.2">
      <c r="A12" s="984"/>
      <c r="B12" s="996"/>
      <c r="C12" s="656"/>
      <c r="D12" s="238" t="str">
        <f>DESCRIPCION!D12</f>
        <v>Errores en el direccionamiento del tipo de petición - Derechos de Petición.</v>
      </c>
      <c r="E12" s="656"/>
      <c r="F12" s="990"/>
      <c r="G12" s="996"/>
      <c r="H12" s="995"/>
      <c r="I12" s="672"/>
      <c r="J12" s="1008"/>
      <c r="K12" s="1008"/>
      <c r="L12" s="1010"/>
      <c r="M12" s="996"/>
    </row>
    <row r="13" spans="1:13" s="25" customFormat="1" ht="81" customHeight="1" x14ac:dyDescent="0.2">
      <c r="A13" s="984"/>
      <c r="B13" s="996"/>
      <c r="C13" s="656"/>
      <c r="D13" s="244"/>
      <c r="E13" s="656"/>
      <c r="F13" s="990"/>
      <c r="G13" s="998"/>
      <c r="H13" s="237" t="s">
        <v>253</v>
      </c>
      <c r="I13" s="257" t="str">
        <f>DOFA!E40</f>
        <v>D10A3; Enviar informes a la Oficina de Control Disciplinario para que investiguen y tomen las medidas pertinentes con los funcionarios que se demoran en dar respuesta a los ciudadanos.</v>
      </c>
      <c r="J13" s="258" t="s">
        <v>491</v>
      </c>
      <c r="K13" s="331" t="s">
        <v>466</v>
      </c>
      <c r="L13" s="256"/>
      <c r="M13" s="996"/>
    </row>
    <row r="14" spans="1:13" s="25" customFormat="1" ht="156.94999999999999" customHeight="1" x14ac:dyDescent="0.2">
      <c r="A14" s="984"/>
      <c r="B14" s="996" t="str">
        <f>DESCRIPCION!A13</f>
        <v>Posibilidad de la insatisfacción del ciudadano frente a los servicios prestados por la administración municipal.</v>
      </c>
      <c r="C14" s="656" t="str">
        <f>'IDENTIFICACION DE RIESGOS'!J13</f>
        <v>GESTION</v>
      </c>
      <c r="D14" s="111" t="str">
        <f>DESCRIPCION!D13</f>
        <v>Falta de socialización de los mecanismos de comunicación para con los ciudadanos</v>
      </c>
      <c r="E14" s="656" t="str">
        <f>'VALORACIÓN RIESGOS RESIDUAL'!E35:G35</f>
        <v>Casi seguro</v>
      </c>
      <c r="F14" s="990" t="str">
        <f>'VALORACIÓN RIESGOS RESIDUAL'!J35</f>
        <v>Menor</v>
      </c>
      <c r="G14" s="656" t="str">
        <f>'VALORACIÓN RIESGOS RESIDUAL'!K32</f>
        <v>ALTA</v>
      </c>
      <c r="H14" s="995" t="s">
        <v>305</v>
      </c>
      <c r="I14" s="336" t="str">
        <f>DOFA!E33</f>
        <v xml:space="preserve">D15O3; Socializar y difundir información de los canales de atención, trámites, servicios y correos electrónicos de las Dependencias a los ciudadanos. </v>
      </c>
      <c r="J14" s="334" t="s">
        <v>481</v>
      </c>
      <c r="K14" s="1007" t="s">
        <v>470</v>
      </c>
      <c r="L14" s="336" t="s">
        <v>474</v>
      </c>
      <c r="M14" s="996"/>
    </row>
    <row r="15" spans="1:13" s="25" customFormat="1" ht="384" customHeight="1" x14ac:dyDescent="0.2">
      <c r="A15" s="984"/>
      <c r="B15" s="996"/>
      <c r="C15" s="656"/>
      <c r="D15" s="111" t="str">
        <f>DESCRIPCION!D14</f>
        <v>Baja competencia del personal frente al manejo de las PQRS, orientación y atención al ciudadano</v>
      </c>
      <c r="E15" s="656"/>
      <c r="F15" s="990"/>
      <c r="G15" s="656"/>
      <c r="H15" s="1001"/>
      <c r="I15" s="335" t="str">
        <f>DOFA!E34</f>
        <v>D1O3; Socializar el procedimiento de peticiones, quejas y reclamos con los servidores públicos.</v>
      </c>
      <c r="J15" s="333" t="s">
        <v>489</v>
      </c>
      <c r="K15" s="1008"/>
      <c r="L15" s="335" t="s">
        <v>480</v>
      </c>
      <c r="M15" s="996"/>
    </row>
    <row r="16" spans="1:13" s="25" customFormat="1" ht="87" customHeight="1" x14ac:dyDescent="0.2">
      <c r="A16" s="984"/>
      <c r="B16" s="996"/>
      <c r="C16" s="656"/>
      <c r="D16" s="111">
        <f>DESCRIPCION!D15</f>
        <v>0</v>
      </c>
      <c r="E16" s="656"/>
      <c r="F16" s="990"/>
      <c r="G16" s="656"/>
      <c r="H16" s="1002"/>
      <c r="I16" s="332"/>
      <c r="J16" s="255"/>
      <c r="K16" s="255"/>
      <c r="L16" s="256"/>
      <c r="M16" s="996"/>
    </row>
    <row r="17" spans="1:13" s="25" customFormat="1" ht="95.25" customHeight="1" x14ac:dyDescent="0.2">
      <c r="A17" s="985"/>
      <c r="B17" s="996"/>
      <c r="C17" s="656"/>
      <c r="D17" s="244"/>
      <c r="E17" s="656"/>
      <c r="F17" s="990"/>
      <c r="G17" s="656"/>
      <c r="H17" s="251" t="s">
        <v>253</v>
      </c>
      <c r="I17" s="257" t="str">
        <f>DOFA!E41</f>
        <v>D1,3,15O3,4,5,6; Revisar y/o modificar las acciones propuestas en el componente de atención al ciudadano del plan anticorrupcion y de atención al ciudadano con el fin de lograr la mejora continua del proceso.</v>
      </c>
      <c r="J17" s="331" t="s">
        <v>477</v>
      </c>
      <c r="K17" s="255" t="s">
        <v>473</v>
      </c>
      <c r="L17" s="256"/>
      <c r="M17" s="996"/>
    </row>
    <row r="18" spans="1:13" s="337" customFormat="1" x14ac:dyDescent="0.2">
      <c r="D18" s="339"/>
    </row>
    <row r="19" spans="1:13" s="337" customFormat="1" x14ac:dyDescent="0.2">
      <c r="D19" s="339"/>
    </row>
    <row r="20" spans="1:13" s="337" customFormat="1" x14ac:dyDescent="0.2">
      <c r="D20" s="339"/>
    </row>
    <row r="21" spans="1:13" s="337" customFormat="1" x14ac:dyDescent="0.2">
      <c r="D21" s="339"/>
    </row>
    <row r="22" spans="1:13" s="337" customFormat="1" x14ac:dyDescent="0.2">
      <c r="C22" s="340"/>
      <c r="D22" s="341"/>
      <c r="E22" s="340"/>
      <c r="I22" s="340"/>
      <c r="J22" s="340"/>
    </row>
    <row r="23" spans="1:13" s="337" customFormat="1" ht="15" x14ac:dyDescent="0.2">
      <c r="C23" s="1006" t="s">
        <v>484</v>
      </c>
      <c r="D23" s="1006"/>
      <c r="E23" s="1006"/>
      <c r="I23" s="1006" t="s">
        <v>494</v>
      </c>
      <c r="J23" s="1006"/>
    </row>
    <row r="24" spans="1:13" s="337" customFormat="1" ht="15" x14ac:dyDescent="0.2">
      <c r="C24" s="1006" t="s">
        <v>485</v>
      </c>
      <c r="D24" s="1006"/>
      <c r="E24" s="1006"/>
      <c r="I24" s="1006" t="s">
        <v>486</v>
      </c>
      <c r="J24" s="1006"/>
    </row>
    <row r="25" spans="1:13" s="337" customFormat="1" x14ac:dyDescent="0.2">
      <c r="D25" s="339"/>
    </row>
    <row r="26" spans="1:13" s="337" customFormat="1" x14ac:dyDescent="0.2">
      <c r="D26" s="339"/>
    </row>
    <row r="27" spans="1:13" s="337" customFormat="1" x14ac:dyDescent="0.2">
      <c r="D27" s="339"/>
    </row>
    <row r="28" spans="1:13" s="337" customFormat="1" x14ac:dyDescent="0.2">
      <c r="D28" s="339"/>
    </row>
    <row r="29" spans="1:13" s="337" customFormat="1" x14ac:dyDescent="0.2">
      <c r="D29" s="339"/>
    </row>
    <row r="30" spans="1:13" s="337" customFormat="1" x14ac:dyDescent="0.2">
      <c r="D30" s="339"/>
    </row>
    <row r="31" spans="1:13" s="337" customFormat="1" x14ac:dyDescent="0.2">
      <c r="D31" s="339"/>
    </row>
    <row r="32" spans="1:13" s="337" customFormat="1" x14ac:dyDescent="0.2">
      <c r="D32" s="339"/>
    </row>
    <row r="33" spans="4:4" s="337" customFormat="1" x14ac:dyDescent="0.2">
      <c r="D33" s="339"/>
    </row>
    <row r="34" spans="4:4" s="337" customFormat="1" x14ac:dyDescent="0.2">
      <c r="D34" s="339"/>
    </row>
    <row r="35" spans="4:4" s="337" customFormat="1" x14ac:dyDescent="0.2">
      <c r="D35" s="339"/>
    </row>
    <row r="36" spans="4:4" s="337" customFormat="1" x14ac:dyDescent="0.2">
      <c r="D36" s="339"/>
    </row>
    <row r="37" spans="4:4" s="337" customFormat="1" x14ac:dyDescent="0.2">
      <c r="D37" s="339"/>
    </row>
    <row r="38" spans="4:4" s="337" customFormat="1" x14ac:dyDescent="0.2">
      <c r="D38" s="339"/>
    </row>
    <row r="39" spans="4:4" s="337" customFormat="1" x14ac:dyDescent="0.2">
      <c r="D39" s="339"/>
    </row>
    <row r="40" spans="4:4" s="337" customFormat="1" x14ac:dyDescent="0.2">
      <c r="D40" s="339"/>
    </row>
    <row r="41" spans="4:4" s="337" customFormat="1" x14ac:dyDescent="0.2">
      <c r="D41" s="339"/>
    </row>
    <row r="42" spans="4:4" s="337" customFormat="1" x14ac:dyDescent="0.2">
      <c r="D42" s="339"/>
    </row>
    <row r="43" spans="4:4" s="337" customFormat="1" x14ac:dyDescent="0.2">
      <c r="D43" s="339"/>
    </row>
    <row r="44" spans="4:4" s="337" customFormat="1" x14ac:dyDescent="0.2">
      <c r="D44" s="339"/>
    </row>
    <row r="45" spans="4:4" s="337" customFormat="1" x14ac:dyDescent="0.2">
      <c r="D45" s="339"/>
    </row>
    <row r="46" spans="4:4" s="337" customFormat="1" x14ac:dyDescent="0.2">
      <c r="D46" s="339"/>
    </row>
    <row r="47" spans="4:4" s="337" customFormat="1" x14ac:dyDescent="0.2">
      <c r="D47" s="339"/>
    </row>
    <row r="48" spans="4:4" s="337" customFormat="1" x14ac:dyDescent="0.2">
      <c r="D48" s="339"/>
    </row>
    <row r="49" spans="4:4" s="337" customFormat="1" x14ac:dyDescent="0.2">
      <c r="D49" s="339"/>
    </row>
    <row r="50" spans="4:4" s="337" customFormat="1" x14ac:dyDescent="0.2">
      <c r="D50" s="339"/>
    </row>
    <row r="51" spans="4:4" s="337" customFormat="1" x14ac:dyDescent="0.2">
      <c r="D51" s="339"/>
    </row>
    <row r="52" spans="4:4" s="337" customFormat="1" x14ac:dyDescent="0.2">
      <c r="D52" s="339"/>
    </row>
    <row r="53" spans="4:4" s="337" customFormat="1" x14ac:dyDescent="0.2">
      <c r="D53" s="339"/>
    </row>
    <row r="54" spans="4:4" s="337" customFormat="1" x14ac:dyDescent="0.2">
      <c r="D54" s="339"/>
    </row>
    <row r="55" spans="4:4" s="337" customFormat="1" x14ac:dyDescent="0.2">
      <c r="D55" s="339"/>
    </row>
    <row r="56" spans="4:4" s="337" customFormat="1" x14ac:dyDescent="0.2">
      <c r="D56" s="339"/>
    </row>
    <row r="57" spans="4:4" s="337" customFormat="1" x14ac:dyDescent="0.2">
      <c r="D57" s="339"/>
    </row>
    <row r="58" spans="4:4" s="337" customFormat="1" x14ac:dyDescent="0.2">
      <c r="D58" s="339"/>
    </row>
    <row r="59" spans="4:4" s="337" customFormat="1" x14ac:dyDescent="0.2">
      <c r="D59" s="339"/>
    </row>
    <row r="60" spans="4:4" s="337" customFormat="1" x14ac:dyDescent="0.2">
      <c r="D60" s="339"/>
    </row>
    <row r="61" spans="4:4" s="337" customFormat="1" x14ac:dyDescent="0.2">
      <c r="D61" s="339"/>
    </row>
    <row r="62" spans="4:4" s="337" customFormat="1" x14ac:dyDescent="0.2">
      <c r="D62" s="339"/>
    </row>
    <row r="63" spans="4:4" s="337" customFormat="1" x14ac:dyDescent="0.2">
      <c r="D63" s="339"/>
    </row>
    <row r="64" spans="4:4" s="337" customFormat="1" x14ac:dyDescent="0.2">
      <c r="D64" s="339"/>
    </row>
    <row r="65" spans="4:4" s="337" customFormat="1" x14ac:dyDescent="0.2">
      <c r="D65" s="339"/>
    </row>
  </sheetData>
  <sheetProtection selectLockedCells="1"/>
  <mergeCells count="35">
    <mergeCell ref="C23:E23"/>
    <mergeCell ref="C24:E24"/>
    <mergeCell ref="I23:J23"/>
    <mergeCell ref="I24:J24"/>
    <mergeCell ref="M10:M17"/>
    <mergeCell ref="I11:I12"/>
    <mergeCell ref="J11:J12"/>
    <mergeCell ref="K11:K12"/>
    <mergeCell ref="L11:L12"/>
    <mergeCell ref="K14:K15"/>
    <mergeCell ref="E10:E13"/>
    <mergeCell ref="C10:C13"/>
    <mergeCell ref="A1:A4"/>
    <mergeCell ref="J1:L1"/>
    <mergeCell ref="J2:L2"/>
    <mergeCell ref="J3:L3"/>
    <mergeCell ref="J4:L4"/>
    <mergeCell ref="B1:I2"/>
    <mergeCell ref="B3:I4"/>
    <mergeCell ref="M1:M4"/>
    <mergeCell ref="A11:A17"/>
    <mergeCell ref="A5:M5"/>
    <mergeCell ref="F10:F13"/>
    <mergeCell ref="E14:E17"/>
    <mergeCell ref="B6:M6"/>
    <mergeCell ref="B7:M7"/>
    <mergeCell ref="H10:H12"/>
    <mergeCell ref="F14:F17"/>
    <mergeCell ref="G14:G17"/>
    <mergeCell ref="C14:C17"/>
    <mergeCell ref="B14:B17"/>
    <mergeCell ref="G10:G13"/>
    <mergeCell ref="A8:M8"/>
    <mergeCell ref="H14:H16"/>
    <mergeCell ref="B10:B13"/>
  </mergeCells>
  <printOptions horizontalCentered="1"/>
  <pageMargins left="0.35433070866141736" right="0.35433070866141736" top="0.70866141732283472" bottom="0.74803149606299213" header="0.31496062992125984" footer="0.31496062992125984"/>
  <pageSetup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NO!$A$1:$A$4</xm:f>
          </x14:formula1>
          <xm:sqref>H10:H12 H14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A5"/>
  <sheetViews>
    <sheetView workbookViewId="0">
      <selection activeCell="J24" sqref="J24"/>
    </sheetView>
  </sheetViews>
  <sheetFormatPr baseColWidth="10" defaultRowHeight="15" x14ac:dyDescent="0.25"/>
  <cols>
    <col min="1" max="1" width="19.140625" customWidth="1"/>
  </cols>
  <sheetData>
    <row r="1" spans="1:1" x14ac:dyDescent="0.25">
      <c r="A1" s="1" t="s">
        <v>311</v>
      </c>
    </row>
    <row r="2" spans="1:1" x14ac:dyDescent="0.25">
      <c r="A2" s="1" t="s">
        <v>158</v>
      </c>
    </row>
    <row r="3" spans="1:1" x14ac:dyDescent="0.25">
      <c r="A3" s="1" t="s">
        <v>161</v>
      </c>
    </row>
    <row r="4" spans="1:1" x14ac:dyDescent="0.25">
      <c r="A4" s="1" t="s">
        <v>164</v>
      </c>
    </row>
    <row r="5" spans="1:1" x14ac:dyDescent="0.25">
      <c r="A5" s="1" t="s">
        <v>167</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4"/>
  <sheetViews>
    <sheetView workbookViewId="0">
      <selection activeCell="C3" sqref="C3"/>
    </sheetView>
  </sheetViews>
  <sheetFormatPr baseColWidth="10" defaultRowHeight="15" x14ac:dyDescent="0.25"/>
  <cols>
    <col min="1" max="1" width="23.140625" customWidth="1"/>
  </cols>
  <sheetData>
    <row r="1" spans="1:1" x14ac:dyDescent="0.25">
      <c r="A1" s="236" t="s">
        <v>307</v>
      </c>
    </row>
    <row r="2" spans="1:1" x14ac:dyDescent="0.25">
      <c r="A2" s="236" t="s">
        <v>304</v>
      </c>
    </row>
    <row r="3" spans="1:1" x14ac:dyDescent="0.25">
      <c r="A3" s="236" t="s">
        <v>305</v>
      </c>
    </row>
    <row r="4" spans="1:1" x14ac:dyDescent="0.25">
      <c r="A4" s="236" t="s">
        <v>306</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8"/>
  <sheetViews>
    <sheetView workbookViewId="0">
      <selection activeCell="A9" sqref="A9"/>
    </sheetView>
  </sheetViews>
  <sheetFormatPr baseColWidth="10" defaultRowHeight="15" x14ac:dyDescent="0.25"/>
  <sheetData>
    <row r="1" spans="1:1" x14ac:dyDescent="0.25">
      <c r="A1" t="s">
        <v>123</v>
      </c>
    </row>
    <row r="2" spans="1:1" x14ac:dyDescent="0.25">
      <c r="A2" t="s">
        <v>125</v>
      </c>
    </row>
    <row r="3" spans="1:1" x14ac:dyDescent="0.25">
      <c r="A3" t="s">
        <v>127</v>
      </c>
    </row>
    <row r="4" spans="1:1" x14ac:dyDescent="0.25">
      <c r="A4" t="s">
        <v>129</v>
      </c>
    </row>
    <row r="6" spans="1:1" x14ac:dyDescent="0.25">
      <c r="A6" t="s">
        <v>11</v>
      </c>
    </row>
    <row r="7" spans="1:1" x14ac:dyDescent="0.25">
      <c r="A7" t="s">
        <v>12</v>
      </c>
    </row>
    <row r="8" spans="1:1" x14ac:dyDescent="0.25">
      <c r="A8" t="s">
        <v>13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C10"/>
  <sheetViews>
    <sheetView workbookViewId="0">
      <selection activeCell="B14" sqref="B14"/>
    </sheetView>
  </sheetViews>
  <sheetFormatPr baseColWidth="10" defaultRowHeight="15" x14ac:dyDescent="0.25"/>
  <cols>
    <col min="1" max="1" width="27.28515625" customWidth="1"/>
    <col min="2" max="2" width="25.85546875" customWidth="1"/>
    <col min="3" max="3" width="41.42578125" customWidth="1"/>
  </cols>
  <sheetData>
    <row r="1" spans="1:3" x14ac:dyDescent="0.25">
      <c r="A1" t="s">
        <v>282</v>
      </c>
      <c r="B1" t="s">
        <v>288</v>
      </c>
      <c r="C1" t="s">
        <v>292</v>
      </c>
    </row>
    <row r="2" spans="1:3" x14ac:dyDescent="0.25">
      <c r="A2" t="s">
        <v>283</v>
      </c>
      <c r="B2" t="s">
        <v>300</v>
      </c>
      <c r="C2" t="s">
        <v>293</v>
      </c>
    </row>
    <row r="3" spans="1:3" x14ac:dyDescent="0.25">
      <c r="A3" t="s">
        <v>284</v>
      </c>
      <c r="B3" t="s">
        <v>289</v>
      </c>
      <c r="C3" t="s">
        <v>294</v>
      </c>
    </row>
    <row r="4" spans="1:3" x14ac:dyDescent="0.25">
      <c r="A4" t="s">
        <v>285</v>
      </c>
      <c r="B4" t="s">
        <v>299</v>
      </c>
      <c r="C4" t="s">
        <v>295</v>
      </c>
    </row>
    <row r="5" spans="1:3" x14ac:dyDescent="0.25">
      <c r="A5" t="s">
        <v>286</v>
      </c>
      <c r="B5" t="s">
        <v>290</v>
      </c>
      <c r="C5" t="s">
        <v>256</v>
      </c>
    </row>
    <row r="6" spans="1:3" x14ac:dyDescent="0.25">
      <c r="A6" t="s">
        <v>312</v>
      </c>
      <c r="B6" t="s">
        <v>312</v>
      </c>
      <c r="C6" t="s">
        <v>312</v>
      </c>
    </row>
    <row r="7" spans="1:3" x14ac:dyDescent="0.25">
      <c r="A7" t="s">
        <v>287</v>
      </c>
      <c r="B7" t="s">
        <v>291</v>
      </c>
      <c r="C7" t="s">
        <v>296</v>
      </c>
    </row>
    <row r="8" spans="1:3" x14ac:dyDescent="0.25">
      <c r="B8" t="s">
        <v>14</v>
      </c>
      <c r="C8" t="s">
        <v>297</v>
      </c>
    </row>
    <row r="9" spans="1:3" x14ac:dyDescent="0.25">
      <c r="C9" t="s">
        <v>257</v>
      </c>
    </row>
    <row r="10" spans="1:3" x14ac:dyDescent="0.25">
      <c r="C10" t="s">
        <v>298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C000"/>
  </sheetPr>
  <dimension ref="A1:X42"/>
  <sheetViews>
    <sheetView topLeftCell="C1" zoomScale="70" zoomScaleNormal="70" workbookViewId="0">
      <selection activeCell="T1" sqref="T1:W4"/>
    </sheetView>
  </sheetViews>
  <sheetFormatPr baseColWidth="10" defaultColWidth="11.42578125" defaultRowHeight="15" x14ac:dyDescent="0.25"/>
  <cols>
    <col min="1" max="1" width="5.140625" style="69" customWidth="1"/>
    <col min="2" max="2" width="40.42578125" style="41" customWidth="1"/>
    <col min="3" max="17" width="6.42578125" style="41" customWidth="1"/>
    <col min="18" max="18" width="8.140625" style="41" customWidth="1"/>
    <col min="19" max="19" width="13" style="42" customWidth="1"/>
    <col min="20" max="20" width="19.7109375" customWidth="1"/>
    <col min="21" max="23" width="11.42578125" hidden="1" customWidth="1"/>
  </cols>
  <sheetData>
    <row r="1" spans="1:24" ht="15" customHeight="1" x14ac:dyDescent="0.25">
      <c r="A1" s="458"/>
      <c r="B1" s="467" t="str">
        <f>CONTEXTO!B1</f>
        <v xml:space="preserve">PROCESO: </v>
      </c>
      <c r="C1" s="467"/>
      <c r="D1" s="467"/>
      <c r="E1" s="467"/>
      <c r="F1" s="467"/>
      <c r="G1" s="467"/>
      <c r="H1" s="467"/>
      <c r="I1" s="467"/>
      <c r="J1" s="467"/>
      <c r="K1" s="467"/>
      <c r="L1" s="467"/>
      <c r="M1" s="467"/>
      <c r="N1" s="467"/>
      <c r="O1" s="467"/>
      <c r="P1" s="467"/>
      <c r="Q1" s="467"/>
      <c r="R1" s="467"/>
      <c r="S1" s="468"/>
      <c r="T1" s="451" t="s">
        <v>495</v>
      </c>
      <c r="U1" s="451"/>
      <c r="V1" s="451"/>
      <c r="W1" s="452"/>
    </row>
    <row r="2" spans="1:24" ht="15" customHeight="1" x14ac:dyDescent="0.25">
      <c r="A2" s="459"/>
      <c r="B2" s="463"/>
      <c r="C2" s="463"/>
      <c r="D2" s="463"/>
      <c r="E2" s="463"/>
      <c r="F2" s="463"/>
      <c r="G2" s="463"/>
      <c r="H2" s="463"/>
      <c r="I2" s="463"/>
      <c r="J2" s="463"/>
      <c r="K2" s="463"/>
      <c r="L2" s="463"/>
      <c r="M2" s="463"/>
      <c r="N2" s="463"/>
      <c r="O2" s="463"/>
      <c r="P2" s="463"/>
      <c r="Q2" s="463"/>
      <c r="R2" s="463"/>
      <c r="S2" s="464"/>
      <c r="T2" s="453" t="s">
        <v>496</v>
      </c>
      <c r="U2" s="453"/>
      <c r="V2" s="453"/>
      <c r="W2" s="454"/>
    </row>
    <row r="3" spans="1:24" ht="15" customHeight="1" x14ac:dyDescent="0.25">
      <c r="A3" s="459"/>
      <c r="B3" s="463" t="s">
        <v>41</v>
      </c>
      <c r="C3" s="463"/>
      <c r="D3" s="463"/>
      <c r="E3" s="463"/>
      <c r="F3" s="463"/>
      <c r="G3" s="463"/>
      <c r="H3" s="463"/>
      <c r="I3" s="463"/>
      <c r="J3" s="463"/>
      <c r="K3" s="463"/>
      <c r="L3" s="463"/>
      <c r="M3" s="463"/>
      <c r="N3" s="463"/>
      <c r="O3" s="463"/>
      <c r="P3" s="463"/>
      <c r="Q3" s="463"/>
      <c r="R3" s="463"/>
      <c r="S3" s="464"/>
      <c r="T3" s="453" t="s">
        <v>497</v>
      </c>
      <c r="U3" s="453"/>
      <c r="V3" s="453"/>
      <c r="W3" s="454"/>
    </row>
    <row r="4" spans="1:24" ht="15.75" customHeight="1" x14ac:dyDescent="0.25">
      <c r="A4" s="460"/>
      <c r="B4" s="465"/>
      <c r="C4" s="465"/>
      <c r="D4" s="465"/>
      <c r="E4" s="465"/>
      <c r="F4" s="465"/>
      <c r="G4" s="465"/>
      <c r="H4" s="465"/>
      <c r="I4" s="465"/>
      <c r="J4" s="465"/>
      <c r="K4" s="465"/>
      <c r="L4" s="465"/>
      <c r="M4" s="465"/>
      <c r="N4" s="465"/>
      <c r="O4" s="465"/>
      <c r="P4" s="465"/>
      <c r="Q4" s="465"/>
      <c r="R4" s="465"/>
      <c r="S4" s="466"/>
      <c r="T4" s="453" t="s">
        <v>500</v>
      </c>
      <c r="U4" s="453"/>
      <c r="V4" s="453"/>
      <c r="W4" s="454"/>
    </row>
    <row r="5" spans="1:24" ht="15.75" customHeight="1" x14ac:dyDescent="0.25">
      <c r="A5" s="460"/>
      <c r="B5" s="460"/>
      <c r="C5" s="460"/>
      <c r="D5" s="460"/>
      <c r="E5" s="460"/>
      <c r="F5" s="460"/>
      <c r="G5" s="460"/>
      <c r="H5" s="460"/>
      <c r="I5" s="460"/>
      <c r="J5" s="460"/>
      <c r="K5" s="460"/>
      <c r="L5" s="460"/>
      <c r="M5" s="460"/>
      <c r="N5" s="460"/>
      <c r="O5" s="460"/>
      <c r="P5" s="460"/>
      <c r="Q5" s="460"/>
      <c r="R5" s="460"/>
      <c r="S5" s="460"/>
      <c r="T5" s="469"/>
      <c r="U5" s="275"/>
      <c r="V5" s="275"/>
      <c r="W5" s="276"/>
      <c r="X5" s="72"/>
    </row>
    <row r="6" spans="1:24" s="1" customFormat="1" ht="27" customHeight="1" x14ac:dyDescent="0.2">
      <c r="A6" s="462" t="str">
        <f>CONTEXTO!A8</f>
        <v>PROCESO: GESTIÓN DEL SERVICIO Y ATENCIÓN AL CIUDADANO</v>
      </c>
      <c r="B6" s="462"/>
      <c r="C6" s="462"/>
      <c r="D6" s="462"/>
      <c r="E6" s="462"/>
      <c r="F6" s="462"/>
      <c r="G6" s="462"/>
      <c r="H6" s="462"/>
      <c r="I6" s="462"/>
      <c r="J6" s="462"/>
      <c r="K6" s="462"/>
      <c r="L6" s="462"/>
      <c r="M6" s="462"/>
      <c r="N6" s="462"/>
      <c r="O6" s="462"/>
      <c r="P6" s="462"/>
      <c r="Q6" s="462"/>
      <c r="R6" s="462"/>
      <c r="S6" s="462"/>
      <c r="T6" s="462"/>
      <c r="U6" s="277"/>
      <c r="V6" s="277"/>
      <c r="W6" s="278"/>
    </row>
    <row r="7" spans="1:24" s="1" customFormat="1" ht="81" customHeight="1" thickBot="1" x14ac:dyDescent="0.25">
      <c r="A7" s="461" t="str">
        <f>CONTEXTO!A9</f>
        <v xml:space="preserve">OBJETIVO: ATENDER, ORIENTAR Y EVALUAR CONTINUAMENTE DE MANERA OPORTUNA Y EFICAZ, LAS DIFERENTES SOLICITUDES DE LA CIUDADANÍA, EN EL MARCO DE SUS REQUISITOS Y NECESIDADES, CON EL FIN DE LOGRAR LA SATISFACCIÓN DEL CIUDADANO, FRENTE A LOS SERVICIOS Y LA ATENCIÓN PRESTADA EN LA ADMINISTRACIÓN MUNICIPAL.
</v>
      </c>
      <c r="B7" s="461"/>
      <c r="C7" s="461"/>
      <c r="D7" s="461"/>
      <c r="E7" s="461"/>
      <c r="F7" s="461"/>
      <c r="G7" s="461"/>
      <c r="H7" s="461"/>
      <c r="I7" s="461"/>
      <c r="J7" s="461"/>
      <c r="K7" s="461"/>
      <c r="L7" s="461"/>
      <c r="M7" s="461"/>
      <c r="N7" s="461"/>
      <c r="O7" s="461"/>
      <c r="P7" s="461"/>
      <c r="Q7" s="461"/>
      <c r="R7" s="461"/>
      <c r="S7" s="461"/>
      <c r="T7" s="461"/>
      <c r="U7" s="279"/>
      <c r="V7" s="279"/>
      <c r="W7" s="280"/>
    </row>
    <row r="8" spans="1:24" s="1" customFormat="1" ht="26.25" customHeight="1" thickBot="1" x14ac:dyDescent="0.25">
      <c r="A8" s="281"/>
      <c r="B8" s="281"/>
      <c r="C8" s="281"/>
      <c r="D8" s="281"/>
      <c r="E8" s="281"/>
      <c r="F8" s="281"/>
      <c r="G8" s="281"/>
      <c r="H8" s="281"/>
      <c r="I8" s="281"/>
      <c r="J8" s="281"/>
      <c r="K8" s="281"/>
      <c r="L8" s="281"/>
      <c r="M8" s="281"/>
      <c r="N8" s="281"/>
      <c r="O8" s="281"/>
      <c r="P8" s="281"/>
      <c r="Q8" s="281"/>
      <c r="R8" s="281"/>
      <c r="S8" s="281"/>
      <c r="T8" s="282"/>
      <c r="U8" s="283"/>
      <c r="V8" s="283"/>
      <c r="W8" s="283"/>
      <c r="X8" s="105"/>
    </row>
    <row r="9" spans="1:24" s="1" customFormat="1" ht="39.75" customHeight="1" thickBot="1" x14ac:dyDescent="0.25">
      <c r="A9" s="449"/>
      <c r="B9" s="449"/>
      <c r="C9" s="449" t="b">
        <v>0</v>
      </c>
      <c r="D9" s="449"/>
      <c r="E9" s="449"/>
      <c r="F9" s="449"/>
      <c r="G9" s="449"/>
      <c r="H9" s="449"/>
      <c r="I9" s="449"/>
      <c r="J9" s="449"/>
      <c r="K9" s="449"/>
      <c r="L9" s="449"/>
      <c r="M9" s="449"/>
      <c r="N9" s="449"/>
      <c r="O9" s="449"/>
      <c r="P9" s="449"/>
      <c r="Q9" s="449"/>
      <c r="R9" s="449"/>
      <c r="S9" s="449"/>
      <c r="T9" s="450"/>
    </row>
    <row r="10" spans="1:24" s="40" customFormat="1" ht="32.25" customHeight="1" thickBot="1" x14ac:dyDescent="0.3">
      <c r="A10" s="270" t="s">
        <v>42</v>
      </c>
      <c r="B10" s="271" t="s">
        <v>262</v>
      </c>
      <c r="C10" s="271" t="s">
        <v>43</v>
      </c>
      <c r="D10" s="271" t="s">
        <v>44</v>
      </c>
      <c r="E10" s="271" t="s">
        <v>45</v>
      </c>
      <c r="F10" s="271" t="s">
        <v>46</v>
      </c>
      <c r="G10" s="271" t="s">
        <v>47</v>
      </c>
      <c r="H10" s="271" t="s">
        <v>48</v>
      </c>
      <c r="I10" s="271" t="s">
        <v>49</v>
      </c>
      <c r="J10" s="271" t="s">
        <v>50</v>
      </c>
      <c r="K10" s="271" t="s">
        <v>51</v>
      </c>
      <c r="L10" s="271" t="s">
        <v>52</v>
      </c>
      <c r="M10" s="271" t="s">
        <v>53</v>
      </c>
      <c r="N10" s="271" t="s">
        <v>54</v>
      </c>
      <c r="O10" s="271" t="s">
        <v>55</v>
      </c>
      <c r="P10" s="271" t="s">
        <v>56</v>
      </c>
      <c r="Q10" s="271" t="s">
        <v>57</v>
      </c>
      <c r="R10" s="272" t="s">
        <v>58</v>
      </c>
      <c r="S10" s="284" t="s">
        <v>59</v>
      </c>
      <c r="T10" s="290" t="s">
        <v>316</v>
      </c>
    </row>
    <row r="11" spans="1:24" ht="39.75" customHeight="1" x14ac:dyDescent="0.25">
      <c r="A11" s="273">
        <v>1</v>
      </c>
      <c r="B11" s="274" t="str">
        <f>CONTEXTO!B12</f>
        <v>Constantes cambios y actualizaciones normativas</v>
      </c>
      <c r="C11" s="68">
        <v>2</v>
      </c>
      <c r="D11" s="68">
        <v>2</v>
      </c>
      <c r="E11" s="68">
        <v>2</v>
      </c>
      <c r="F11" s="68"/>
      <c r="G11" s="68"/>
      <c r="H11" s="68"/>
      <c r="I11" s="68"/>
      <c r="J11" s="68"/>
      <c r="K11" s="68"/>
      <c r="L11" s="68"/>
      <c r="M11" s="68"/>
      <c r="N11" s="68"/>
      <c r="O11" s="68"/>
      <c r="P11" s="68"/>
      <c r="Q11" s="68"/>
      <c r="R11" s="234">
        <f>SUM(C11:Q11)</f>
        <v>6</v>
      </c>
      <c r="S11" s="285">
        <f>IF(ISERROR(AVERAGE(C11:Q11)),0,AVERAGE(C11:Q11))</f>
        <v>2</v>
      </c>
      <c r="T11" s="291"/>
    </row>
    <row r="12" spans="1:24" ht="45.75" customHeight="1" x14ac:dyDescent="0.25">
      <c r="A12" s="273">
        <v>2</v>
      </c>
      <c r="B12" s="274" t="str">
        <f>CONTEXTO!B13</f>
        <v>Cambio de gobierno</v>
      </c>
      <c r="C12" s="68">
        <v>2</v>
      </c>
      <c r="D12" s="68">
        <v>1</v>
      </c>
      <c r="E12" s="68">
        <v>3</v>
      </c>
      <c r="F12" s="68"/>
      <c r="G12" s="68"/>
      <c r="H12" s="68"/>
      <c r="I12" s="68"/>
      <c r="J12" s="68"/>
      <c r="K12" s="68"/>
      <c r="L12" s="68"/>
      <c r="M12" s="68"/>
      <c r="N12" s="68"/>
      <c r="O12" s="68"/>
      <c r="P12" s="68"/>
      <c r="Q12" s="68"/>
      <c r="R12" s="234">
        <f>SUM(C12:Q12)</f>
        <v>6</v>
      </c>
      <c r="S12" s="285">
        <f t="shared" ref="S12:S39" si="0">IF(ISERROR(AVERAGE(C12:Q12)),0,AVERAGE(C12:Q12))</f>
        <v>2</v>
      </c>
      <c r="T12" s="287"/>
    </row>
    <row r="13" spans="1:24" ht="39.75" customHeight="1" x14ac:dyDescent="0.25">
      <c r="A13" s="273">
        <v>3</v>
      </c>
      <c r="B13" s="274" t="str">
        <f>CONTEXTO!B14</f>
        <v>Baja satisfacción del ciudadano frente a los servicios y atención prestada por la entidad</v>
      </c>
      <c r="C13" s="68">
        <v>3</v>
      </c>
      <c r="D13" s="68">
        <v>2</v>
      </c>
      <c r="E13" s="68">
        <v>2</v>
      </c>
      <c r="F13" s="68"/>
      <c r="G13" s="68"/>
      <c r="H13" s="68"/>
      <c r="I13" s="68"/>
      <c r="J13" s="68"/>
      <c r="K13" s="68"/>
      <c r="L13" s="68"/>
      <c r="M13" s="68"/>
      <c r="N13" s="68"/>
      <c r="O13" s="68"/>
      <c r="P13" s="68"/>
      <c r="Q13" s="68"/>
      <c r="R13" s="234">
        <f t="shared" ref="R13:R39" si="1">SUM(C13:Q13)</f>
        <v>7</v>
      </c>
      <c r="S13" s="285">
        <f t="shared" si="0"/>
        <v>2.3333333333333335</v>
      </c>
      <c r="T13" s="288"/>
    </row>
    <row r="14" spans="1:24" ht="39.75" customHeight="1" x14ac:dyDescent="0.25">
      <c r="A14" s="273">
        <v>4</v>
      </c>
      <c r="B14" s="274" t="str">
        <f>CONTEXTO!B15</f>
        <v>Idiosincrasia de los ciudadanos</v>
      </c>
      <c r="C14" s="68">
        <v>1</v>
      </c>
      <c r="D14" s="68">
        <v>2</v>
      </c>
      <c r="E14" s="68">
        <v>1</v>
      </c>
      <c r="F14" s="68"/>
      <c r="G14" s="68"/>
      <c r="H14" s="68"/>
      <c r="I14" s="68"/>
      <c r="J14" s="68"/>
      <c r="K14" s="68"/>
      <c r="L14" s="68"/>
      <c r="M14" s="68"/>
      <c r="N14" s="68"/>
      <c r="O14" s="68"/>
      <c r="P14" s="68"/>
      <c r="Q14" s="68"/>
      <c r="R14" s="234">
        <f t="shared" si="1"/>
        <v>4</v>
      </c>
      <c r="S14" s="285">
        <f t="shared" si="0"/>
        <v>1.3333333333333333</v>
      </c>
      <c r="T14" s="288"/>
    </row>
    <row r="15" spans="1:24" ht="39.75" customHeight="1" x14ac:dyDescent="0.9">
      <c r="A15" s="273">
        <v>5</v>
      </c>
      <c r="B15" s="274" t="str">
        <f>CONTEXTO!B16</f>
        <v>Avances Tecnológicos</v>
      </c>
      <c r="C15" s="68">
        <v>2</v>
      </c>
      <c r="D15" s="68">
        <v>1</v>
      </c>
      <c r="E15" s="68">
        <v>1</v>
      </c>
      <c r="F15" s="68"/>
      <c r="G15" s="68"/>
      <c r="H15" s="68"/>
      <c r="I15" s="68"/>
      <c r="J15" s="68"/>
      <c r="K15" s="68"/>
      <c r="L15" s="68"/>
      <c r="M15" s="68"/>
      <c r="N15" s="68"/>
      <c r="O15" s="68"/>
      <c r="P15" s="68"/>
      <c r="Q15" s="68"/>
      <c r="R15" s="234">
        <f t="shared" si="1"/>
        <v>4</v>
      </c>
      <c r="S15" s="285">
        <f t="shared" si="0"/>
        <v>1.3333333333333333</v>
      </c>
      <c r="T15" s="288"/>
      <c r="X15" s="327"/>
    </row>
    <row r="16" spans="1:24" ht="39.75" customHeight="1" x14ac:dyDescent="0.9">
      <c r="A16" s="273">
        <v>6</v>
      </c>
      <c r="B16" s="274" t="str">
        <f>CONTEXTO!B17</f>
        <v>Falta de socialización de los mecanismos de comunicación para con los ciudadanos</v>
      </c>
      <c r="C16" s="68">
        <v>3</v>
      </c>
      <c r="D16" s="68">
        <v>3</v>
      </c>
      <c r="E16" s="68">
        <v>3</v>
      </c>
      <c r="F16" s="68"/>
      <c r="G16" s="68"/>
      <c r="H16" s="68"/>
      <c r="I16" s="68"/>
      <c r="J16" s="68"/>
      <c r="K16" s="68"/>
      <c r="L16" s="68"/>
      <c r="M16" s="68"/>
      <c r="N16" s="68"/>
      <c r="O16" s="68"/>
      <c r="P16" s="68"/>
      <c r="Q16" s="68"/>
      <c r="R16" s="234">
        <f t="shared" si="1"/>
        <v>9</v>
      </c>
      <c r="S16" s="285">
        <f t="shared" si="0"/>
        <v>3</v>
      </c>
      <c r="T16" s="288"/>
      <c r="X16" s="327"/>
    </row>
    <row r="17" spans="1:24" ht="39.75" customHeight="1" x14ac:dyDescent="0.9">
      <c r="A17" s="273">
        <v>7</v>
      </c>
      <c r="B17" s="274" t="str">
        <f>CONTEXTO!B18</f>
        <v>Declaratoria de emergencias por Pandemias o catastrofes naturales.</v>
      </c>
      <c r="C17" s="68">
        <v>2</v>
      </c>
      <c r="D17" s="68">
        <v>2</v>
      </c>
      <c r="E17" s="68">
        <v>2</v>
      </c>
      <c r="F17" s="68"/>
      <c r="G17" s="68"/>
      <c r="H17" s="68"/>
      <c r="I17" s="68"/>
      <c r="J17" s="68"/>
      <c r="K17" s="68"/>
      <c r="L17" s="68"/>
      <c r="M17" s="68"/>
      <c r="N17" s="68"/>
      <c r="O17" s="68"/>
      <c r="P17" s="68"/>
      <c r="Q17" s="68"/>
      <c r="R17" s="234">
        <f t="shared" si="1"/>
        <v>6</v>
      </c>
      <c r="S17" s="285">
        <f t="shared" si="0"/>
        <v>2</v>
      </c>
      <c r="T17" s="288"/>
      <c r="X17" s="327"/>
    </row>
    <row r="18" spans="1:24" ht="46.5" customHeight="1" x14ac:dyDescent="0.9">
      <c r="A18" s="273">
        <v>8</v>
      </c>
      <c r="B18" s="274" t="str">
        <f>CONTEXTO!D12</f>
        <v>Baja competencia del personal frente al manejo de las PQRS, orientación y atención al ciudadano</v>
      </c>
      <c r="C18" s="68">
        <v>4</v>
      </c>
      <c r="D18" s="68">
        <v>3</v>
      </c>
      <c r="E18" s="68">
        <v>4</v>
      </c>
      <c r="F18" s="68"/>
      <c r="G18" s="68"/>
      <c r="H18" s="68"/>
      <c r="I18" s="68"/>
      <c r="J18" s="68"/>
      <c r="K18" s="68"/>
      <c r="L18" s="68"/>
      <c r="M18" s="68"/>
      <c r="N18" s="68"/>
      <c r="O18" s="68"/>
      <c r="P18" s="68"/>
      <c r="Q18" s="68"/>
      <c r="R18" s="234">
        <f t="shared" si="1"/>
        <v>11</v>
      </c>
      <c r="S18" s="285">
        <f t="shared" si="0"/>
        <v>3.6666666666666665</v>
      </c>
      <c r="T18" s="288"/>
      <c r="X18" s="327"/>
    </row>
    <row r="19" spans="1:24" ht="47.25" customHeight="1" x14ac:dyDescent="0.9">
      <c r="A19" s="273">
        <v>9</v>
      </c>
      <c r="B19" s="274" t="str">
        <f>CONTEXTO!D13</f>
        <v>Personal insuficiente para realizar las actividades del Proceso</v>
      </c>
      <c r="C19" s="68">
        <v>3</v>
      </c>
      <c r="D19" s="68">
        <v>2</v>
      </c>
      <c r="E19" s="68">
        <v>3</v>
      </c>
      <c r="F19" s="68"/>
      <c r="G19" s="68"/>
      <c r="H19" s="68"/>
      <c r="I19" s="68"/>
      <c r="J19" s="68"/>
      <c r="K19" s="68"/>
      <c r="L19" s="68"/>
      <c r="M19" s="68"/>
      <c r="N19" s="68"/>
      <c r="O19" s="68"/>
      <c r="P19" s="68"/>
      <c r="Q19" s="68"/>
      <c r="R19" s="234">
        <f t="shared" si="1"/>
        <v>8</v>
      </c>
      <c r="S19" s="285">
        <f t="shared" si="0"/>
        <v>2.6666666666666665</v>
      </c>
      <c r="T19" s="288"/>
      <c r="X19" s="327"/>
    </row>
    <row r="20" spans="1:24" ht="39.75" customHeight="1" x14ac:dyDescent="0.9">
      <c r="A20" s="273">
        <v>10</v>
      </c>
      <c r="B20" s="274" t="str">
        <f>CONTEXTO!D14</f>
        <v>Insuficiente capacitación del personal</v>
      </c>
      <c r="C20" s="68">
        <v>2</v>
      </c>
      <c r="D20" s="68">
        <v>2</v>
      </c>
      <c r="E20" s="68">
        <v>2</v>
      </c>
      <c r="F20" s="68"/>
      <c r="G20" s="68"/>
      <c r="H20" s="68"/>
      <c r="I20" s="68"/>
      <c r="J20" s="68"/>
      <c r="K20" s="68"/>
      <c r="L20" s="68"/>
      <c r="M20" s="68"/>
      <c r="N20" s="68"/>
      <c r="O20" s="68"/>
      <c r="P20" s="68"/>
      <c r="Q20" s="68"/>
      <c r="R20" s="234">
        <f t="shared" si="1"/>
        <v>6</v>
      </c>
      <c r="S20" s="285">
        <f t="shared" si="0"/>
        <v>2</v>
      </c>
      <c r="T20" s="288"/>
      <c r="X20" s="327"/>
    </row>
    <row r="21" spans="1:24" ht="39.75" customHeight="1" x14ac:dyDescent="0.9">
      <c r="A21" s="273">
        <v>11</v>
      </c>
      <c r="B21" s="274" t="str">
        <f>CONTEXTO!D15</f>
        <v>Falta de comportamientos de integridad de lo público del Servidor que recibe la PQRS</v>
      </c>
      <c r="C21" s="68">
        <v>1</v>
      </c>
      <c r="D21" s="68">
        <v>1</v>
      </c>
      <c r="E21" s="68">
        <v>1</v>
      </c>
      <c r="F21" s="68"/>
      <c r="G21" s="68"/>
      <c r="H21" s="68"/>
      <c r="I21" s="68"/>
      <c r="J21" s="68"/>
      <c r="K21" s="68"/>
      <c r="L21" s="68"/>
      <c r="M21" s="68"/>
      <c r="N21" s="68"/>
      <c r="O21" s="68"/>
      <c r="P21" s="68"/>
      <c r="Q21" s="68"/>
      <c r="R21" s="234">
        <f t="shared" si="1"/>
        <v>3</v>
      </c>
      <c r="S21" s="285">
        <f t="shared" si="0"/>
        <v>1</v>
      </c>
      <c r="T21" s="288"/>
      <c r="X21" s="327"/>
    </row>
    <row r="22" spans="1:24" ht="45.75" customHeight="1" x14ac:dyDescent="0.9">
      <c r="A22" s="273">
        <v>12</v>
      </c>
      <c r="B22" s="274" t="str">
        <f>CONTEXTO!D16</f>
        <v>Bajo presupuesto de funcionamiento.</v>
      </c>
      <c r="C22" s="68">
        <v>4</v>
      </c>
      <c r="D22" s="68">
        <v>3</v>
      </c>
      <c r="E22" s="68">
        <v>3</v>
      </c>
      <c r="F22" s="68"/>
      <c r="G22" s="68"/>
      <c r="H22" s="68"/>
      <c r="I22" s="68"/>
      <c r="J22" s="68"/>
      <c r="K22" s="68"/>
      <c r="L22" s="68"/>
      <c r="M22" s="68"/>
      <c r="N22" s="68"/>
      <c r="O22" s="68"/>
      <c r="P22" s="68"/>
      <c r="Q22" s="68"/>
      <c r="R22" s="234">
        <f t="shared" si="1"/>
        <v>10</v>
      </c>
      <c r="S22" s="285">
        <f t="shared" si="0"/>
        <v>3.3333333333333335</v>
      </c>
      <c r="T22" s="288"/>
      <c r="X22" s="327"/>
    </row>
    <row r="23" spans="1:24" ht="49.5" customHeight="1" x14ac:dyDescent="0.9">
      <c r="A23" s="273">
        <v>13</v>
      </c>
      <c r="B23" s="274" t="str">
        <f>CONTEXTO!D17</f>
        <v xml:space="preserve">Falta de Infraestructura, capacidad instalada </v>
      </c>
      <c r="C23" s="68">
        <v>3</v>
      </c>
      <c r="D23" s="68">
        <v>3</v>
      </c>
      <c r="E23" s="68">
        <v>3</v>
      </c>
      <c r="F23" s="68"/>
      <c r="G23" s="68"/>
      <c r="H23" s="68"/>
      <c r="I23" s="68"/>
      <c r="J23" s="68"/>
      <c r="K23" s="68"/>
      <c r="L23" s="68"/>
      <c r="M23" s="68"/>
      <c r="N23" s="68"/>
      <c r="O23" s="68"/>
      <c r="P23" s="68"/>
      <c r="Q23" s="68"/>
      <c r="R23" s="234">
        <f t="shared" si="1"/>
        <v>9</v>
      </c>
      <c r="S23" s="285">
        <f t="shared" si="0"/>
        <v>3</v>
      </c>
      <c r="T23" s="288"/>
      <c r="X23" s="327"/>
    </row>
    <row r="24" spans="1:24" ht="39.75" customHeight="1" x14ac:dyDescent="0.9">
      <c r="A24" s="273">
        <v>14</v>
      </c>
      <c r="B24" s="274" t="str">
        <f>CONTEXTO!D18</f>
        <v>Falta de equipos tecnologicos optimos en algunos de los puntos de atención</v>
      </c>
      <c r="C24" s="68">
        <v>4</v>
      </c>
      <c r="D24" s="68">
        <v>3</v>
      </c>
      <c r="E24" s="68">
        <v>3</v>
      </c>
      <c r="F24" s="68"/>
      <c r="G24" s="68"/>
      <c r="H24" s="68"/>
      <c r="I24" s="68"/>
      <c r="J24" s="68"/>
      <c r="K24" s="68"/>
      <c r="L24" s="68"/>
      <c r="M24" s="68"/>
      <c r="N24" s="68"/>
      <c r="O24" s="68"/>
      <c r="P24" s="68"/>
      <c r="Q24" s="68"/>
      <c r="R24" s="234">
        <f t="shared" si="1"/>
        <v>10</v>
      </c>
      <c r="S24" s="285">
        <f t="shared" si="0"/>
        <v>3.3333333333333335</v>
      </c>
      <c r="T24" s="288"/>
      <c r="X24" s="327"/>
    </row>
    <row r="25" spans="1:24" ht="39.75" customHeight="1" x14ac:dyDescent="0.9">
      <c r="A25" s="273">
        <v>15</v>
      </c>
      <c r="B25" s="274" t="str">
        <f>CONTEXTO!D19</f>
        <v xml:space="preserve">Baja cobertura de acceso de internet en los puntos de atención. </v>
      </c>
      <c r="C25" s="68">
        <v>3</v>
      </c>
      <c r="D25" s="68">
        <v>2</v>
      </c>
      <c r="E25" s="68">
        <v>2</v>
      </c>
      <c r="F25" s="68"/>
      <c r="G25" s="68"/>
      <c r="H25" s="68"/>
      <c r="I25" s="68"/>
      <c r="J25" s="68"/>
      <c r="K25" s="68"/>
      <c r="L25" s="68"/>
      <c r="M25" s="68"/>
      <c r="N25" s="68"/>
      <c r="O25" s="68"/>
      <c r="P25" s="68"/>
      <c r="Q25" s="68"/>
      <c r="R25" s="234">
        <f t="shared" si="1"/>
        <v>7</v>
      </c>
      <c r="S25" s="285">
        <f t="shared" si="0"/>
        <v>2.3333333333333335</v>
      </c>
      <c r="T25" s="288"/>
      <c r="X25" s="327"/>
    </row>
    <row r="26" spans="1:24" ht="48.75" customHeight="1" x14ac:dyDescent="0.9">
      <c r="A26" s="273">
        <v>16</v>
      </c>
      <c r="B26" s="274" t="str">
        <f>CONTEXTO!D20</f>
        <v>Baja efectividad y fluidez en los canales de información, necesarios para el desarrollo de las operaciones</v>
      </c>
      <c r="C26" s="68">
        <v>1</v>
      </c>
      <c r="D26" s="68">
        <v>1</v>
      </c>
      <c r="E26" s="68">
        <v>1</v>
      </c>
      <c r="F26" s="68"/>
      <c r="G26" s="68"/>
      <c r="H26" s="68"/>
      <c r="I26" s="68"/>
      <c r="J26" s="68"/>
      <c r="K26" s="68"/>
      <c r="L26" s="68"/>
      <c r="M26" s="68"/>
      <c r="N26" s="68"/>
      <c r="O26" s="68"/>
      <c r="P26" s="68"/>
      <c r="Q26" s="68"/>
      <c r="R26" s="234">
        <f t="shared" si="1"/>
        <v>3</v>
      </c>
      <c r="S26" s="285">
        <f t="shared" si="0"/>
        <v>1</v>
      </c>
      <c r="T26" s="288"/>
      <c r="X26" s="327"/>
    </row>
    <row r="27" spans="1:24" ht="39.75" customHeight="1" x14ac:dyDescent="0.9">
      <c r="A27" s="273">
        <v>17</v>
      </c>
      <c r="B27" s="328" t="str">
        <f>CONTEXTO!F12</f>
        <v>Incumplimiento en los términos establecidos por la ley de algunas unidades administrativas para dar respuesta a las PQRS - Derechos de Petición realizadas por los ciudadanos</v>
      </c>
      <c r="C27" s="68">
        <v>4</v>
      </c>
      <c r="D27" s="68">
        <v>5</v>
      </c>
      <c r="E27" s="68">
        <v>4</v>
      </c>
      <c r="F27" s="68"/>
      <c r="G27" s="68"/>
      <c r="H27" s="68"/>
      <c r="I27" s="68"/>
      <c r="J27" s="68"/>
      <c r="K27" s="68"/>
      <c r="L27" s="68"/>
      <c r="M27" s="68"/>
      <c r="N27" s="68"/>
      <c r="O27" s="68"/>
      <c r="P27" s="68"/>
      <c r="Q27" s="68"/>
      <c r="R27" s="234">
        <f t="shared" si="1"/>
        <v>13</v>
      </c>
      <c r="S27" s="285">
        <f t="shared" si="0"/>
        <v>4.333333333333333</v>
      </c>
      <c r="T27" s="288"/>
      <c r="X27" s="327"/>
    </row>
    <row r="28" spans="1:24" ht="39.75" customHeight="1" x14ac:dyDescent="0.9">
      <c r="A28" s="273">
        <v>18</v>
      </c>
      <c r="B28" s="274" t="str">
        <f>CONTEXTO!F13</f>
        <v>Demora en el direcionamiento de las PQRS para su respectivas respuestas</v>
      </c>
      <c r="C28" s="68">
        <v>2</v>
      </c>
      <c r="D28" s="68">
        <v>1</v>
      </c>
      <c r="E28" s="68">
        <v>2</v>
      </c>
      <c r="F28" s="68"/>
      <c r="G28" s="68"/>
      <c r="H28" s="68"/>
      <c r="I28" s="68"/>
      <c r="J28" s="68"/>
      <c r="K28" s="68"/>
      <c r="L28" s="68"/>
      <c r="M28" s="68"/>
      <c r="N28" s="68"/>
      <c r="O28" s="68"/>
      <c r="P28" s="68"/>
      <c r="Q28" s="68"/>
      <c r="R28" s="234">
        <f t="shared" si="1"/>
        <v>5</v>
      </c>
      <c r="S28" s="285">
        <f t="shared" si="0"/>
        <v>1.6666666666666667</v>
      </c>
      <c r="T28" s="288"/>
      <c r="X28" s="327"/>
    </row>
    <row r="29" spans="1:24" ht="48" customHeight="1" x14ac:dyDescent="0.9">
      <c r="A29" s="273">
        <v>19</v>
      </c>
      <c r="B29" s="274" t="str">
        <f>CONTEXTO!F14</f>
        <v>Falta de seguimiento a los tiempos de respuestas de las PQRS - Derechos de Petición formuladas a la entidad</v>
      </c>
      <c r="C29" s="68">
        <v>5</v>
      </c>
      <c r="D29" s="68">
        <v>5</v>
      </c>
      <c r="E29" s="68">
        <v>5</v>
      </c>
      <c r="F29" s="68"/>
      <c r="G29" s="68"/>
      <c r="H29" s="68"/>
      <c r="I29" s="68"/>
      <c r="J29" s="68"/>
      <c r="K29" s="68"/>
      <c r="L29" s="68"/>
      <c r="M29" s="68"/>
      <c r="N29" s="68"/>
      <c r="O29" s="68"/>
      <c r="P29" s="68"/>
      <c r="Q29" s="68"/>
      <c r="R29" s="234">
        <f t="shared" si="1"/>
        <v>15</v>
      </c>
      <c r="S29" s="285">
        <f t="shared" si="0"/>
        <v>5</v>
      </c>
      <c r="T29" s="288"/>
      <c r="X29" s="327"/>
    </row>
    <row r="30" spans="1:24" ht="39.75" customHeight="1" x14ac:dyDescent="0.9">
      <c r="A30" s="273">
        <v>20</v>
      </c>
      <c r="B30" s="274" t="str">
        <f>CONTEXTO!F15</f>
        <v>Errores en la clasificación del tipo de petición - Derechos de Petición.</v>
      </c>
      <c r="C30" s="68">
        <v>4</v>
      </c>
      <c r="D30" s="68">
        <v>5</v>
      </c>
      <c r="E30" s="68">
        <v>5</v>
      </c>
      <c r="F30" s="68"/>
      <c r="G30" s="68"/>
      <c r="H30" s="68"/>
      <c r="I30" s="68"/>
      <c r="J30" s="68"/>
      <c r="K30" s="68"/>
      <c r="L30" s="68"/>
      <c r="M30" s="68"/>
      <c r="N30" s="68"/>
      <c r="O30" s="68"/>
      <c r="P30" s="68"/>
      <c r="Q30" s="68"/>
      <c r="R30" s="234">
        <f t="shared" si="1"/>
        <v>14</v>
      </c>
      <c r="S30" s="285">
        <f t="shared" si="0"/>
        <v>4.666666666666667</v>
      </c>
      <c r="T30" s="288"/>
      <c r="X30" s="327"/>
    </row>
    <row r="31" spans="1:24" ht="49.5" customHeight="1" x14ac:dyDescent="0.9">
      <c r="A31" s="273">
        <v>21</v>
      </c>
      <c r="B31" s="274" t="str">
        <f>CONTEXTO!F16</f>
        <v>Errores en el direccionamiento del tipo de petición - Derechos de Petición.</v>
      </c>
      <c r="C31" s="68">
        <v>4</v>
      </c>
      <c r="D31" s="68">
        <v>5</v>
      </c>
      <c r="E31" s="68">
        <v>5</v>
      </c>
      <c r="F31" s="68"/>
      <c r="G31" s="68"/>
      <c r="H31" s="68"/>
      <c r="I31" s="68"/>
      <c r="J31" s="68"/>
      <c r="K31" s="68"/>
      <c r="L31" s="68"/>
      <c r="M31" s="68"/>
      <c r="N31" s="68"/>
      <c r="O31" s="68"/>
      <c r="P31" s="68"/>
      <c r="Q31" s="68"/>
      <c r="R31" s="234">
        <f t="shared" si="1"/>
        <v>14</v>
      </c>
      <c r="S31" s="285">
        <f t="shared" si="0"/>
        <v>4.666666666666667</v>
      </c>
      <c r="T31" s="288"/>
      <c r="X31" s="327"/>
    </row>
    <row r="32" spans="1:24" ht="42" customHeight="1" x14ac:dyDescent="0.9">
      <c r="A32" s="273">
        <v>22</v>
      </c>
      <c r="B32" s="274"/>
      <c r="C32" s="68"/>
      <c r="D32" s="68"/>
      <c r="E32" s="68"/>
      <c r="F32" s="68"/>
      <c r="G32" s="68"/>
      <c r="H32" s="68"/>
      <c r="I32" s="68"/>
      <c r="J32" s="68"/>
      <c r="K32" s="68"/>
      <c r="L32" s="68"/>
      <c r="M32" s="68"/>
      <c r="N32" s="68"/>
      <c r="O32" s="68"/>
      <c r="P32" s="68"/>
      <c r="Q32" s="68"/>
      <c r="R32" s="234">
        <f t="shared" si="1"/>
        <v>0</v>
      </c>
      <c r="S32" s="286">
        <f t="shared" si="0"/>
        <v>0</v>
      </c>
      <c r="T32" s="288"/>
      <c r="X32" s="327"/>
    </row>
    <row r="33" spans="1:24" ht="48" customHeight="1" x14ac:dyDescent="0.9">
      <c r="A33" s="273">
        <v>23</v>
      </c>
      <c r="B33" s="274"/>
      <c r="C33" s="68"/>
      <c r="D33" s="68"/>
      <c r="E33" s="68"/>
      <c r="F33" s="68"/>
      <c r="G33" s="68"/>
      <c r="H33" s="68"/>
      <c r="I33" s="68"/>
      <c r="J33" s="68"/>
      <c r="K33" s="68"/>
      <c r="L33" s="68"/>
      <c r="M33" s="68"/>
      <c r="N33" s="68"/>
      <c r="O33" s="68"/>
      <c r="P33" s="68"/>
      <c r="Q33" s="68"/>
      <c r="R33" s="234">
        <f t="shared" si="1"/>
        <v>0</v>
      </c>
      <c r="S33" s="286">
        <f t="shared" si="0"/>
        <v>0</v>
      </c>
      <c r="T33" s="288"/>
      <c r="X33" s="327"/>
    </row>
    <row r="34" spans="1:24" ht="46.5" customHeight="1" x14ac:dyDescent="0.9">
      <c r="A34" s="273">
        <v>24</v>
      </c>
      <c r="B34" s="274"/>
      <c r="C34" s="68"/>
      <c r="D34" s="68"/>
      <c r="E34" s="68"/>
      <c r="F34" s="68"/>
      <c r="G34" s="68"/>
      <c r="H34" s="68"/>
      <c r="I34" s="68"/>
      <c r="J34" s="68"/>
      <c r="K34" s="68"/>
      <c r="L34" s="68"/>
      <c r="M34" s="68"/>
      <c r="N34" s="68"/>
      <c r="O34" s="68"/>
      <c r="P34" s="68"/>
      <c r="Q34" s="68"/>
      <c r="R34" s="234">
        <f t="shared" si="1"/>
        <v>0</v>
      </c>
      <c r="S34" s="286">
        <f t="shared" si="0"/>
        <v>0</v>
      </c>
      <c r="T34" s="288"/>
      <c r="X34" s="327"/>
    </row>
    <row r="35" spans="1:24" ht="44.25" customHeight="1" x14ac:dyDescent="0.25">
      <c r="A35" s="273">
        <v>25</v>
      </c>
      <c r="B35" s="303"/>
      <c r="C35" s="68"/>
      <c r="D35" s="68"/>
      <c r="E35" s="68"/>
      <c r="F35" s="68"/>
      <c r="G35" s="68"/>
      <c r="H35" s="68"/>
      <c r="I35" s="68"/>
      <c r="J35" s="68"/>
      <c r="K35" s="68"/>
      <c r="L35" s="68"/>
      <c r="M35" s="68"/>
      <c r="N35" s="68"/>
      <c r="O35" s="68"/>
      <c r="P35" s="68"/>
      <c r="Q35" s="68"/>
      <c r="R35" s="234">
        <f t="shared" si="1"/>
        <v>0</v>
      </c>
      <c r="S35" s="286">
        <f t="shared" si="0"/>
        <v>0</v>
      </c>
      <c r="T35" s="288"/>
    </row>
    <row r="36" spans="1:24" ht="42.75" customHeight="1" x14ac:dyDescent="0.25">
      <c r="A36" s="273">
        <v>26</v>
      </c>
      <c r="B36" s="303"/>
      <c r="C36" s="68"/>
      <c r="D36" s="68"/>
      <c r="E36" s="68"/>
      <c r="F36" s="68"/>
      <c r="G36" s="68"/>
      <c r="H36" s="68"/>
      <c r="I36" s="68"/>
      <c r="J36" s="68"/>
      <c r="K36" s="68"/>
      <c r="L36" s="68"/>
      <c r="M36" s="68"/>
      <c r="N36" s="68"/>
      <c r="O36" s="68"/>
      <c r="P36" s="68"/>
      <c r="Q36" s="68"/>
      <c r="R36" s="234">
        <f t="shared" si="1"/>
        <v>0</v>
      </c>
      <c r="S36" s="286">
        <f t="shared" si="0"/>
        <v>0</v>
      </c>
      <c r="T36" s="288"/>
    </row>
    <row r="37" spans="1:24" ht="42" customHeight="1" x14ac:dyDescent="0.25">
      <c r="A37" s="273">
        <v>27</v>
      </c>
      <c r="B37" s="303"/>
      <c r="C37" s="68"/>
      <c r="D37" s="68"/>
      <c r="E37" s="68"/>
      <c r="F37" s="68"/>
      <c r="G37" s="68"/>
      <c r="H37" s="68"/>
      <c r="I37" s="68"/>
      <c r="J37" s="68"/>
      <c r="K37" s="68"/>
      <c r="L37" s="68"/>
      <c r="M37" s="68"/>
      <c r="N37" s="68"/>
      <c r="O37" s="68"/>
      <c r="P37" s="68"/>
      <c r="Q37" s="68"/>
      <c r="R37" s="234">
        <f t="shared" si="1"/>
        <v>0</v>
      </c>
      <c r="S37" s="286">
        <f t="shared" si="0"/>
        <v>0</v>
      </c>
      <c r="T37" s="288"/>
    </row>
    <row r="38" spans="1:24" ht="42.75" customHeight="1" x14ac:dyDescent="0.25">
      <c r="A38" s="273">
        <v>28</v>
      </c>
      <c r="B38" s="303"/>
      <c r="C38" s="68"/>
      <c r="D38" s="68"/>
      <c r="E38" s="68"/>
      <c r="F38" s="68"/>
      <c r="G38" s="68"/>
      <c r="H38" s="68"/>
      <c r="I38" s="68"/>
      <c r="J38" s="68"/>
      <c r="K38" s="68"/>
      <c r="L38" s="68"/>
      <c r="M38" s="68"/>
      <c r="N38" s="68"/>
      <c r="O38" s="68"/>
      <c r="P38" s="68"/>
      <c r="Q38" s="68"/>
      <c r="R38" s="234">
        <f t="shared" si="1"/>
        <v>0</v>
      </c>
      <c r="S38" s="286">
        <f t="shared" si="0"/>
        <v>0</v>
      </c>
      <c r="T38" s="288"/>
    </row>
    <row r="39" spans="1:24" ht="47.25" customHeight="1" x14ac:dyDescent="0.25">
      <c r="A39" s="273">
        <v>29</v>
      </c>
      <c r="B39" s="303"/>
      <c r="C39" s="68"/>
      <c r="D39" s="68"/>
      <c r="E39" s="68"/>
      <c r="F39" s="68"/>
      <c r="G39" s="68"/>
      <c r="H39" s="68"/>
      <c r="I39" s="68"/>
      <c r="J39" s="68"/>
      <c r="K39" s="68"/>
      <c r="L39" s="68"/>
      <c r="M39" s="68"/>
      <c r="N39" s="68"/>
      <c r="O39" s="68"/>
      <c r="P39" s="68"/>
      <c r="Q39" s="68"/>
      <c r="R39" s="234">
        <f t="shared" si="1"/>
        <v>0</v>
      </c>
      <c r="S39" s="286">
        <f t="shared" si="0"/>
        <v>0</v>
      </c>
      <c r="T39" s="288"/>
    </row>
    <row r="40" spans="1:24" ht="50.25" customHeight="1" thickBot="1" x14ac:dyDescent="0.3">
      <c r="A40" s="310">
        <v>30</v>
      </c>
      <c r="B40" s="311"/>
      <c r="C40" s="312"/>
      <c r="D40" s="312"/>
      <c r="E40" s="312"/>
      <c r="F40" s="312"/>
      <c r="G40" s="312"/>
      <c r="H40" s="312"/>
      <c r="I40" s="312"/>
      <c r="J40" s="312"/>
      <c r="K40" s="312"/>
      <c r="L40" s="312"/>
      <c r="M40" s="312"/>
      <c r="N40" s="312"/>
      <c r="O40" s="312"/>
      <c r="P40" s="312"/>
      <c r="Q40" s="312"/>
      <c r="R40" s="313">
        <f>SUM(C40:Q40)</f>
        <v>0</v>
      </c>
      <c r="S40" s="314">
        <f>IF(ISERROR(AVERAGE(C40:Q40)),0,AVERAGE(C40:Q40))</f>
        <v>0</v>
      </c>
      <c r="T40" s="289"/>
    </row>
    <row r="41" spans="1:24" ht="24" customHeight="1" x14ac:dyDescent="0.25">
      <c r="A41" s="455" t="s">
        <v>378</v>
      </c>
      <c r="B41" s="456"/>
      <c r="C41" s="456"/>
      <c r="D41" s="456"/>
      <c r="E41" s="456"/>
      <c r="F41" s="456"/>
      <c r="G41" s="456"/>
      <c r="H41" s="456"/>
      <c r="I41" s="456"/>
      <c r="J41" s="456"/>
      <c r="K41" s="456"/>
      <c r="L41" s="456"/>
      <c r="M41" s="456"/>
      <c r="N41" s="456"/>
      <c r="O41" s="456"/>
      <c r="P41" s="456"/>
      <c r="Q41" s="456"/>
      <c r="R41" s="457"/>
      <c r="S41" s="315">
        <f>SUM(S11:S40)</f>
        <v>56.666666666666664</v>
      </c>
    </row>
    <row r="42" spans="1:24" ht="28.5" customHeight="1" thickBot="1" x14ac:dyDescent="0.3">
      <c r="A42" s="447" t="s">
        <v>59</v>
      </c>
      <c r="B42" s="448"/>
      <c r="C42" s="448"/>
      <c r="D42" s="448"/>
      <c r="E42" s="448"/>
      <c r="F42" s="448"/>
      <c r="G42" s="448"/>
      <c r="H42" s="448"/>
      <c r="I42" s="448"/>
      <c r="J42" s="448"/>
      <c r="K42" s="448"/>
      <c r="L42" s="448"/>
      <c r="M42" s="448"/>
      <c r="N42" s="448"/>
      <c r="O42" s="448"/>
      <c r="P42" s="448"/>
      <c r="Q42" s="448"/>
      <c r="R42" s="448"/>
      <c r="S42" s="316">
        <f>S41/A40</f>
        <v>1.8888888888888888</v>
      </c>
      <c r="T42" s="72"/>
    </row>
  </sheetData>
  <sheetProtection selectLockedCells="1"/>
  <mergeCells count="13">
    <mergeCell ref="A42:R42"/>
    <mergeCell ref="A9:T9"/>
    <mergeCell ref="T1:W1"/>
    <mergeCell ref="T2:W2"/>
    <mergeCell ref="T3:W3"/>
    <mergeCell ref="T4:W4"/>
    <mergeCell ref="A41:R41"/>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0">
      <formula1>1</formula1>
      <formula2>5</formula2>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E12"/>
  <sheetViews>
    <sheetView topLeftCell="A7" zoomScale="120" zoomScaleNormal="120" workbookViewId="0">
      <selection activeCell="A12" sqref="A12"/>
    </sheetView>
  </sheetViews>
  <sheetFormatPr baseColWidth="10" defaultColWidth="11.42578125" defaultRowHeight="15" x14ac:dyDescent="0.25"/>
  <cols>
    <col min="1" max="1" width="31" customWidth="1"/>
    <col min="2" max="2" width="24.140625" customWidth="1"/>
    <col min="3" max="3" width="22.85546875" customWidth="1"/>
    <col min="4" max="4" width="26.42578125" customWidth="1"/>
    <col min="5" max="5" width="21.42578125" customWidth="1"/>
  </cols>
  <sheetData>
    <row r="1" spans="1:5" ht="15" customHeight="1" x14ac:dyDescent="0.25">
      <c r="A1" s="474"/>
      <c r="B1" s="470" t="s">
        <v>15</v>
      </c>
      <c r="C1" s="471"/>
      <c r="D1" s="3" t="s">
        <v>16</v>
      </c>
      <c r="E1" s="475"/>
    </row>
    <row r="2" spans="1:5" ht="15" customHeight="1" x14ac:dyDescent="0.25">
      <c r="A2" s="474"/>
      <c r="B2" s="472"/>
      <c r="C2" s="473"/>
      <c r="D2" s="3" t="s">
        <v>2</v>
      </c>
      <c r="E2" s="475"/>
    </row>
    <row r="3" spans="1:5" ht="30" customHeight="1" x14ac:dyDescent="0.25">
      <c r="A3" s="474"/>
      <c r="B3" s="470" t="s">
        <v>17</v>
      </c>
      <c r="C3" s="471"/>
      <c r="D3" s="3" t="s">
        <v>18</v>
      </c>
      <c r="E3" s="475"/>
    </row>
    <row r="4" spans="1:5" ht="15" customHeight="1" x14ac:dyDescent="0.25">
      <c r="A4" s="474"/>
      <c r="B4" s="472"/>
      <c r="C4" s="473"/>
      <c r="D4" s="3" t="s">
        <v>5</v>
      </c>
      <c r="E4" s="475"/>
    </row>
    <row r="5" spans="1:5" ht="15.75" thickBot="1" x14ac:dyDescent="0.3"/>
    <row r="6" spans="1:5" x14ac:dyDescent="0.25">
      <c r="A6" s="416" t="s">
        <v>19</v>
      </c>
      <c r="B6" s="417"/>
      <c r="C6" s="417"/>
      <c r="D6" s="417"/>
      <c r="E6" s="417"/>
    </row>
    <row r="7" spans="1:5" ht="30.75" thickBot="1" x14ac:dyDescent="0.3">
      <c r="A7" s="4" t="s">
        <v>20</v>
      </c>
      <c r="B7" s="5" t="s">
        <v>21</v>
      </c>
      <c r="C7" s="5" t="s">
        <v>22</v>
      </c>
      <c r="D7" s="10" t="s">
        <v>23</v>
      </c>
      <c r="E7" s="5" t="s">
        <v>24</v>
      </c>
    </row>
    <row r="8" spans="1:5" ht="45" x14ac:dyDescent="0.25">
      <c r="A8" s="12" t="s">
        <v>25</v>
      </c>
      <c r="B8" s="6" t="s">
        <v>26</v>
      </c>
      <c r="C8" s="6" t="s">
        <v>26</v>
      </c>
      <c r="D8" s="6" t="s">
        <v>26</v>
      </c>
      <c r="E8" s="7" t="s">
        <v>26</v>
      </c>
    </row>
    <row r="9" spans="1:5" ht="39" x14ac:dyDescent="0.25">
      <c r="A9" s="13" t="s">
        <v>27</v>
      </c>
      <c r="B9" s="8" t="s">
        <v>26</v>
      </c>
      <c r="C9" s="8" t="s">
        <v>26</v>
      </c>
      <c r="D9" s="8" t="s">
        <v>26</v>
      </c>
      <c r="E9" s="9" t="s">
        <v>26</v>
      </c>
    </row>
    <row r="10" spans="1:5" ht="30" x14ac:dyDescent="0.25">
      <c r="A10" s="11" t="s">
        <v>28</v>
      </c>
      <c r="B10" s="8" t="s">
        <v>26</v>
      </c>
      <c r="C10" s="8" t="s">
        <v>26</v>
      </c>
      <c r="D10" s="8" t="s">
        <v>26</v>
      </c>
      <c r="E10" s="9" t="s">
        <v>26</v>
      </c>
    </row>
    <row r="11" spans="1:5" ht="39" x14ac:dyDescent="0.25">
      <c r="A11" s="13" t="s">
        <v>29</v>
      </c>
      <c r="B11" s="8" t="s">
        <v>26</v>
      </c>
      <c r="C11" s="8" t="s">
        <v>26</v>
      </c>
      <c r="D11" s="8" t="s">
        <v>26</v>
      </c>
      <c r="E11" s="9" t="s">
        <v>26</v>
      </c>
    </row>
    <row r="12" spans="1:5" ht="51.75" x14ac:dyDescent="0.25">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6"/>
  </sheetPr>
  <dimension ref="A1:G18"/>
  <sheetViews>
    <sheetView zoomScale="120" zoomScaleNormal="120" workbookViewId="0">
      <selection activeCell="D10" sqref="D10"/>
    </sheetView>
  </sheetViews>
  <sheetFormatPr baseColWidth="10" defaultColWidth="11.42578125" defaultRowHeight="15" x14ac:dyDescent="0.25"/>
  <cols>
    <col min="1" max="1" width="31" customWidth="1"/>
    <col min="2" max="2" width="27.28515625" customWidth="1"/>
    <col min="3" max="3" width="24.7109375" customWidth="1"/>
    <col min="4" max="5" width="27.28515625" customWidth="1"/>
    <col min="6" max="6" width="32.85546875" customWidth="1"/>
    <col min="7" max="7" width="26.28515625" customWidth="1"/>
  </cols>
  <sheetData>
    <row r="1" spans="1:7" x14ac:dyDescent="0.25">
      <c r="A1" s="479"/>
      <c r="B1" s="375" t="s">
        <v>0</v>
      </c>
      <c r="C1" s="376"/>
      <c r="D1" s="376"/>
      <c r="E1" s="376"/>
      <c r="F1" s="28" t="s">
        <v>1</v>
      </c>
      <c r="G1" s="484"/>
    </row>
    <row r="2" spans="1:7" x14ac:dyDescent="0.25">
      <c r="A2" s="480"/>
      <c r="B2" s="482"/>
      <c r="C2" s="483"/>
      <c r="D2" s="483"/>
      <c r="E2" s="483"/>
      <c r="F2" s="27" t="s">
        <v>31</v>
      </c>
      <c r="G2" s="485"/>
    </row>
    <row r="3" spans="1:7" x14ac:dyDescent="0.25">
      <c r="A3" s="480"/>
      <c r="B3" s="487" t="s">
        <v>32</v>
      </c>
      <c r="C3" s="488"/>
      <c r="D3" s="488"/>
      <c r="E3" s="488"/>
      <c r="F3" s="27" t="s">
        <v>4</v>
      </c>
      <c r="G3" s="485"/>
    </row>
    <row r="4" spans="1:7" ht="15.75" thickBot="1" x14ac:dyDescent="0.3">
      <c r="A4" s="481"/>
      <c r="B4" s="381"/>
      <c r="C4" s="382"/>
      <c r="D4" s="382"/>
      <c r="E4" s="382"/>
      <c r="F4" s="29" t="s">
        <v>5</v>
      </c>
      <c r="G4" s="486"/>
    </row>
    <row r="5" spans="1:7" ht="15.75" thickBot="1" x14ac:dyDescent="0.3"/>
    <row r="6" spans="1:7" s="36" customFormat="1" ht="15.75" x14ac:dyDescent="0.25">
      <c r="A6" s="489" t="s">
        <v>33</v>
      </c>
      <c r="B6" s="490"/>
      <c r="C6" s="490"/>
      <c r="D6" s="490"/>
      <c r="E6" s="490"/>
      <c r="F6" s="490"/>
      <c r="G6" s="491"/>
    </row>
    <row r="7" spans="1:7" ht="31.5" customHeight="1" x14ac:dyDescent="0.25">
      <c r="A7" s="22" t="s">
        <v>34</v>
      </c>
      <c r="B7" s="17" t="s">
        <v>35</v>
      </c>
      <c r="C7" s="33" t="s">
        <v>36</v>
      </c>
      <c r="D7" s="23" t="s">
        <v>37</v>
      </c>
      <c r="E7" s="17" t="s">
        <v>38</v>
      </c>
      <c r="F7" s="18" t="s">
        <v>39</v>
      </c>
      <c r="G7" s="18" t="s">
        <v>40</v>
      </c>
    </row>
    <row r="8" spans="1:7" ht="33" customHeight="1" x14ac:dyDescent="0.25">
      <c r="A8" s="476"/>
      <c r="B8" s="8"/>
      <c r="C8" s="8"/>
      <c r="D8" s="8"/>
      <c r="E8" s="8"/>
      <c r="F8" s="8"/>
      <c r="G8" s="9"/>
    </row>
    <row r="9" spans="1:7" ht="33" customHeight="1" x14ac:dyDescent="0.25">
      <c r="A9" s="477"/>
      <c r="B9" s="8"/>
      <c r="C9" s="8"/>
      <c r="D9" s="8"/>
      <c r="E9" s="8"/>
      <c r="F9" s="8"/>
      <c r="G9" s="9"/>
    </row>
    <row r="10" spans="1:7" ht="33" customHeight="1" x14ac:dyDescent="0.25">
      <c r="A10" s="477"/>
      <c r="B10" s="8"/>
      <c r="C10" s="8"/>
      <c r="D10" s="8"/>
      <c r="E10" s="8"/>
      <c r="F10" s="8"/>
      <c r="G10" s="9"/>
    </row>
    <row r="11" spans="1:7" ht="33" customHeight="1" x14ac:dyDescent="0.25">
      <c r="A11" s="477"/>
      <c r="B11" s="8"/>
      <c r="C11" s="8"/>
      <c r="D11" s="8"/>
      <c r="E11" s="8"/>
      <c r="F11" s="8"/>
      <c r="G11" s="9"/>
    </row>
    <row r="12" spans="1:7" ht="33" customHeight="1" x14ac:dyDescent="0.25">
      <c r="A12" s="477"/>
      <c r="B12" s="8"/>
      <c r="C12" s="8"/>
      <c r="D12" s="8"/>
      <c r="E12" s="8"/>
      <c r="F12" s="8"/>
      <c r="G12" s="9"/>
    </row>
    <row r="13" spans="1:7" ht="33" customHeight="1" x14ac:dyDescent="0.25">
      <c r="A13" s="477"/>
      <c r="B13" s="8"/>
      <c r="C13" s="8"/>
      <c r="D13" s="8"/>
      <c r="E13" s="8"/>
      <c r="F13" s="8"/>
      <c r="G13" s="9"/>
    </row>
    <row r="14" spans="1:7" ht="33" customHeight="1" x14ac:dyDescent="0.25">
      <c r="A14" s="477"/>
      <c r="B14" s="8"/>
      <c r="C14" s="8"/>
      <c r="D14" s="8"/>
      <c r="E14" s="8"/>
      <c r="F14" s="8"/>
      <c r="G14" s="9"/>
    </row>
    <row r="15" spans="1:7" ht="33" customHeight="1" x14ac:dyDescent="0.25">
      <c r="A15" s="477"/>
      <c r="B15" s="8"/>
      <c r="C15" s="8"/>
      <c r="D15" s="8"/>
      <c r="E15" s="8"/>
      <c r="F15" s="8"/>
      <c r="G15" s="9"/>
    </row>
    <row r="16" spans="1:7" ht="33" customHeight="1" x14ac:dyDescent="0.25">
      <c r="A16" s="477"/>
      <c r="B16" s="8"/>
      <c r="C16" s="8"/>
      <c r="D16" s="8"/>
      <c r="E16" s="8"/>
      <c r="F16" s="8"/>
      <c r="G16" s="9"/>
    </row>
    <row r="17" spans="1:7" ht="33" customHeight="1" x14ac:dyDescent="0.25">
      <c r="A17" s="477"/>
      <c r="B17" s="8"/>
      <c r="C17" s="8"/>
      <c r="D17" s="8"/>
      <c r="E17" s="8"/>
      <c r="F17" s="8"/>
      <c r="G17" s="9"/>
    </row>
    <row r="18" spans="1:7" ht="33" customHeight="1" thickBot="1" x14ac:dyDescent="0.3">
      <c r="A18" s="478"/>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242"/>
  <sheetViews>
    <sheetView zoomScale="85" zoomScaleNormal="85" workbookViewId="0">
      <selection activeCell="D1" sqref="D1:D4"/>
    </sheetView>
  </sheetViews>
  <sheetFormatPr baseColWidth="10" defaultRowHeight="15" x14ac:dyDescent="0.25"/>
  <cols>
    <col min="1" max="1" width="30.42578125" customWidth="1"/>
    <col min="2" max="2" width="78.85546875" customWidth="1"/>
    <col min="3" max="3" width="10" customWidth="1"/>
    <col min="4" max="4" width="16.42578125" style="309" customWidth="1"/>
    <col min="5" max="5" width="15.85546875" customWidth="1"/>
  </cols>
  <sheetData>
    <row r="1" spans="1:5" ht="25.5" x14ac:dyDescent="0.25">
      <c r="A1" s="497"/>
      <c r="B1" s="445" t="str">
        <f>CONTEXTO!B1</f>
        <v xml:space="preserve">PROCESO: </v>
      </c>
      <c r="C1" s="30" t="s">
        <v>84</v>
      </c>
      <c r="D1" s="343" t="s">
        <v>501</v>
      </c>
      <c r="E1" s="522"/>
    </row>
    <row r="2" spans="1:5" x14ac:dyDescent="0.25">
      <c r="A2" s="498"/>
      <c r="B2" s="446"/>
      <c r="C2" s="31" t="s">
        <v>2</v>
      </c>
      <c r="D2" s="342">
        <v>4</v>
      </c>
      <c r="E2" s="523"/>
    </row>
    <row r="3" spans="1:5" x14ac:dyDescent="0.25">
      <c r="A3" s="498"/>
      <c r="B3" s="500" t="s">
        <v>381</v>
      </c>
      <c r="C3" s="31" t="s">
        <v>86</v>
      </c>
      <c r="D3" s="347">
        <v>44008</v>
      </c>
      <c r="E3" s="523"/>
    </row>
    <row r="4" spans="1:5" ht="15.75" thickBot="1" x14ac:dyDescent="0.3">
      <c r="A4" s="499"/>
      <c r="B4" s="501"/>
      <c r="C4" s="307" t="s">
        <v>5</v>
      </c>
      <c r="D4" s="301" t="s">
        <v>502</v>
      </c>
      <c r="E4" s="524"/>
    </row>
    <row r="5" spans="1:5" ht="15.75" thickBot="1" x14ac:dyDescent="0.3">
      <c r="A5" s="502"/>
      <c r="B5" s="406"/>
      <c r="C5" s="406"/>
      <c r="D5" s="406"/>
      <c r="E5" s="406"/>
    </row>
    <row r="6" spans="1:5" x14ac:dyDescent="0.25">
      <c r="A6" s="503" t="str">
        <f>+CONTEXTO!A8</f>
        <v>PROCESO: GESTIÓN DEL SERVICIO Y ATENCIÓN AL CIUDADANO</v>
      </c>
      <c r="B6" s="504"/>
      <c r="C6" s="504"/>
      <c r="D6" s="504"/>
      <c r="E6" s="505"/>
    </row>
    <row r="7" spans="1:5" x14ac:dyDescent="0.25">
      <c r="A7" s="506"/>
      <c r="B7" s="507"/>
      <c r="C7" s="507"/>
      <c r="D7" s="507"/>
      <c r="E7" s="508"/>
    </row>
    <row r="8" spans="1:5" x14ac:dyDescent="0.25">
      <c r="A8" s="509" t="str">
        <f>+CONTEXTO!A9</f>
        <v xml:space="preserve">OBJETIVO: ATENDER, ORIENTAR Y EVALUAR CONTINUAMENTE DE MANERA OPORTUNA Y EFICAZ, LAS DIFERENTES SOLICITUDES DE LA CIUDADANÍA, EN EL MARCO DE SUS REQUISITOS Y NECESIDADES, CON EL FIN DE LOGRAR LA SATISFACCIÓN DEL CIUDADANO, FRENTE A LOS SERVICIOS Y LA ATENCIÓN PRESTADA EN LA ADMINISTRACIÓN MUNICIPAL.
</v>
      </c>
      <c r="B8" s="510"/>
      <c r="C8" s="510"/>
      <c r="D8" s="510"/>
      <c r="E8" s="511"/>
    </row>
    <row r="9" spans="1:5" ht="27" customHeight="1" thickBot="1" x14ac:dyDescent="0.3">
      <c r="A9" s="512"/>
      <c r="B9" s="513"/>
      <c r="C9" s="513"/>
      <c r="D9" s="513"/>
      <c r="E9" s="514"/>
    </row>
    <row r="10" spans="1:5" ht="15.75" thickBot="1" x14ac:dyDescent="0.3">
      <c r="A10" s="515"/>
      <c r="B10" s="515"/>
      <c r="C10" s="515"/>
      <c r="D10" s="515"/>
      <c r="E10" s="515"/>
    </row>
    <row r="11" spans="1:5" ht="27.75" customHeight="1" x14ac:dyDescent="0.25">
      <c r="A11" s="516" t="s">
        <v>372</v>
      </c>
      <c r="B11" s="518" t="s">
        <v>371</v>
      </c>
      <c r="C11" s="518"/>
      <c r="D11" s="520" t="s">
        <v>373</v>
      </c>
      <c r="E11" s="521"/>
    </row>
    <row r="12" spans="1:5" x14ac:dyDescent="0.25">
      <c r="A12" s="517"/>
      <c r="B12" s="519"/>
      <c r="C12" s="519"/>
      <c r="D12" s="106" t="s">
        <v>98</v>
      </c>
      <c r="E12" s="304" t="s">
        <v>99</v>
      </c>
    </row>
    <row r="13" spans="1:5" ht="33" customHeight="1" x14ac:dyDescent="0.25">
      <c r="A13" s="492"/>
      <c r="B13" s="494" t="s">
        <v>318</v>
      </c>
      <c r="C13" s="495"/>
      <c r="D13" s="300"/>
      <c r="E13" s="308"/>
    </row>
    <row r="14" spans="1:5" ht="33" customHeight="1" x14ac:dyDescent="0.25">
      <c r="A14" s="492"/>
      <c r="B14" s="494" t="s">
        <v>322</v>
      </c>
      <c r="C14" s="495"/>
      <c r="D14" s="300"/>
      <c r="E14" s="308"/>
    </row>
    <row r="15" spans="1:5" ht="33" customHeight="1" x14ac:dyDescent="0.25">
      <c r="A15" s="492"/>
      <c r="B15" s="494" t="s">
        <v>319</v>
      </c>
      <c r="C15" s="495"/>
      <c r="D15" s="300"/>
      <c r="E15" s="308"/>
    </row>
    <row r="16" spans="1:5" ht="33" customHeight="1" x14ac:dyDescent="0.25">
      <c r="A16" s="492"/>
      <c r="B16" s="494" t="s">
        <v>320</v>
      </c>
      <c r="C16" s="495"/>
      <c r="D16" s="300"/>
      <c r="E16" s="308"/>
    </row>
    <row r="17" spans="1:5" ht="33" customHeight="1" x14ac:dyDescent="0.25">
      <c r="A17" s="492"/>
      <c r="B17" s="494" t="s">
        <v>321</v>
      </c>
      <c r="C17" s="495"/>
      <c r="D17" s="300"/>
      <c r="E17" s="308"/>
    </row>
    <row r="18" spans="1:5" ht="33" customHeight="1" x14ac:dyDescent="0.25">
      <c r="A18" s="492"/>
      <c r="B18" s="494" t="s">
        <v>323</v>
      </c>
      <c r="C18" s="495"/>
      <c r="D18" s="300"/>
      <c r="E18" s="308"/>
    </row>
    <row r="19" spans="1:5" ht="33" customHeight="1" x14ac:dyDescent="0.25">
      <c r="A19" s="492"/>
      <c r="B19" s="494" t="s">
        <v>324</v>
      </c>
      <c r="C19" s="495"/>
      <c r="D19" s="300"/>
      <c r="E19" s="308"/>
    </row>
    <row r="20" spans="1:5" ht="33" customHeight="1" x14ac:dyDescent="0.25">
      <c r="A20" s="492"/>
      <c r="B20" s="494" t="s">
        <v>325</v>
      </c>
      <c r="C20" s="495"/>
      <c r="D20" s="300"/>
      <c r="E20" s="308"/>
    </row>
    <row r="21" spans="1:5" ht="33" customHeight="1" x14ac:dyDescent="0.25">
      <c r="A21" s="492"/>
      <c r="B21" s="494" t="s">
        <v>326</v>
      </c>
      <c r="C21" s="495"/>
      <c r="D21" s="300"/>
      <c r="E21" s="308"/>
    </row>
    <row r="22" spans="1:5" ht="33" customHeight="1" x14ac:dyDescent="0.25">
      <c r="A22" s="492"/>
      <c r="B22" s="494" t="s">
        <v>327</v>
      </c>
      <c r="C22" s="495"/>
      <c r="D22" s="300"/>
      <c r="E22" s="308"/>
    </row>
    <row r="23" spans="1:5" ht="33" customHeight="1" x14ac:dyDescent="0.25">
      <c r="A23" s="492"/>
      <c r="B23" s="494" t="s">
        <v>328</v>
      </c>
      <c r="C23" s="495"/>
      <c r="D23" s="300"/>
      <c r="E23" s="308"/>
    </row>
    <row r="24" spans="1:5" ht="33" customHeight="1" x14ac:dyDescent="0.25">
      <c r="A24" s="492"/>
      <c r="B24" s="494" t="s">
        <v>329</v>
      </c>
      <c r="C24" s="495"/>
      <c r="D24" s="300"/>
      <c r="E24" s="308"/>
    </row>
    <row r="25" spans="1:5" ht="33" customHeight="1" x14ac:dyDescent="0.25">
      <c r="A25" s="492"/>
      <c r="B25" s="494" t="s">
        <v>330</v>
      </c>
      <c r="C25" s="495"/>
      <c r="D25" s="300"/>
      <c r="E25" s="308"/>
    </row>
    <row r="26" spans="1:5" ht="33" customHeight="1" x14ac:dyDescent="0.25">
      <c r="A26" s="492"/>
      <c r="B26" s="494" t="s">
        <v>331</v>
      </c>
      <c r="C26" s="495"/>
      <c r="D26" s="300"/>
      <c r="E26" s="308"/>
    </row>
    <row r="27" spans="1:5" ht="33" customHeight="1" x14ac:dyDescent="0.25">
      <c r="A27" s="492"/>
      <c r="B27" s="494" t="s">
        <v>332</v>
      </c>
      <c r="C27" s="495"/>
      <c r="D27" s="300"/>
      <c r="E27" s="308"/>
    </row>
    <row r="28" spans="1:5" ht="33" customHeight="1" x14ac:dyDescent="0.25">
      <c r="A28" s="492"/>
      <c r="B28" s="494" t="s">
        <v>333</v>
      </c>
      <c r="C28" s="495"/>
      <c r="D28" s="300"/>
      <c r="E28" s="308"/>
    </row>
    <row r="29" spans="1:5" ht="33" customHeight="1" x14ac:dyDescent="0.25">
      <c r="A29" s="492"/>
      <c r="B29" s="494" t="s">
        <v>334</v>
      </c>
      <c r="C29" s="495"/>
      <c r="D29" s="300"/>
      <c r="E29" s="308"/>
    </row>
    <row r="30" spans="1:5" ht="33" customHeight="1" x14ac:dyDescent="0.25">
      <c r="A30" s="492"/>
      <c r="B30" s="494" t="s">
        <v>335</v>
      </c>
      <c r="C30" s="495"/>
      <c r="D30" s="300"/>
      <c r="E30" s="308"/>
    </row>
    <row r="31" spans="1:5" ht="33" customHeight="1" x14ac:dyDescent="0.25">
      <c r="A31" s="492"/>
      <c r="B31" s="453" t="s">
        <v>336</v>
      </c>
      <c r="C31" s="453"/>
      <c r="D31" s="300"/>
      <c r="E31" s="308"/>
    </row>
    <row r="32" spans="1:5" ht="33" customHeight="1" x14ac:dyDescent="0.25">
      <c r="A32" s="492"/>
      <c r="B32" s="494" t="s">
        <v>337</v>
      </c>
      <c r="C32" s="495"/>
      <c r="D32" s="300"/>
      <c r="E32" s="308"/>
    </row>
    <row r="33" spans="1:5" ht="22.5" customHeight="1" x14ac:dyDescent="0.25">
      <c r="A33" s="492"/>
      <c r="B33" s="525" t="s">
        <v>370</v>
      </c>
      <c r="C33" s="525"/>
      <c r="D33" s="525"/>
      <c r="E33" s="526"/>
    </row>
    <row r="34" spans="1:5" ht="33" customHeight="1" x14ac:dyDescent="0.25">
      <c r="A34" s="492"/>
      <c r="B34" s="453" t="s">
        <v>359</v>
      </c>
      <c r="C34" s="453"/>
      <c r="D34" s="300"/>
      <c r="E34" s="305"/>
    </row>
    <row r="35" spans="1:5" ht="33" customHeight="1" x14ac:dyDescent="0.25">
      <c r="A35" s="492"/>
      <c r="B35" s="453" t="s">
        <v>356</v>
      </c>
      <c r="C35" s="453"/>
      <c r="D35" s="300"/>
      <c r="E35" s="305"/>
    </row>
    <row r="36" spans="1:5" ht="33" customHeight="1" x14ac:dyDescent="0.25">
      <c r="A36" s="492"/>
      <c r="B36" s="453" t="s">
        <v>357</v>
      </c>
      <c r="C36" s="453"/>
      <c r="D36" s="300"/>
      <c r="E36" s="305"/>
    </row>
    <row r="37" spans="1:5" ht="33" customHeight="1" x14ac:dyDescent="0.25">
      <c r="A37" s="492"/>
      <c r="B37" s="453" t="s">
        <v>358</v>
      </c>
      <c r="C37" s="453"/>
      <c r="D37" s="300"/>
      <c r="E37" s="305"/>
    </row>
    <row r="38" spans="1:5" ht="33" customHeight="1" x14ac:dyDescent="0.25">
      <c r="A38" s="492"/>
      <c r="B38" s="453" t="s">
        <v>360</v>
      </c>
      <c r="C38" s="453"/>
      <c r="D38" s="300"/>
      <c r="E38" s="305"/>
    </row>
    <row r="39" spans="1:5" ht="33" customHeight="1" x14ac:dyDescent="0.25">
      <c r="A39" s="492"/>
      <c r="B39" s="453" t="s">
        <v>361</v>
      </c>
      <c r="C39" s="453"/>
      <c r="D39" s="300"/>
      <c r="E39" s="305"/>
    </row>
    <row r="40" spans="1:5" ht="33" customHeight="1" x14ac:dyDescent="0.25">
      <c r="A40" s="492"/>
      <c r="B40" s="453" t="s">
        <v>362</v>
      </c>
      <c r="C40" s="453"/>
      <c r="D40" s="300"/>
      <c r="E40" s="305"/>
    </row>
    <row r="41" spans="1:5" ht="33" customHeight="1" x14ac:dyDescent="0.25">
      <c r="A41" s="492"/>
      <c r="B41" s="453" t="s">
        <v>363</v>
      </c>
      <c r="C41" s="453"/>
      <c r="D41" s="300"/>
      <c r="E41" s="305"/>
    </row>
    <row r="42" spans="1:5" ht="33" customHeight="1" x14ac:dyDescent="0.25">
      <c r="A42" s="492"/>
      <c r="B42" s="453" t="s">
        <v>364</v>
      </c>
      <c r="C42" s="453"/>
      <c r="D42" s="300"/>
      <c r="E42" s="305"/>
    </row>
    <row r="43" spans="1:5" ht="33" customHeight="1" x14ac:dyDescent="0.25">
      <c r="A43" s="492"/>
      <c r="B43" s="453" t="s">
        <v>365</v>
      </c>
      <c r="C43" s="453"/>
      <c r="D43" s="300"/>
      <c r="E43" s="305"/>
    </row>
    <row r="44" spans="1:5" ht="33" customHeight="1" x14ac:dyDescent="0.25">
      <c r="A44" s="492"/>
      <c r="B44" s="453" t="s">
        <v>366</v>
      </c>
      <c r="C44" s="453"/>
      <c r="D44" s="300"/>
      <c r="E44" s="305"/>
    </row>
    <row r="45" spans="1:5" ht="33" customHeight="1" x14ac:dyDescent="0.25">
      <c r="A45" s="492"/>
      <c r="B45" s="453" t="s">
        <v>367</v>
      </c>
      <c r="C45" s="453"/>
      <c r="D45" s="300"/>
      <c r="E45" s="305"/>
    </row>
    <row r="46" spans="1:5" ht="33" customHeight="1" x14ac:dyDescent="0.25">
      <c r="A46" s="492"/>
      <c r="B46" s="453" t="s">
        <v>368</v>
      </c>
      <c r="C46" s="453"/>
      <c r="D46" s="300"/>
      <c r="E46" s="305"/>
    </row>
    <row r="47" spans="1:5" ht="33" customHeight="1" thickBot="1" x14ac:dyDescent="0.3">
      <c r="A47" s="493"/>
      <c r="B47" s="496" t="s">
        <v>369</v>
      </c>
      <c r="C47" s="496"/>
      <c r="D47" s="248" t="s">
        <v>138</v>
      </c>
      <c r="E47" s="306"/>
    </row>
    <row r="49" spans="1:5" ht="15.75" thickBot="1" x14ac:dyDescent="0.3"/>
    <row r="50" spans="1:5" ht="30.75" customHeight="1" x14ac:dyDescent="0.25">
      <c r="A50" s="516" t="s">
        <v>372</v>
      </c>
      <c r="B50" s="518" t="s">
        <v>371</v>
      </c>
      <c r="C50" s="518"/>
      <c r="D50" s="520" t="s">
        <v>373</v>
      </c>
      <c r="E50" s="521"/>
    </row>
    <row r="51" spans="1:5" x14ac:dyDescent="0.25">
      <c r="A51" s="517"/>
      <c r="B51" s="519"/>
      <c r="C51" s="519"/>
      <c r="D51" s="106" t="s">
        <v>98</v>
      </c>
      <c r="E51" s="304" t="s">
        <v>99</v>
      </c>
    </row>
    <row r="52" spans="1:5" ht="33" customHeight="1" x14ac:dyDescent="0.25">
      <c r="A52" s="492"/>
      <c r="B52" s="453" t="s">
        <v>318</v>
      </c>
      <c r="C52" s="527"/>
      <c r="D52" s="300"/>
      <c r="E52" s="305"/>
    </row>
    <row r="53" spans="1:5" ht="33" customHeight="1" x14ac:dyDescent="0.25">
      <c r="A53" s="492"/>
      <c r="B53" s="453" t="s">
        <v>322</v>
      </c>
      <c r="C53" s="527"/>
      <c r="D53" s="300"/>
      <c r="E53" s="305"/>
    </row>
    <row r="54" spans="1:5" ht="33" customHeight="1" x14ac:dyDescent="0.25">
      <c r="A54" s="492"/>
      <c r="B54" s="453" t="s">
        <v>319</v>
      </c>
      <c r="C54" s="527"/>
      <c r="D54" s="300"/>
      <c r="E54" s="305"/>
    </row>
    <row r="55" spans="1:5" ht="33" customHeight="1" x14ac:dyDescent="0.25">
      <c r="A55" s="492"/>
      <c r="B55" s="453" t="s">
        <v>320</v>
      </c>
      <c r="C55" s="527"/>
      <c r="D55" s="300"/>
      <c r="E55" s="305"/>
    </row>
    <row r="56" spans="1:5" ht="33" customHeight="1" x14ac:dyDescent="0.25">
      <c r="A56" s="492"/>
      <c r="B56" s="453" t="s">
        <v>321</v>
      </c>
      <c r="C56" s="527"/>
      <c r="D56" s="300"/>
      <c r="E56" s="305"/>
    </row>
    <row r="57" spans="1:5" ht="33" customHeight="1" x14ac:dyDescent="0.25">
      <c r="A57" s="492"/>
      <c r="B57" s="453" t="s">
        <v>323</v>
      </c>
      <c r="C57" s="527"/>
      <c r="D57" s="300"/>
      <c r="E57" s="305"/>
    </row>
    <row r="58" spans="1:5" ht="33" customHeight="1" x14ac:dyDescent="0.25">
      <c r="A58" s="492"/>
      <c r="B58" s="453" t="s">
        <v>324</v>
      </c>
      <c r="C58" s="527"/>
      <c r="D58" s="300"/>
      <c r="E58" s="305"/>
    </row>
    <row r="59" spans="1:5" ht="33" customHeight="1" x14ac:dyDescent="0.25">
      <c r="A59" s="492"/>
      <c r="B59" s="453" t="s">
        <v>325</v>
      </c>
      <c r="C59" s="527"/>
      <c r="D59" s="300"/>
      <c r="E59" s="305"/>
    </row>
    <row r="60" spans="1:5" ht="33" customHeight="1" x14ac:dyDescent="0.25">
      <c r="A60" s="492"/>
      <c r="B60" s="453" t="s">
        <v>326</v>
      </c>
      <c r="C60" s="527"/>
      <c r="D60" s="300"/>
      <c r="E60" s="305"/>
    </row>
    <row r="61" spans="1:5" ht="33" customHeight="1" x14ac:dyDescent="0.25">
      <c r="A61" s="492"/>
      <c r="B61" s="453" t="s">
        <v>327</v>
      </c>
      <c r="C61" s="527"/>
      <c r="D61" s="300"/>
      <c r="E61" s="305"/>
    </row>
    <row r="62" spans="1:5" ht="33" customHeight="1" x14ac:dyDescent="0.25">
      <c r="A62" s="492"/>
      <c r="B62" s="453" t="s">
        <v>328</v>
      </c>
      <c r="C62" s="527"/>
      <c r="D62" s="300"/>
      <c r="E62" s="305"/>
    </row>
    <row r="63" spans="1:5" ht="33" customHeight="1" x14ac:dyDescent="0.25">
      <c r="A63" s="492"/>
      <c r="B63" s="453" t="s">
        <v>329</v>
      </c>
      <c r="C63" s="527"/>
      <c r="D63" s="300"/>
      <c r="E63" s="305"/>
    </row>
    <row r="64" spans="1:5" ht="33" customHeight="1" x14ac:dyDescent="0.25">
      <c r="A64" s="492"/>
      <c r="B64" s="453" t="s">
        <v>330</v>
      </c>
      <c r="C64" s="527"/>
      <c r="D64" s="300"/>
      <c r="E64" s="305"/>
    </row>
    <row r="65" spans="1:5" ht="33" customHeight="1" x14ac:dyDescent="0.25">
      <c r="A65" s="492"/>
      <c r="B65" s="453" t="s">
        <v>331</v>
      </c>
      <c r="C65" s="527"/>
      <c r="D65" s="300"/>
      <c r="E65" s="305"/>
    </row>
    <row r="66" spans="1:5" ht="33" customHeight="1" x14ac:dyDescent="0.25">
      <c r="A66" s="492"/>
      <c r="B66" s="453" t="s">
        <v>332</v>
      </c>
      <c r="C66" s="527"/>
      <c r="D66" s="300"/>
      <c r="E66" s="305"/>
    </row>
    <row r="67" spans="1:5" ht="33" customHeight="1" x14ac:dyDescent="0.25">
      <c r="A67" s="492"/>
      <c r="B67" s="453" t="s">
        <v>333</v>
      </c>
      <c r="C67" s="527"/>
      <c r="D67" s="300"/>
      <c r="E67" s="305"/>
    </row>
    <row r="68" spans="1:5" ht="33" customHeight="1" x14ac:dyDescent="0.25">
      <c r="A68" s="492"/>
      <c r="B68" s="453" t="s">
        <v>334</v>
      </c>
      <c r="C68" s="527"/>
      <c r="D68" s="300"/>
      <c r="E68" s="305"/>
    </row>
    <row r="69" spans="1:5" ht="33" customHeight="1" x14ac:dyDescent="0.25">
      <c r="A69" s="492"/>
      <c r="B69" s="453" t="s">
        <v>335</v>
      </c>
      <c r="C69" s="527"/>
      <c r="D69" s="300"/>
      <c r="E69" s="305"/>
    </row>
    <row r="70" spans="1:5" ht="33" customHeight="1" x14ac:dyDescent="0.25">
      <c r="A70" s="492"/>
      <c r="B70" s="453" t="s">
        <v>336</v>
      </c>
      <c r="C70" s="453"/>
      <c r="D70" s="300"/>
      <c r="E70" s="305"/>
    </row>
    <row r="71" spans="1:5" ht="33" customHeight="1" x14ac:dyDescent="0.25">
      <c r="A71" s="492"/>
      <c r="B71" s="453" t="s">
        <v>337</v>
      </c>
      <c r="C71" s="527"/>
      <c r="D71" s="300"/>
      <c r="E71" s="305"/>
    </row>
    <row r="72" spans="1:5" ht="33" customHeight="1" x14ac:dyDescent="0.25">
      <c r="A72" s="492"/>
      <c r="B72" s="525" t="s">
        <v>370</v>
      </c>
      <c r="C72" s="525"/>
      <c r="D72" s="525"/>
      <c r="E72" s="526"/>
    </row>
    <row r="73" spans="1:5" ht="33" customHeight="1" x14ac:dyDescent="0.25">
      <c r="A73" s="492"/>
      <c r="B73" s="453" t="s">
        <v>359</v>
      </c>
      <c r="C73" s="453"/>
      <c r="D73" s="300"/>
      <c r="E73" s="305"/>
    </row>
    <row r="74" spans="1:5" ht="33" customHeight="1" x14ac:dyDescent="0.25">
      <c r="A74" s="492"/>
      <c r="B74" s="453" t="s">
        <v>356</v>
      </c>
      <c r="C74" s="453"/>
      <c r="D74" s="300"/>
      <c r="E74" s="305"/>
    </row>
    <row r="75" spans="1:5" ht="33" customHeight="1" x14ac:dyDescent="0.25">
      <c r="A75" s="492"/>
      <c r="B75" s="453" t="s">
        <v>357</v>
      </c>
      <c r="C75" s="453"/>
      <c r="D75" s="300"/>
      <c r="E75" s="305"/>
    </row>
    <row r="76" spans="1:5" ht="33" customHeight="1" x14ac:dyDescent="0.25">
      <c r="A76" s="492"/>
      <c r="B76" s="453" t="s">
        <v>358</v>
      </c>
      <c r="C76" s="453"/>
      <c r="D76" s="300"/>
      <c r="E76" s="305"/>
    </row>
    <row r="77" spans="1:5" ht="33" customHeight="1" x14ac:dyDescent="0.25">
      <c r="A77" s="492"/>
      <c r="B77" s="453" t="s">
        <v>360</v>
      </c>
      <c r="C77" s="453"/>
      <c r="D77" s="300"/>
      <c r="E77" s="305"/>
    </row>
    <row r="78" spans="1:5" ht="33" customHeight="1" x14ac:dyDescent="0.25">
      <c r="A78" s="492"/>
      <c r="B78" s="453" t="s">
        <v>361</v>
      </c>
      <c r="C78" s="453"/>
      <c r="D78" s="300"/>
      <c r="E78" s="305"/>
    </row>
    <row r="79" spans="1:5" ht="33" customHeight="1" x14ac:dyDescent="0.25">
      <c r="A79" s="492"/>
      <c r="B79" s="453" t="s">
        <v>362</v>
      </c>
      <c r="C79" s="453"/>
      <c r="D79" s="300"/>
      <c r="E79" s="305"/>
    </row>
    <row r="80" spans="1:5" ht="33" customHeight="1" x14ac:dyDescent="0.25">
      <c r="A80" s="492"/>
      <c r="B80" s="453" t="s">
        <v>363</v>
      </c>
      <c r="C80" s="453"/>
      <c r="D80" s="300"/>
      <c r="E80" s="305"/>
    </row>
    <row r="81" spans="1:5" ht="33" customHeight="1" x14ac:dyDescent="0.25">
      <c r="A81" s="492"/>
      <c r="B81" s="453" t="s">
        <v>364</v>
      </c>
      <c r="C81" s="453"/>
      <c r="D81" s="300"/>
      <c r="E81" s="305"/>
    </row>
    <row r="82" spans="1:5" ht="33" customHeight="1" x14ac:dyDescent="0.25">
      <c r="A82" s="492"/>
      <c r="B82" s="453" t="s">
        <v>365</v>
      </c>
      <c r="C82" s="453"/>
      <c r="D82" s="300"/>
      <c r="E82" s="305"/>
    </row>
    <row r="83" spans="1:5" ht="33" customHeight="1" x14ac:dyDescent="0.25">
      <c r="A83" s="492"/>
      <c r="B83" s="453" t="s">
        <v>366</v>
      </c>
      <c r="C83" s="453"/>
      <c r="D83" s="300"/>
      <c r="E83" s="305"/>
    </row>
    <row r="84" spans="1:5" ht="33" customHeight="1" x14ac:dyDescent="0.25">
      <c r="A84" s="492"/>
      <c r="B84" s="453" t="s">
        <v>367</v>
      </c>
      <c r="C84" s="453"/>
      <c r="D84" s="300"/>
      <c r="E84" s="305"/>
    </row>
    <row r="85" spans="1:5" ht="33" customHeight="1" x14ac:dyDescent="0.25">
      <c r="A85" s="492"/>
      <c r="B85" s="453" t="s">
        <v>368</v>
      </c>
      <c r="C85" s="453"/>
      <c r="D85" s="300"/>
      <c r="E85" s="305"/>
    </row>
    <row r="86" spans="1:5" ht="33" customHeight="1" thickBot="1" x14ac:dyDescent="0.3">
      <c r="A86" s="493"/>
      <c r="B86" s="496" t="s">
        <v>369</v>
      </c>
      <c r="C86" s="496"/>
      <c r="D86" s="248"/>
      <c r="E86" s="306"/>
    </row>
    <row r="88" spans="1:5" ht="15.75" thickBot="1" x14ac:dyDescent="0.3"/>
    <row r="89" spans="1:5" ht="28.5" customHeight="1" x14ac:dyDescent="0.25">
      <c r="A89" s="516" t="s">
        <v>372</v>
      </c>
      <c r="B89" s="518" t="s">
        <v>371</v>
      </c>
      <c r="C89" s="518"/>
      <c r="D89" s="520" t="s">
        <v>373</v>
      </c>
      <c r="E89" s="521"/>
    </row>
    <row r="90" spans="1:5" x14ac:dyDescent="0.25">
      <c r="A90" s="517"/>
      <c r="B90" s="519"/>
      <c r="C90" s="519"/>
      <c r="D90" s="106" t="s">
        <v>98</v>
      </c>
      <c r="E90" s="304" t="s">
        <v>99</v>
      </c>
    </row>
    <row r="91" spans="1:5" ht="33" customHeight="1" x14ac:dyDescent="0.25">
      <c r="A91" s="492"/>
      <c r="B91" s="494" t="s">
        <v>318</v>
      </c>
      <c r="C91" s="495"/>
      <c r="D91" s="300"/>
      <c r="E91" s="308"/>
    </row>
    <row r="92" spans="1:5" ht="33" customHeight="1" x14ac:dyDescent="0.25">
      <c r="A92" s="492"/>
      <c r="B92" s="494" t="s">
        <v>322</v>
      </c>
      <c r="C92" s="495"/>
      <c r="D92" s="300"/>
      <c r="E92" s="308"/>
    </row>
    <row r="93" spans="1:5" ht="33" customHeight="1" x14ac:dyDescent="0.25">
      <c r="A93" s="492"/>
      <c r="B93" s="494" t="s">
        <v>319</v>
      </c>
      <c r="C93" s="495"/>
      <c r="D93" s="300"/>
      <c r="E93" s="308"/>
    </row>
    <row r="94" spans="1:5" ht="33" customHeight="1" x14ac:dyDescent="0.25">
      <c r="A94" s="492"/>
      <c r="B94" s="494" t="s">
        <v>320</v>
      </c>
      <c r="C94" s="495"/>
      <c r="D94" s="300"/>
      <c r="E94" s="308"/>
    </row>
    <row r="95" spans="1:5" ht="33" customHeight="1" x14ac:dyDescent="0.25">
      <c r="A95" s="492"/>
      <c r="B95" s="494" t="s">
        <v>321</v>
      </c>
      <c r="C95" s="495"/>
      <c r="D95" s="300"/>
      <c r="E95" s="308"/>
    </row>
    <row r="96" spans="1:5" ht="33" customHeight="1" x14ac:dyDescent="0.25">
      <c r="A96" s="492"/>
      <c r="B96" s="494" t="s">
        <v>323</v>
      </c>
      <c r="C96" s="495"/>
      <c r="D96" s="300"/>
      <c r="E96" s="308"/>
    </row>
    <row r="97" spans="1:5" ht="33" customHeight="1" x14ac:dyDescent="0.25">
      <c r="A97" s="492"/>
      <c r="B97" s="494" t="s">
        <v>324</v>
      </c>
      <c r="C97" s="495"/>
      <c r="D97" s="300"/>
      <c r="E97" s="308"/>
    </row>
    <row r="98" spans="1:5" ht="33" customHeight="1" x14ac:dyDescent="0.25">
      <c r="A98" s="492"/>
      <c r="B98" s="494" t="s">
        <v>325</v>
      </c>
      <c r="C98" s="495"/>
      <c r="D98" s="300"/>
      <c r="E98" s="308"/>
    </row>
    <row r="99" spans="1:5" ht="33" customHeight="1" x14ac:dyDescent="0.25">
      <c r="A99" s="492"/>
      <c r="B99" s="494" t="s">
        <v>326</v>
      </c>
      <c r="C99" s="495"/>
      <c r="D99" s="300"/>
      <c r="E99" s="308"/>
    </row>
    <row r="100" spans="1:5" ht="33" customHeight="1" x14ac:dyDescent="0.25">
      <c r="A100" s="492"/>
      <c r="B100" s="494" t="s">
        <v>327</v>
      </c>
      <c r="C100" s="495"/>
      <c r="D100" s="300"/>
      <c r="E100" s="308"/>
    </row>
    <row r="101" spans="1:5" ht="33" customHeight="1" x14ac:dyDescent="0.25">
      <c r="A101" s="492"/>
      <c r="B101" s="494" t="s">
        <v>328</v>
      </c>
      <c r="C101" s="495"/>
      <c r="D101" s="300"/>
      <c r="E101" s="308"/>
    </row>
    <row r="102" spans="1:5" ht="33" customHeight="1" x14ac:dyDescent="0.25">
      <c r="A102" s="492"/>
      <c r="B102" s="494" t="s">
        <v>329</v>
      </c>
      <c r="C102" s="495"/>
      <c r="D102" s="300"/>
      <c r="E102" s="308"/>
    </row>
    <row r="103" spans="1:5" ht="33" customHeight="1" x14ac:dyDescent="0.25">
      <c r="A103" s="492"/>
      <c r="B103" s="494" t="s">
        <v>330</v>
      </c>
      <c r="C103" s="495"/>
      <c r="D103" s="300"/>
      <c r="E103" s="308"/>
    </row>
    <row r="104" spans="1:5" ht="33" customHeight="1" x14ac:dyDescent="0.25">
      <c r="A104" s="492"/>
      <c r="B104" s="494" t="s">
        <v>331</v>
      </c>
      <c r="C104" s="495"/>
      <c r="D104" s="300"/>
      <c r="E104" s="308"/>
    </row>
    <row r="105" spans="1:5" ht="33" customHeight="1" x14ac:dyDescent="0.25">
      <c r="A105" s="492"/>
      <c r="B105" s="494" t="s">
        <v>332</v>
      </c>
      <c r="C105" s="495"/>
      <c r="D105" s="300"/>
      <c r="E105" s="308"/>
    </row>
    <row r="106" spans="1:5" ht="33" customHeight="1" x14ac:dyDescent="0.25">
      <c r="A106" s="492"/>
      <c r="B106" s="494" t="s">
        <v>333</v>
      </c>
      <c r="C106" s="495"/>
      <c r="D106" s="300"/>
      <c r="E106" s="308"/>
    </row>
    <row r="107" spans="1:5" ht="33" customHeight="1" x14ac:dyDescent="0.25">
      <c r="A107" s="492"/>
      <c r="B107" s="494" t="s">
        <v>334</v>
      </c>
      <c r="C107" s="495"/>
      <c r="D107" s="300"/>
      <c r="E107" s="308"/>
    </row>
    <row r="108" spans="1:5" ht="33" customHeight="1" x14ac:dyDescent="0.25">
      <c r="A108" s="492"/>
      <c r="B108" s="494" t="s">
        <v>335</v>
      </c>
      <c r="C108" s="495"/>
      <c r="D108" s="300"/>
      <c r="E108" s="308"/>
    </row>
    <row r="109" spans="1:5" ht="33" customHeight="1" x14ac:dyDescent="0.25">
      <c r="A109" s="492"/>
      <c r="B109" s="453" t="s">
        <v>336</v>
      </c>
      <c r="C109" s="453"/>
      <c r="D109" s="300"/>
      <c r="E109" s="308"/>
    </row>
    <row r="110" spans="1:5" ht="33" customHeight="1" x14ac:dyDescent="0.25">
      <c r="A110" s="492"/>
      <c r="B110" s="494" t="s">
        <v>337</v>
      </c>
      <c r="C110" s="495"/>
      <c r="D110" s="300"/>
      <c r="E110" s="308"/>
    </row>
    <row r="111" spans="1:5" ht="33" customHeight="1" x14ac:dyDescent="0.25">
      <c r="A111" s="492"/>
      <c r="B111" s="525" t="s">
        <v>370</v>
      </c>
      <c r="C111" s="525"/>
      <c r="D111" s="525"/>
      <c r="E111" s="526"/>
    </row>
    <row r="112" spans="1:5" ht="33" customHeight="1" x14ac:dyDescent="0.25">
      <c r="A112" s="492"/>
      <c r="B112" s="453" t="s">
        <v>359</v>
      </c>
      <c r="C112" s="453"/>
      <c r="D112" s="300"/>
      <c r="E112" s="305"/>
    </row>
    <row r="113" spans="1:5" ht="33" customHeight="1" x14ac:dyDescent="0.25">
      <c r="A113" s="492"/>
      <c r="B113" s="453" t="s">
        <v>356</v>
      </c>
      <c r="C113" s="453"/>
      <c r="D113" s="300"/>
      <c r="E113" s="305"/>
    </row>
    <row r="114" spans="1:5" ht="33" customHeight="1" x14ac:dyDescent="0.25">
      <c r="A114" s="492"/>
      <c r="B114" s="453" t="s">
        <v>357</v>
      </c>
      <c r="C114" s="453"/>
      <c r="D114" s="300"/>
      <c r="E114" s="305"/>
    </row>
    <row r="115" spans="1:5" ht="33" customHeight="1" x14ac:dyDescent="0.25">
      <c r="A115" s="492"/>
      <c r="B115" s="453" t="s">
        <v>358</v>
      </c>
      <c r="C115" s="453"/>
      <c r="D115" s="300"/>
      <c r="E115" s="305"/>
    </row>
    <row r="116" spans="1:5" ht="33" customHeight="1" x14ac:dyDescent="0.25">
      <c r="A116" s="492"/>
      <c r="B116" s="453" t="s">
        <v>360</v>
      </c>
      <c r="C116" s="453"/>
      <c r="D116" s="300"/>
      <c r="E116" s="305"/>
    </row>
    <row r="117" spans="1:5" ht="33" customHeight="1" x14ac:dyDescent="0.25">
      <c r="A117" s="492"/>
      <c r="B117" s="453" t="s">
        <v>361</v>
      </c>
      <c r="C117" s="453"/>
      <c r="D117" s="300"/>
      <c r="E117" s="305"/>
    </row>
    <row r="118" spans="1:5" ht="33" customHeight="1" x14ac:dyDescent="0.25">
      <c r="A118" s="492"/>
      <c r="B118" s="453" t="s">
        <v>362</v>
      </c>
      <c r="C118" s="453"/>
      <c r="D118" s="300"/>
      <c r="E118" s="305"/>
    </row>
    <row r="119" spans="1:5" ht="33" customHeight="1" x14ac:dyDescent="0.25">
      <c r="A119" s="492"/>
      <c r="B119" s="453" t="s">
        <v>363</v>
      </c>
      <c r="C119" s="453"/>
      <c r="D119" s="300"/>
      <c r="E119" s="305"/>
    </row>
    <row r="120" spans="1:5" ht="33" customHeight="1" x14ac:dyDescent="0.25">
      <c r="A120" s="492"/>
      <c r="B120" s="453" t="s">
        <v>364</v>
      </c>
      <c r="C120" s="453"/>
      <c r="D120" s="300"/>
      <c r="E120" s="305"/>
    </row>
    <row r="121" spans="1:5" ht="33" customHeight="1" x14ac:dyDescent="0.25">
      <c r="A121" s="492"/>
      <c r="B121" s="453" t="s">
        <v>365</v>
      </c>
      <c r="C121" s="453"/>
      <c r="D121" s="300"/>
      <c r="E121" s="305"/>
    </row>
    <row r="122" spans="1:5" ht="33" customHeight="1" x14ac:dyDescent="0.25">
      <c r="A122" s="492"/>
      <c r="B122" s="453" t="s">
        <v>366</v>
      </c>
      <c r="C122" s="453"/>
      <c r="D122" s="300"/>
      <c r="E122" s="305"/>
    </row>
    <row r="123" spans="1:5" ht="33" customHeight="1" x14ac:dyDescent="0.25">
      <c r="A123" s="492"/>
      <c r="B123" s="453" t="s">
        <v>367</v>
      </c>
      <c r="C123" s="453"/>
      <c r="D123" s="300"/>
      <c r="E123" s="305"/>
    </row>
    <row r="124" spans="1:5" ht="33" customHeight="1" x14ac:dyDescent="0.25">
      <c r="A124" s="492"/>
      <c r="B124" s="453" t="s">
        <v>368</v>
      </c>
      <c r="C124" s="453"/>
      <c r="D124" s="300"/>
      <c r="E124" s="305"/>
    </row>
    <row r="125" spans="1:5" ht="33" customHeight="1" thickBot="1" x14ac:dyDescent="0.3">
      <c r="A125" s="493"/>
      <c r="B125" s="496" t="s">
        <v>369</v>
      </c>
      <c r="C125" s="496"/>
      <c r="D125" s="248"/>
      <c r="E125" s="306"/>
    </row>
    <row r="127" spans="1:5" ht="15.75" thickBot="1" x14ac:dyDescent="0.3"/>
    <row r="128" spans="1:5" ht="30" customHeight="1" x14ac:dyDescent="0.25">
      <c r="A128" s="516" t="s">
        <v>372</v>
      </c>
      <c r="B128" s="518" t="s">
        <v>371</v>
      </c>
      <c r="C128" s="518"/>
      <c r="D128" s="520" t="s">
        <v>373</v>
      </c>
      <c r="E128" s="521"/>
    </row>
    <row r="129" spans="1:5" x14ac:dyDescent="0.25">
      <c r="A129" s="517"/>
      <c r="B129" s="519"/>
      <c r="C129" s="519"/>
      <c r="D129" s="106" t="s">
        <v>98</v>
      </c>
      <c r="E129" s="304" t="s">
        <v>99</v>
      </c>
    </row>
    <row r="130" spans="1:5" ht="33" customHeight="1" x14ac:dyDescent="0.25">
      <c r="A130" s="492"/>
      <c r="B130" s="453" t="s">
        <v>318</v>
      </c>
      <c r="C130" s="527"/>
      <c r="D130" s="300"/>
      <c r="E130" s="305"/>
    </row>
    <row r="131" spans="1:5" ht="33" customHeight="1" x14ac:dyDescent="0.25">
      <c r="A131" s="492"/>
      <c r="B131" s="453" t="s">
        <v>322</v>
      </c>
      <c r="C131" s="527"/>
      <c r="D131" s="300"/>
      <c r="E131" s="305"/>
    </row>
    <row r="132" spans="1:5" ht="33" customHeight="1" x14ac:dyDescent="0.25">
      <c r="A132" s="492"/>
      <c r="B132" s="453" t="s">
        <v>319</v>
      </c>
      <c r="C132" s="527"/>
      <c r="D132" s="300"/>
      <c r="E132" s="305"/>
    </row>
    <row r="133" spans="1:5" ht="33" customHeight="1" x14ac:dyDescent="0.25">
      <c r="A133" s="492"/>
      <c r="B133" s="453" t="s">
        <v>320</v>
      </c>
      <c r="C133" s="527"/>
      <c r="D133" s="300"/>
      <c r="E133" s="305"/>
    </row>
    <row r="134" spans="1:5" ht="33" customHeight="1" x14ac:dyDescent="0.25">
      <c r="A134" s="492"/>
      <c r="B134" s="453" t="s">
        <v>321</v>
      </c>
      <c r="C134" s="527"/>
      <c r="D134" s="300"/>
      <c r="E134" s="305"/>
    </row>
    <row r="135" spans="1:5" ht="33" customHeight="1" x14ac:dyDescent="0.25">
      <c r="A135" s="492"/>
      <c r="B135" s="453" t="s">
        <v>323</v>
      </c>
      <c r="C135" s="527"/>
      <c r="D135" s="300"/>
      <c r="E135" s="305"/>
    </row>
    <row r="136" spans="1:5" ht="33" customHeight="1" x14ac:dyDescent="0.25">
      <c r="A136" s="492"/>
      <c r="B136" s="453" t="s">
        <v>324</v>
      </c>
      <c r="C136" s="527"/>
      <c r="D136" s="300"/>
      <c r="E136" s="305"/>
    </row>
    <row r="137" spans="1:5" ht="33" customHeight="1" x14ac:dyDescent="0.25">
      <c r="A137" s="492"/>
      <c r="B137" s="453" t="s">
        <v>325</v>
      </c>
      <c r="C137" s="527"/>
      <c r="D137" s="300"/>
      <c r="E137" s="305"/>
    </row>
    <row r="138" spans="1:5" ht="33" customHeight="1" x14ac:dyDescent="0.25">
      <c r="A138" s="492"/>
      <c r="B138" s="453" t="s">
        <v>326</v>
      </c>
      <c r="C138" s="527"/>
      <c r="D138" s="300"/>
      <c r="E138" s="305"/>
    </row>
    <row r="139" spans="1:5" ht="33" customHeight="1" x14ac:dyDescent="0.25">
      <c r="A139" s="492"/>
      <c r="B139" s="453" t="s">
        <v>327</v>
      </c>
      <c r="C139" s="527"/>
      <c r="D139" s="300"/>
      <c r="E139" s="305"/>
    </row>
    <row r="140" spans="1:5" ht="33" customHeight="1" x14ac:dyDescent="0.25">
      <c r="A140" s="492"/>
      <c r="B140" s="453" t="s">
        <v>328</v>
      </c>
      <c r="C140" s="527"/>
      <c r="D140" s="300"/>
      <c r="E140" s="305"/>
    </row>
    <row r="141" spans="1:5" ht="33" customHeight="1" x14ac:dyDescent="0.25">
      <c r="A141" s="492"/>
      <c r="B141" s="453" t="s">
        <v>329</v>
      </c>
      <c r="C141" s="527"/>
      <c r="D141" s="300"/>
      <c r="E141" s="305"/>
    </row>
    <row r="142" spans="1:5" ht="33" customHeight="1" x14ac:dyDescent="0.25">
      <c r="A142" s="492"/>
      <c r="B142" s="453" t="s">
        <v>330</v>
      </c>
      <c r="C142" s="527"/>
      <c r="D142" s="300"/>
      <c r="E142" s="305"/>
    </row>
    <row r="143" spans="1:5" ht="33" customHeight="1" x14ac:dyDescent="0.25">
      <c r="A143" s="492"/>
      <c r="B143" s="453" t="s">
        <v>331</v>
      </c>
      <c r="C143" s="527"/>
      <c r="D143" s="300"/>
      <c r="E143" s="305"/>
    </row>
    <row r="144" spans="1:5" ht="33" customHeight="1" x14ac:dyDescent="0.25">
      <c r="A144" s="492"/>
      <c r="B144" s="453" t="s">
        <v>332</v>
      </c>
      <c r="C144" s="527"/>
      <c r="D144" s="300"/>
      <c r="E144" s="305"/>
    </row>
    <row r="145" spans="1:5" ht="33" customHeight="1" x14ac:dyDescent="0.25">
      <c r="A145" s="492"/>
      <c r="B145" s="453" t="s">
        <v>333</v>
      </c>
      <c r="C145" s="527"/>
      <c r="D145" s="300"/>
      <c r="E145" s="305"/>
    </row>
    <row r="146" spans="1:5" ht="33" customHeight="1" x14ac:dyDescent="0.25">
      <c r="A146" s="492"/>
      <c r="B146" s="453" t="s">
        <v>334</v>
      </c>
      <c r="C146" s="527"/>
      <c r="D146" s="300"/>
      <c r="E146" s="305"/>
    </row>
    <row r="147" spans="1:5" ht="33" customHeight="1" x14ac:dyDescent="0.25">
      <c r="A147" s="492"/>
      <c r="B147" s="453" t="s">
        <v>335</v>
      </c>
      <c r="C147" s="527"/>
      <c r="D147" s="300"/>
      <c r="E147" s="305"/>
    </row>
    <row r="148" spans="1:5" ht="33" customHeight="1" x14ac:dyDescent="0.25">
      <c r="A148" s="492"/>
      <c r="B148" s="453" t="s">
        <v>336</v>
      </c>
      <c r="C148" s="453"/>
      <c r="D148" s="300"/>
      <c r="E148" s="305"/>
    </row>
    <row r="149" spans="1:5" ht="33" customHeight="1" x14ac:dyDescent="0.25">
      <c r="A149" s="492"/>
      <c r="B149" s="453" t="s">
        <v>337</v>
      </c>
      <c r="C149" s="527"/>
      <c r="D149" s="300"/>
      <c r="E149" s="305"/>
    </row>
    <row r="150" spans="1:5" ht="33" customHeight="1" x14ac:dyDescent="0.25">
      <c r="A150" s="492"/>
      <c r="B150" s="525" t="s">
        <v>370</v>
      </c>
      <c r="C150" s="525"/>
      <c r="D150" s="525"/>
      <c r="E150" s="526"/>
    </row>
    <row r="151" spans="1:5" ht="33" customHeight="1" x14ac:dyDescent="0.25">
      <c r="A151" s="492"/>
      <c r="B151" s="453" t="s">
        <v>359</v>
      </c>
      <c r="C151" s="453"/>
      <c r="D151" s="300"/>
      <c r="E151" s="305"/>
    </row>
    <row r="152" spans="1:5" ht="33" customHeight="1" x14ac:dyDescent="0.25">
      <c r="A152" s="492"/>
      <c r="B152" s="453" t="s">
        <v>356</v>
      </c>
      <c r="C152" s="453"/>
      <c r="D152" s="300"/>
      <c r="E152" s="305"/>
    </row>
    <row r="153" spans="1:5" ht="33" customHeight="1" x14ac:dyDescent="0.25">
      <c r="A153" s="492"/>
      <c r="B153" s="453" t="s">
        <v>357</v>
      </c>
      <c r="C153" s="453"/>
      <c r="D153" s="300"/>
      <c r="E153" s="305"/>
    </row>
    <row r="154" spans="1:5" ht="33" customHeight="1" x14ac:dyDescent="0.25">
      <c r="A154" s="492"/>
      <c r="B154" s="453" t="s">
        <v>358</v>
      </c>
      <c r="C154" s="453"/>
      <c r="D154" s="300"/>
      <c r="E154" s="305"/>
    </row>
    <row r="155" spans="1:5" ht="33" customHeight="1" x14ac:dyDescent="0.25">
      <c r="A155" s="492"/>
      <c r="B155" s="453" t="s">
        <v>360</v>
      </c>
      <c r="C155" s="453"/>
      <c r="D155" s="300"/>
      <c r="E155" s="305"/>
    </row>
    <row r="156" spans="1:5" ht="33" customHeight="1" x14ac:dyDescent="0.25">
      <c r="A156" s="492"/>
      <c r="B156" s="453" t="s">
        <v>361</v>
      </c>
      <c r="C156" s="453"/>
      <c r="D156" s="300"/>
      <c r="E156" s="305"/>
    </row>
    <row r="157" spans="1:5" ht="33" customHeight="1" x14ac:dyDescent="0.25">
      <c r="A157" s="492"/>
      <c r="B157" s="453" t="s">
        <v>362</v>
      </c>
      <c r="C157" s="453"/>
      <c r="D157" s="300"/>
      <c r="E157" s="305"/>
    </row>
    <row r="158" spans="1:5" ht="33" customHeight="1" x14ac:dyDescent="0.25">
      <c r="A158" s="492"/>
      <c r="B158" s="453" t="s">
        <v>363</v>
      </c>
      <c r="C158" s="453"/>
      <c r="D158" s="300"/>
      <c r="E158" s="305"/>
    </row>
    <row r="159" spans="1:5" ht="33" customHeight="1" x14ac:dyDescent="0.25">
      <c r="A159" s="492"/>
      <c r="B159" s="453" t="s">
        <v>364</v>
      </c>
      <c r="C159" s="453"/>
      <c r="D159" s="300"/>
      <c r="E159" s="305"/>
    </row>
    <row r="160" spans="1:5" ht="33" customHeight="1" x14ac:dyDescent="0.25">
      <c r="A160" s="492"/>
      <c r="B160" s="453" t="s">
        <v>365</v>
      </c>
      <c r="C160" s="453"/>
      <c r="D160" s="300"/>
      <c r="E160" s="305"/>
    </row>
    <row r="161" spans="1:5" ht="33" customHeight="1" x14ac:dyDescent="0.25">
      <c r="A161" s="492"/>
      <c r="B161" s="453" t="s">
        <v>366</v>
      </c>
      <c r="C161" s="453"/>
      <c r="D161" s="300"/>
      <c r="E161" s="305"/>
    </row>
    <row r="162" spans="1:5" ht="33" customHeight="1" x14ac:dyDescent="0.25">
      <c r="A162" s="492"/>
      <c r="B162" s="453" t="s">
        <v>367</v>
      </c>
      <c r="C162" s="453"/>
      <c r="D162" s="300"/>
      <c r="E162" s="305"/>
    </row>
    <row r="163" spans="1:5" ht="33" customHeight="1" x14ac:dyDescent="0.25">
      <c r="A163" s="492"/>
      <c r="B163" s="453" t="s">
        <v>368</v>
      </c>
      <c r="C163" s="453"/>
      <c r="D163" s="300"/>
      <c r="E163" s="305"/>
    </row>
    <row r="164" spans="1:5" ht="33" customHeight="1" thickBot="1" x14ac:dyDescent="0.3">
      <c r="A164" s="493"/>
      <c r="B164" s="496" t="s">
        <v>369</v>
      </c>
      <c r="C164" s="496"/>
      <c r="D164" s="248"/>
      <c r="E164" s="306"/>
    </row>
    <row r="166" spans="1:5" ht="15.75" thickBot="1" x14ac:dyDescent="0.3"/>
    <row r="167" spans="1:5" ht="30" customHeight="1" x14ac:dyDescent="0.25">
      <c r="A167" s="516" t="s">
        <v>372</v>
      </c>
      <c r="B167" s="518" t="s">
        <v>371</v>
      </c>
      <c r="C167" s="518"/>
      <c r="D167" s="520" t="s">
        <v>373</v>
      </c>
      <c r="E167" s="521"/>
    </row>
    <row r="168" spans="1:5" x14ac:dyDescent="0.25">
      <c r="A168" s="517"/>
      <c r="B168" s="519"/>
      <c r="C168" s="519"/>
      <c r="D168" s="106" t="s">
        <v>98</v>
      </c>
      <c r="E168" s="304" t="s">
        <v>99</v>
      </c>
    </row>
    <row r="169" spans="1:5" ht="33" customHeight="1" x14ac:dyDescent="0.25">
      <c r="A169" s="492"/>
      <c r="B169" s="453" t="s">
        <v>318</v>
      </c>
      <c r="C169" s="527"/>
      <c r="D169" s="300"/>
      <c r="E169" s="305"/>
    </row>
    <row r="170" spans="1:5" ht="33" customHeight="1" x14ac:dyDescent="0.25">
      <c r="A170" s="492"/>
      <c r="B170" s="453" t="s">
        <v>322</v>
      </c>
      <c r="C170" s="527"/>
      <c r="D170" s="300"/>
      <c r="E170" s="305"/>
    </row>
    <row r="171" spans="1:5" ht="33" customHeight="1" x14ac:dyDescent="0.25">
      <c r="A171" s="492"/>
      <c r="B171" s="453" t="s">
        <v>319</v>
      </c>
      <c r="C171" s="527"/>
      <c r="D171" s="300"/>
      <c r="E171" s="305"/>
    </row>
    <row r="172" spans="1:5" ht="33" customHeight="1" x14ac:dyDescent="0.25">
      <c r="A172" s="492"/>
      <c r="B172" s="453" t="s">
        <v>320</v>
      </c>
      <c r="C172" s="527"/>
      <c r="D172" s="300"/>
      <c r="E172" s="305"/>
    </row>
    <row r="173" spans="1:5" ht="33" customHeight="1" x14ac:dyDescent="0.25">
      <c r="A173" s="492"/>
      <c r="B173" s="453" t="s">
        <v>321</v>
      </c>
      <c r="C173" s="527"/>
      <c r="D173" s="300"/>
      <c r="E173" s="305"/>
    </row>
    <row r="174" spans="1:5" ht="33" customHeight="1" x14ac:dyDescent="0.25">
      <c r="A174" s="492"/>
      <c r="B174" s="453" t="s">
        <v>323</v>
      </c>
      <c r="C174" s="527"/>
      <c r="D174" s="300"/>
      <c r="E174" s="305"/>
    </row>
    <row r="175" spans="1:5" ht="33" customHeight="1" x14ac:dyDescent="0.25">
      <c r="A175" s="492"/>
      <c r="B175" s="453" t="s">
        <v>324</v>
      </c>
      <c r="C175" s="527"/>
      <c r="D175" s="300"/>
      <c r="E175" s="305"/>
    </row>
    <row r="176" spans="1:5" ht="33" customHeight="1" x14ac:dyDescent="0.25">
      <c r="A176" s="492"/>
      <c r="B176" s="453" t="s">
        <v>325</v>
      </c>
      <c r="C176" s="527"/>
      <c r="D176" s="300"/>
      <c r="E176" s="305"/>
    </row>
    <row r="177" spans="1:5" ht="33" customHeight="1" x14ac:dyDescent="0.25">
      <c r="A177" s="492"/>
      <c r="B177" s="453" t="s">
        <v>326</v>
      </c>
      <c r="C177" s="527"/>
      <c r="D177" s="300"/>
      <c r="E177" s="305"/>
    </row>
    <row r="178" spans="1:5" ht="33" customHeight="1" x14ac:dyDescent="0.25">
      <c r="A178" s="492"/>
      <c r="B178" s="453" t="s">
        <v>327</v>
      </c>
      <c r="C178" s="527"/>
      <c r="D178" s="300"/>
      <c r="E178" s="305"/>
    </row>
    <row r="179" spans="1:5" ht="33" customHeight="1" x14ac:dyDescent="0.25">
      <c r="A179" s="492"/>
      <c r="B179" s="453" t="s">
        <v>328</v>
      </c>
      <c r="C179" s="527"/>
      <c r="D179" s="300"/>
      <c r="E179" s="305"/>
    </row>
    <row r="180" spans="1:5" ht="33" customHeight="1" x14ac:dyDescent="0.25">
      <c r="A180" s="492"/>
      <c r="B180" s="453" t="s">
        <v>329</v>
      </c>
      <c r="C180" s="527"/>
      <c r="D180" s="300"/>
      <c r="E180" s="305"/>
    </row>
    <row r="181" spans="1:5" ht="33" customHeight="1" x14ac:dyDescent="0.25">
      <c r="A181" s="492"/>
      <c r="B181" s="453" t="s">
        <v>330</v>
      </c>
      <c r="C181" s="527"/>
      <c r="D181" s="300"/>
      <c r="E181" s="305"/>
    </row>
    <row r="182" spans="1:5" ht="33" customHeight="1" x14ac:dyDescent="0.25">
      <c r="A182" s="492"/>
      <c r="B182" s="453" t="s">
        <v>331</v>
      </c>
      <c r="C182" s="527"/>
      <c r="D182" s="300"/>
      <c r="E182" s="305"/>
    </row>
    <row r="183" spans="1:5" ht="33" customHeight="1" x14ac:dyDescent="0.25">
      <c r="A183" s="492"/>
      <c r="B183" s="453" t="s">
        <v>332</v>
      </c>
      <c r="C183" s="527"/>
      <c r="D183" s="300"/>
      <c r="E183" s="305"/>
    </row>
    <row r="184" spans="1:5" ht="33" customHeight="1" x14ac:dyDescent="0.25">
      <c r="A184" s="492"/>
      <c r="B184" s="453" t="s">
        <v>333</v>
      </c>
      <c r="C184" s="527"/>
      <c r="D184" s="300"/>
      <c r="E184" s="305"/>
    </row>
    <row r="185" spans="1:5" ht="33" customHeight="1" x14ac:dyDescent="0.25">
      <c r="A185" s="492"/>
      <c r="B185" s="453" t="s">
        <v>334</v>
      </c>
      <c r="C185" s="527"/>
      <c r="D185" s="300"/>
      <c r="E185" s="305"/>
    </row>
    <row r="186" spans="1:5" ht="33" customHeight="1" x14ac:dyDescent="0.25">
      <c r="A186" s="492"/>
      <c r="B186" s="453" t="s">
        <v>335</v>
      </c>
      <c r="C186" s="527"/>
      <c r="D186" s="300"/>
      <c r="E186" s="305"/>
    </row>
    <row r="187" spans="1:5" ht="33" customHeight="1" x14ac:dyDescent="0.25">
      <c r="A187" s="492"/>
      <c r="B187" s="453" t="s">
        <v>336</v>
      </c>
      <c r="C187" s="453"/>
      <c r="D187" s="300"/>
      <c r="E187" s="305"/>
    </row>
    <row r="188" spans="1:5" ht="33" customHeight="1" x14ac:dyDescent="0.25">
      <c r="A188" s="492"/>
      <c r="B188" s="453" t="s">
        <v>337</v>
      </c>
      <c r="C188" s="527"/>
      <c r="D188" s="300"/>
      <c r="E188" s="305"/>
    </row>
    <row r="189" spans="1:5" ht="33" customHeight="1" x14ac:dyDescent="0.25">
      <c r="A189" s="492"/>
      <c r="B189" s="525" t="s">
        <v>370</v>
      </c>
      <c r="C189" s="525"/>
      <c r="D189" s="525"/>
      <c r="E189" s="526"/>
    </row>
    <row r="190" spans="1:5" ht="33" customHeight="1" x14ac:dyDescent="0.25">
      <c r="A190" s="492"/>
      <c r="B190" s="453" t="s">
        <v>359</v>
      </c>
      <c r="C190" s="453"/>
      <c r="D190" s="300"/>
      <c r="E190" s="305"/>
    </row>
    <row r="191" spans="1:5" ht="33" customHeight="1" x14ac:dyDescent="0.25">
      <c r="A191" s="492"/>
      <c r="B191" s="453" t="s">
        <v>356</v>
      </c>
      <c r="C191" s="453"/>
      <c r="D191" s="300"/>
      <c r="E191" s="305"/>
    </row>
    <row r="192" spans="1:5" ht="33" customHeight="1" x14ac:dyDescent="0.25">
      <c r="A192" s="492"/>
      <c r="B192" s="453" t="s">
        <v>357</v>
      </c>
      <c r="C192" s="453"/>
      <c r="D192" s="300"/>
      <c r="E192" s="305"/>
    </row>
    <row r="193" spans="1:5" ht="33" customHeight="1" x14ac:dyDescent="0.25">
      <c r="A193" s="492"/>
      <c r="B193" s="453" t="s">
        <v>358</v>
      </c>
      <c r="C193" s="453"/>
      <c r="D193" s="300"/>
      <c r="E193" s="305"/>
    </row>
    <row r="194" spans="1:5" ht="33" customHeight="1" x14ac:dyDescent="0.25">
      <c r="A194" s="492"/>
      <c r="B194" s="453" t="s">
        <v>360</v>
      </c>
      <c r="C194" s="453"/>
      <c r="D194" s="300"/>
      <c r="E194" s="305"/>
    </row>
    <row r="195" spans="1:5" ht="33" customHeight="1" x14ac:dyDescent="0.25">
      <c r="A195" s="492"/>
      <c r="B195" s="453" t="s">
        <v>361</v>
      </c>
      <c r="C195" s="453"/>
      <c r="D195" s="300"/>
      <c r="E195" s="305"/>
    </row>
    <row r="196" spans="1:5" ht="33" customHeight="1" x14ac:dyDescent="0.25">
      <c r="A196" s="492"/>
      <c r="B196" s="453" t="s">
        <v>362</v>
      </c>
      <c r="C196" s="453"/>
      <c r="D196" s="300"/>
      <c r="E196" s="305"/>
    </row>
    <row r="197" spans="1:5" ht="33" customHeight="1" x14ac:dyDescent="0.25">
      <c r="A197" s="492"/>
      <c r="B197" s="453" t="s">
        <v>363</v>
      </c>
      <c r="C197" s="453"/>
      <c r="D197" s="300"/>
      <c r="E197" s="305"/>
    </row>
    <row r="198" spans="1:5" ht="33" customHeight="1" x14ac:dyDescent="0.25">
      <c r="A198" s="492"/>
      <c r="B198" s="453" t="s">
        <v>364</v>
      </c>
      <c r="C198" s="453"/>
      <c r="D198" s="300"/>
      <c r="E198" s="305"/>
    </row>
    <row r="199" spans="1:5" ht="33" customHeight="1" x14ac:dyDescent="0.25">
      <c r="A199" s="492"/>
      <c r="B199" s="453" t="s">
        <v>365</v>
      </c>
      <c r="C199" s="453"/>
      <c r="D199" s="300"/>
      <c r="E199" s="305"/>
    </row>
    <row r="200" spans="1:5" ht="33" customHeight="1" x14ac:dyDescent="0.25">
      <c r="A200" s="492"/>
      <c r="B200" s="453" t="s">
        <v>366</v>
      </c>
      <c r="C200" s="453"/>
      <c r="D200" s="300"/>
      <c r="E200" s="305"/>
    </row>
    <row r="201" spans="1:5" ht="33" customHeight="1" x14ac:dyDescent="0.25">
      <c r="A201" s="492"/>
      <c r="B201" s="453" t="s">
        <v>367</v>
      </c>
      <c r="C201" s="453"/>
      <c r="D201" s="300"/>
      <c r="E201" s="305"/>
    </row>
    <row r="202" spans="1:5" ht="33" customHeight="1" x14ac:dyDescent="0.25">
      <c r="A202" s="492"/>
      <c r="B202" s="453" t="s">
        <v>368</v>
      </c>
      <c r="C202" s="453"/>
      <c r="D202" s="300"/>
      <c r="E202" s="305"/>
    </row>
    <row r="203" spans="1:5" ht="33" customHeight="1" thickBot="1" x14ac:dyDescent="0.3">
      <c r="A203" s="493"/>
      <c r="B203" s="496" t="s">
        <v>369</v>
      </c>
      <c r="C203" s="496"/>
      <c r="D203" s="248"/>
      <c r="E203" s="306"/>
    </row>
    <row r="205" spans="1:5" ht="15.75" thickBot="1" x14ac:dyDescent="0.3"/>
    <row r="206" spans="1:5" ht="29.25" customHeight="1" x14ac:dyDescent="0.25">
      <c r="A206" s="516" t="s">
        <v>372</v>
      </c>
      <c r="B206" s="518" t="s">
        <v>371</v>
      </c>
      <c r="C206" s="518"/>
      <c r="D206" s="520" t="s">
        <v>373</v>
      </c>
      <c r="E206" s="521"/>
    </row>
    <row r="207" spans="1:5" x14ac:dyDescent="0.25">
      <c r="A207" s="517"/>
      <c r="B207" s="519"/>
      <c r="C207" s="519"/>
      <c r="D207" s="106" t="s">
        <v>98</v>
      </c>
      <c r="E207" s="304" t="s">
        <v>99</v>
      </c>
    </row>
    <row r="208" spans="1:5" ht="33" customHeight="1" x14ac:dyDescent="0.25">
      <c r="A208" s="492"/>
      <c r="B208" s="453" t="s">
        <v>318</v>
      </c>
      <c r="C208" s="527"/>
      <c r="D208" s="300"/>
      <c r="E208" s="305"/>
    </row>
    <row r="209" spans="1:5" ht="33" customHeight="1" x14ac:dyDescent="0.25">
      <c r="A209" s="492"/>
      <c r="B209" s="453" t="s">
        <v>322</v>
      </c>
      <c r="C209" s="527"/>
      <c r="D209" s="300"/>
      <c r="E209" s="305"/>
    </row>
    <row r="210" spans="1:5" ht="33" customHeight="1" x14ac:dyDescent="0.25">
      <c r="A210" s="492"/>
      <c r="B210" s="453" t="s">
        <v>319</v>
      </c>
      <c r="C210" s="527"/>
      <c r="D210" s="300"/>
      <c r="E210" s="305"/>
    </row>
    <row r="211" spans="1:5" ht="33" customHeight="1" x14ac:dyDescent="0.25">
      <c r="A211" s="492"/>
      <c r="B211" s="453" t="s">
        <v>320</v>
      </c>
      <c r="C211" s="527"/>
      <c r="D211" s="300"/>
      <c r="E211" s="305"/>
    </row>
    <row r="212" spans="1:5" ht="33" customHeight="1" x14ac:dyDescent="0.25">
      <c r="A212" s="492"/>
      <c r="B212" s="453" t="s">
        <v>321</v>
      </c>
      <c r="C212" s="527"/>
      <c r="D212" s="300"/>
      <c r="E212" s="305"/>
    </row>
    <row r="213" spans="1:5" ht="33" customHeight="1" x14ac:dyDescent="0.25">
      <c r="A213" s="492"/>
      <c r="B213" s="453" t="s">
        <v>323</v>
      </c>
      <c r="C213" s="527"/>
      <c r="D213" s="300"/>
      <c r="E213" s="305"/>
    </row>
    <row r="214" spans="1:5" ht="33" customHeight="1" x14ac:dyDescent="0.25">
      <c r="A214" s="492"/>
      <c r="B214" s="453" t="s">
        <v>324</v>
      </c>
      <c r="C214" s="527"/>
      <c r="D214" s="300"/>
      <c r="E214" s="305"/>
    </row>
    <row r="215" spans="1:5" ht="33" customHeight="1" x14ac:dyDescent="0.25">
      <c r="A215" s="492"/>
      <c r="B215" s="453" t="s">
        <v>325</v>
      </c>
      <c r="C215" s="527"/>
      <c r="D215" s="300"/>
      <c r="E215" s="305"/>
    </row>
    <row r="216" spans="1:5" ht="33" customHeight="1" x14ac:dyDescent="0.25">
      <c r="A216" s="492"/>
      <c r="B216" s="453" t="s">
        <v>326</v>
      </c>
      <c r="C216" s="527"/>
      <c r="D216" s="300"/>
      <c r="E216" s="305"/>
    </row>
    <row r="217" spans="1:5" ht="33" customHeight="1" x14ac:dyDescent="0.25">
      <c r="A217" s="492"/>
      <c r="B217" s="453" t="s">
        <v>327</v>
      </c>
      <c r="C217" s="527"/>
      <c r="D217" s="300"/>
      <c r="E217" s="305"/>
    </row>
    <row r="218" spans="1:5" ht="33" customHeight="1" x14ac:dyDescent="0.25">
      <c r="A218" s="492"/>
      <c r="B218" s="453" t="s">
        <v>328</v>
      </c>
      <c r="C218" s="527"/>
      <c r="D218" s="300"/>
      <c r="E218" s="305"/>
    </row>
    <row r="219" spans="1:5" ht="33" customHeight="1" x14ac:dyDescent="0.25">
      <c r="A219" s="492"/>
      <c r="B219" s="453" t="s">
        <v>329</v>
      </c>
      <c r="C219" s="527"/>
      <c r="D219" s="300"/>
      <c r="E219" s="305"/>
    </row>
    <row r="220" spans="1:5" ht="33" customHeight="1" x14ac:dyDescent="0.25">
      <c r="A220" s="492"/>
      <c r="B220" s="453" t="s">
        <v>330</v>
      </c>
      <c r="C220" s="527"/>
      <c r="D220" s="300"/>
      <c r="E220" s="305"/>
    </row>
    <row r="221" spans="1:5" ht="33" customHeight="1" x14ac:dyDescent="0.25">
      <c r="A221" s="492"/>
      <c r="B221" s="453" t="s">
        <v>331</v>
      </c>
      <c r="C221" s="527"/>
      <c r="D221" s="300"/>
      <c r="E221" s="305"/>
    </row>
    <row r="222" spans="1:5" ht="33" customHeight="1" x14ac:dyDescent="0.25">
      <c r="A222" s="492"/>
      <c r="B222" s="453" t="s">
        <v>332</v>
      </c>
      <c r="C222" s="527"/>
      <c r="D222" s="300"/>
      <c r="E222" s="305"/>
    </row>
    <row r="223" spans="1:5" ht="33" customHeight="1" x14ac:dyDescent="0.25">
      <c r="A223" s="492"/>
      <c r="B223" s="453" t="s">
        <v>333</v>
      </c>
      <c r="C223" s="527"/>
      <c r="D223" s="300"/>
      <c r="E223" s="305"/>
    </row>
    <row r="224" spans="1:5" ht="33" customHeight="1" x14ac:dyDescent="0.25">
      <c r="A224" s="492"/>
      <c r="B224" s="453" t="s">
        <v>334</v>
      </c>
      <c r="C224" s="527"/>
      <c r="D224" s="300"/>
      <c r="E224" s="305"/>
    </row>
    <row r="225" spans="1:5" ht="33" customHeight="1" x14ac:dyDescent="0.25">
      <c r="A225" s="492"/>
      <c r="B225" s="453" t="s">
        <v>335</v>
      </c>
      <c r="C225" s="527"/>
      <c r="D225" s="300"/>
      <c r="E225" s="305"/>
    </row>
    <row r="226" spans="1:5" ht="33" customHeight="1" x14ac:dyDescent="0.25">
      <c r="A226" s="492"/>
      <c r="B226" s="453" t="s">
        <v>336</v>
      </c>
      <c r="C226" s="453"/>
      <c r="D226" s="300"/>
      <c r="E226" s="305"/>
    </row>
    <row r="227" spans="1:5" ht="33" customHeight="1" x14ac:dyDescent="0.25">
      <c r="A227" s="492"/>
      <c r="B227" s="453" t="s">
        <v>337</v>
      </c>
      <c r="C227" s="527"/>
      <c r="D227" s="300"/>
      <c r="E227" s="305"/>
    </row>
    <row r="228" spans="1:5" ht="33" customHeight="1" x14ac:dyDescent="0.25">
      <c r="A228" s="492"/>
      <c r="B228" s="525" t="s">
        <v>370</v>
      </c>
      <c r="C228" s="525"/>
      <c r="D228" s="525"/>
      <c r="E228" s="526"/>
    </row>
    <row r="229" spans="1:5" ht="33" customHeight="1" x14ac:dyDescent="0.25">
      <c r="A229" s="492"/>
      <c r="B229" s="453" t="s">
        <v>359</v>
      </c>
      <c r="C229" s="453"/>
      <c r="D229" s="300"/>
      <c r="E229" s="305"/>
    </row>
    <row r="230" spans="1:5" ht="33" customHeight="1" x14ac:dyDescent="0.25">
      <c r="A230" s="492"/>
      <c r="B230" s="453" t="s">
        <v>356</v>
      </c>
      <c r="C230" s="453"/>
      <c r="D230" s="300"/>
      <c r="E230" s="305"/>
    </row>
    <row r="231" spans="1:5" ht="33" customHeight="1" x14ac:dyDescent="0.25">
      <c r="A231" s="492"/>
      <c r="B231" s="453" t="s">
        <v>357</v>
      </c>
      <c r="C231" s="453"/>
      <c r="D231" s="300"/>
      <c r="E231" s="305"/>
    </row>
    <row r="232" spans="1:5" ht="33" customHeight="1" x14ac:dyDescent="0.25">
      <c r="A232" s="492"/>
      <c r="B232" s="453" t="s">
        <v>358</v>
      </c>
      <c r="C232" s="453"/>
      <c r="D232" s="300"/>
      <c r="E232" s="305"/>
    </row>
    <row r="233" spans="1:5" ht="33" customHeight="1" x14ac:dyDescent="0.25">
      <c r="A233" s="492"/>
      <c r="B233" s="453" t="s">
        <v>360</v>
      </c>
      <c r="C233" s="453"/>
      <c r="D233" s="300"/>
      <c r="E233" s="305"/>
    </row>
    <row r="234" spans="1:5" ht="33" customHeight="1" x14ac:dyDescent="0.25">
      <c r="A234" s="492"/>
      <c r="B234" s="453" t="s">
        <v>361</v>
      </c>
      <c r="C234" s="453"/>
      <c r="D234" s="300"/>
      <c r="E234" s="305"/>
    </row>
    <row r="235" spans="1:5" ht="33" customHeight="1" x14ac:dyDescent="0.25">
      <c r="A235" s="492"/>
      <c r="B235" s="453" t="s">
        <v>362</v>
      </c>
      <c r="C235" s="453"/>
      <c r="D235" s="300"/>
      <c r="E235" s="305"/>
    </row>
    <row r="236" spans="1:5" ht="33" customHeight="1" x14ac:dyDescent="0.25">
      <c r="A236" s="492"/>
      <c r="B236" s="453" t="s">
        <v>363</v>
      </c>
      <c r="C236" s="453"/>
      <c r="D236" s="300"/>
      <c r="E236" s="305"/>
    </row>
    <row r="237" spans="1:5" ht="33" customHeight="1" x14ac:dyDescent="0.25">
      <c r="A237" s="492"/>
      <c r="B237" s="453" t="s">
        <v>364</v>
      </c>
      <c r="C237" s="453"/>
      <c r="D237" s="300"/>
      <c r="E237" s="305"/>
    </row>
    <row r="238" spans="1:5" ht="33" customHeight="1" x14ac:dyDescent="0.25">
      <c r="A238" s="492"/>
      <c r="B238" s="453" t="s">
        <v>365</v>
      </c>
      <c r="C238" s="453"/>
      <c r="D238" s="300"/>
      <c r="E238" s="305"/>
    </row>
    <row r="239" spans="1:5" ht="33" customHeight="1" x14ac:dyDescent="0.25">
      <c r="A239" s="492"/>
      <c r="B239" s="453" t="s">
        <v>366</v>
      </c>
      <c r="C239" s="453"/>
      <c r="D239" s="300"/>
      <c r="E239" s="305"/>
    </row>
    <row r="240" spans="1:5" ht="33" customHeight="1" x14ac:dyDescent="0.25">
      <c r="A240" s="492"/>
      <c r="B240" s="453" t="s">
        <v>367</v>
      </c>
      <c r="C240" s="453"/>
      <c r="D240" s="300"/>
      <c r="E240" s="305"/>
    </row>
    <row r="241" spans="1:5" ht="33" customHeight="1" x14ac:dyDescent="0.25">
      <c r="A241" s="492"/>
      <c r="B241" s="453" t="s">
        <v>368</v>
      </c>
      <c r="C241" s="453"/>
      <c r="D241" s="300"/>
      <c r="E241" s="305"/>
    </row>
    <row r="242" spans="1:5" ht="33" customHeight="1" thickBot="1" x14ac:dyDescent="0.3">
      <c r="A242" s="493"/>
      <c r="B242" s="496" t="s">
        <v>369</v>
      </c>
      <c r="C242" s="496"/>
      <c r="D242" s="248"/>
      <c r="E242" s="306"/>
    </row>
  </sheetData>
  <mergeCells count="242">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186:C186"/>
    <mergeCell ref="B187:C187"/>
    <mergeCell ref="B198:C198"/>
    <mergeCell ref="B199:C199"/>
    <mergeCell ref="B200:C200"/>
    <mergeCell ref="B201:C201"/>
    <mergeCell ref="B202:C202"/>
    <mergeCell ref="B193:C193"/>
    <mergeCell ref="B194:C194"/>
    <mergeCell ref="B195:C195"/>
    <mergeCell ref="B196:C196"/>
    <mergeCell ref="B197:C197"/>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63:C163"/>
    <mergeCell ref="B164:C164"/>
    <mergeCell ref="A167:A168"/>
    <mergeCell ref="B167:C168"/>
    <mergeCell ref="B156:C156"/>
    <mergeCell ref="B157:C157"/>
    <mergeCell ref="B158:C158"/>
    <mergeCell ref="B159:C159"/>
    <mergeCell ref="B160:C160"/>
    <mergeCell ref="B154:C154"/>
    <mergeCell ref="B155:C155"/>
    <mergeCell ref="B146:C146"/>
    <mergeCell ref="B147:C147"/>
    <mergeCell ref="B148:C148"/>
    <mergeCell ref="B149:C149"/>
    <mergeCell ref="B150:E150"/>
    <mergeCell ref="B161:C161"/>
    <mergeCell ref="B162:C162"/>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09:C109"/>
    <mergeCell ref="B120:C120"/>
    <mergeCell ref="B121:C121"/>
    <mergeCell ref="B122:C122"/>
    <mergeCell ref="B123:C123"/>
    <mergeCell ref="B124:C124"/>
    <mergeCell ref="B115:C115"/>
    <mergeCell ref="B116:C116"/>
    <mergeCell ref="B117:C117"/>
    <mergeCell ref="B118:C118"/>
    <mergeCell ref="B119:C11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86:C86"/>
    <mergeCell ref="A89:A90"/>
    <mergeCell ref="B89:C90"/>
    <mergeCell ref="B79:C79"/>
    <mergeCell ref="B80:C80"/>
    <mergeCell ref="B81:C81"/>
    <mergeCell ref="B82:C82"/>
    <mergeCell ref="B83:C83"/>
    <mergeCell ref="D89:E89"/>
    <mergeCell ref="B77:C77"/>
    <mergeCell ref="B78:C78"/>
    <mergeCell ref="B69:C69"/>
    <mergeCell ref="B70:C70"/>
    <mergeCell ref="B71:C71"/>
    <mergeCell ref="B72:E72"/>
    <mergeCell ref="B73:C73"/>
    <mergeCell ref="B84:C84"/>
    <mergeCell ref="B85:C85"/>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39:C39"/>
    <mergeCell ref="E1:E4"/>
    <mergeCell ref="B33:E33"/>
    <mergeCell ref="B41:C41"/>
    <mergeCell ref="B42:C42"/>
    <mergeCell ref="B43:C43"/>
    <mergeCell ref="B44:C44"/>
    <mergeCell ref="B45:C45"/>
    <mergeCell ref="B34:C34"/>
    <mergeCell ref="B35:C35"/>
    <mergeCell ref="B36:C36"/>
    <mergeCell ref="B37:C37"/>
    <mergeCell ref="B40:C40"/>
    <mergeCell ref="A1:A4"/>
    <mergeCell ref="B1:B2"/>
    <mergeCell ref="B3:B4"/>
    <mergeCell ref="A5:E5"/>
    <mergeCell ref="A6:E7"/>
    <mergeCell ref="A8:E9"/>
    <mergeCell ref="A10:E10"/>
    <mergeCell ref="A11:A12"/>
    <mergeCell ref="B11:C12"/>
    <mergeCell ref="D11:E11"/>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C000"/>
  </sheetPr>
  <dimension ref="A1:N132"/>
  <sheetViews>
    <sheetView zoomScale="70" zoomScaleNormal="70" workbookViewId="0">
      <selection activeCell="H1" sqref="H1:I4"/>
    </sheetView>
  </sheetViews>
  <sheetFormatPr baseColWidth="10" defaultColWidth="11.42578125" defaultRowHeight="14.25" x14ac:dyDescent="0.2"/>
  <cols>
    <col min="1" max="2" width="6.42578125" style="1" customWidth="1"/>
    <col min="3" max="3" width="32.7109375" style="1" customWidth="1"/>
    <col min="4" max="4" width="27.42578125" style="1" customWidth="1"/>
    <col min="5" max="5" width="38" style="1" customWidth="1"/>
    <col min="6" max="6" width="30.28515625" style="1" customWidth="1"/>
    <col min="7" max="7" width="18.28515625" style="1" customWidth="1"/>
    <col min="8" max="8" width="15.42578125" style="1" customWidth="1"/>
    <col min="9" max="9" width="19.28515625" style="1" customWidth="1"/>
    <col min="10" max="10" width="14.42578125" style="1" customWidth="1"/>
    <col min="11" max="16384" width="11.42578125" style="1"/>
  </cols>
  <sheetData>
    <row r="1" spans="1:14" ht="15" customHeight="1" x14ac:dyDescent="0.2">
      <c r="A1" s="543" t="str">
        <f>CONTEXTO!B1</f>
        <v xml:space="preserve">PROCESO: </v>
      </c>
      <c r="B1" s="376"/>
      <c r="C1" s="376"/>
      <c r="D1" s="376"/>
      <c r="E1" s="376"/>
      <c r="F1" s="376"/>
      <c r="G1" s="377"/>
      <c r="H1" s="451" t="s">
        <v>503</v>
      </c>
      <c r="I1" s="451"/>
      <c r="J1" s="556"/>
      <c r="K1" s="2"/>
      <c r="N1" s="444"/>
    </row>
    <row r="2" spans="1:14" ht="15" customHeight="1" x14ac:dyDescent="0.2">
      <c r="A2" s="544"/>
      <c r="B2" s="379"/>
      <c r="C2" s="379"/>
      <c r="D2" s="379"/>
      <c r="E2" s="379"/>
      <c r="F2" s="379"/>
      <c r="G2" s="380"/>
      <c r="H2" s="453" t="s">
        <v>496</v>
      </c>
      <c r="I2" s="453"/>
      <c r="J2" s="557"/>
      <c r="K2" s="2"/>
      <c r="N2" s="444"/>
    </row>
    <row r="3" spans="1:14" ht="15" customHeight="1" x14ac:dyDescent="0.2">
      <c r="A3" s="544" t="s">
        <v>60</v>
      </c>
      <c r="B3" s="379"/>
      <c r="C3" s="379"/>
      <c r="D3" s="379"/>
      <c r="E3" s="379"/>
      <c r="F3" s="379"/>
      <c r="G3" s="380"/>
      <c r="H3" s="453" t="s">
        <v>497</v>
      </c>
      <c r="I3" s="453"/>
      <c r="J3" s="557"/>
      <c r="K3" s="2"/>
      <c r="N3" s="444"/>
    </row>
    <row r="4" spans="1:14" ht="15.75" customHeight="1" x14ac:dyDescent="0.2">
      <c r="A4" s="545"/>
      <c r="B4" s="483"/>
      <c r="C4" s="483"/>
      <c r="D4" s="483"/>
      <c r="E4" s="483"/>
      <c r="F4" s="483"/>
      <c r="G4" s="546"/>
      <c r="H4" s="453" t="s">
        <v>504</v>
      </c>
      <c r="I4" s="453"/>
      <c r="J4" s="558"/>
      <c r="K4" s="2"/>
      <c r="N4" s="444"/>
    </row>
    <row r="5" spans="1:14" ht="15.75" customHeight="1" x14ac:dyDescent="0.2">
      <c r="A5" s="553"/>
      <c r="B5" s="554"/>
      <c r="C5" s="554"/>
      <c r="D5" s="554"/>
      <c r="E5" s="554"/>
      <c r="F5" s="554"/>
      <c r="G5" s="554"/>
      <c r="H5" s="554"/>
      <c r="I5" s="554"/>
      <c r="J5" s="555"/>
      <c r="K5" s="2"/>
      <c r="N5" s="65"/>
    </row>
    <row r="6" spans="1:14" ht="15" customHeight="1" x14ac:dyDescent="0.2">
      <c r="A6" s="547" t="str">
        <f>CONTEXTO!A8</f>
        <v>PROCESO: GESTIÓN DEL SERVICIO Y ATENCIÓN AL CIUDADANO</v>
      </c>
      <c r="B6" s="548"/>
      <c r="C6" s="548"/>
      <c r="D6" s="548"/>
      <c r="E6" s="548"/>
      <c r="F6" s="548"/>
      <c r="G6" s="548"/>
      <c r="H6" s="548"/>
      <c r="I6" s="548"/>
      <c r="J6" s="549"/>
    </row>
    <row r="7" spans="1:14" ht="32.25" customHeight="1" thickBot="1" x14ac:dyDescent="0.25">
      <c r="A7" s="550"/>
      <c r="B7" s="551"/>
      <c r="C7" s="551"/>
      <c r="D7" s="551"/>
      <c r="E7" s="551"/>
      <c r="F7" s="551"/>
      <c r="G7" s="551"/>
      <c r="H7" s="551"/>
      <c r="I7" s="551"/>
      <c r="J7" s="552"/>
    </row>
    <row r="8" spans="1:14" ht="23.25" customHeight="1" x14ac:dyDescent="0.2">
      <c r="A8" s="562" t="s">
        <v>61</v>
      </c>
      <c r="B8" s="562"/>
      <c r="C8" s="562"/>
      <c r="D8" s="562"/>
      <c r="E8" s="559" t="s">
        <v>9</v>
      </c>
      <c r="F8" s="560"/>
      <c r="G8" s="560"/>
      <c r="H8" s="560"/>
      <c r="I8" s="560"/>
      <c r="J8" s="561"/>
    </row>
    <row r="9" spans="1:14" ht="23.25" customHeight="1" x14ac:dyDescent="0.2">
      <c r="A9" s="562"/>
      <c r="B9" s="562"/>
      <c r="C9" s="562"/>
      <c r="D9" s="562"/>
      <c r="E9" s="538" t="s">
        <v>62</v>
      </c>
      <c r="F9" s="538"/>
      <c r="G9" s="538" t="s">
        <v>63</v>
      </c>
      <c r="H9" s="538"/>
      <c r="I9" s="538"/>
      <c r="J9" s="538"/>
    </row>
    <row r="10" spans="1:14" ht="23.25" customHeight="1" x14ac:dyDescent="0.25">
      <c r="A10" s="562"/>
      <c r="B10" s="562"/>
      <c r="C10" s="562"/>
      <c r="D10" s="562"/>
      <c r="E10" s="539" t="s">
        <v>64</v>
      </c>
      <c r="F10" s="539"/>
      <c r="G10" s="540" t="s">
        <v>65</v>
      </c>
      <c r="H10" s="541"/>
      <c r="I10" s="541"/>
      <c r="J10" s="542"/>
    </row>
    <row r="11" spans="1:14" ht="43.5" customHeight="1" x14ac:dyDescent="0.2">
      <c r="A11" s="562"/>
      <c r="B11" s="562"/>
      <c r="C11" s="562"/>
      <c r="D11" s="562"/>
      <c r="E11" s="528" t="s">
        <v>415</v>
      </c>
      <c r="F11" s="529"/>
      <c r="G11" s="535" t="s">
        <v>434</v>
      </c>
      <c r="H11" s="536"/>
      <c r="I11" s="536"/>
      <c r="J11" s="537"/>
    </row>
    <row r="12" spans="1:14" ht="43.5" customHeight="1" x14ac:dyDescent="0.2">
      <c r="A12" s="562"/>
      <c r="B12" s="562"/>
      <c r="C12" s="562"/>
      <c r="D12" s="562"/>
      <c r="E12" s="528" t="s">
        <v>416</v>
      </c>
      <c r="F12" s="529"/>
      <c r="G12" s="530" t="s">
        <v>435</v>
      </c>
      <c r="H12" s="530"/>
      <c r="I12" s="530"/>
      <c r="J12" s="530"/>
    </row>
    <row r="13" spans="1:14" ht="43.5" customHeight="1" x14ac:dyDescent="0.2">
      <c r="A13" s="562"/>
      <c r="B13" s="562"/>
      <c r="C13" s="562"/>
      <c r="D13" s="562"/>
      <c r="E13" s="528" t="s">
        <v>417</v>
      </c>
      <c r="F13" s="529"/>
      <c r="G13" s="530" t="s">
        <v>445</v>
      </c>
      <c r="H13" s="530"/>
      <c r="I13" s="530"/>
      <c r="J13" s="530"/>
    </row>
    <row r="14" spans="1:14" ht="43.5" customHeight="1" x14ac:dyDescent="0.2">
      <c r="A14" s="562"/>
      <c r="B14" s="562"/>
      <c r="C14" s="562"/>
      <c r="D14" s="562"/>
      <c r="E14" s="528" t="s">
        <v>418</v>
      </c>
      <c r="F14" s="529"/>
      <c r="G14" s="530" t="s">
        <v>436</v>
      </c>
      <c r="H14" s="530"/>
      <c r="I14" s="530"/>
      <c r="J14" s="530"/>
    </row>
    <row r="15" spans="1:14" ht="49.5" customHeight="1" x14ac:dyDescent="0.2">
      <c r="A15" s="562"/>
      <c r="B15" s="562"/>
      <c r="C15" s="562"/>
      <c r="D15" s="562"/>
      <c r="E15" s="528" t="s">
        <v>419</v>
      </c>
      <c r="F15" s="529"/>
      <c r="G15" s="528" t="s">
        <v>446</v>
      </c>
      <c r="H15" s="534"/>
      <c r="I15" s="534"/>
      <c r="J15" s="529"/>
    </row>
    <row r="16" spans="1:14" ht="49.5" customHeight="1" x14ac:dyDescent="0.2">
      <c r="A16" s="562"/>
      <c r="B16" s="562"/>
      <c r="C16" s="562"/>
      <c r="D16" s="562"/>
      <c r="E16" s="528" t="s">
        <v>420</v>
      </c>
      <c r="F16" s="529"/>
      <c r="G16" s="530" t="s">
        <v>437</v>
      </c>
      <c r="H16" s="530"/>
      <c r="I16" s="530"/>
      <c r="J16" s="530"/>
    </row>
    <row r="17" spans="1:10" ht="54.75" customHeight="1" x14ac:dyDescent="0.2">
      <c r="A17" s="562"/>
      <c r="B17" s="562"/>
      <c r="C17" s="562"/>
      <c r="D17" s="562"/>
      <c r="E17" s="528" t="s">
        <v>421</v>
      </c>
      <c r="F17" s="529"/>
      <c r="G17" s="563" t="s">
        <v>438</v>
      </c>
      <c r="H17" s="563"/>
      <c r="I17" s="563"/>
      <c r="J17" s="563"/>
    </row>
    <row r="18" spans="1:10" ht="48.75" customHeight="1" x14ac:dyDescent="0.2">
      <c r="A18" s="562"/>
      <c r="B18" s="562"/>
      <c r="C18" s="562"/>
      <c r="D18" s="562"/>
      <c r="E18" s="528" t="s">
        <v>422</v>
      </c>
      <c r="F18" s="529"/>
      <c r="G18" s="530" t="s">
        <v>459</v>
      </c>
      <c r="H18" s="530"/>
      <c r="I18" s="530"/>
      <c r="J18" s="530"/>
    </row>
    <row r="19" spans="1:10" ht="54.75" customHeight="1" x14ac:dyDescent="0.2">
      <c r="A19" s="562"/>
      <c r="B19" s="562"/>
      <c r="C19" s="562"/>
      <c r="D19" s="562"/>
      <c r="E19" s="531" t="s">
        <v>423</v>
      </c>
      <c r="F19" s="532"/>
      <c r="G19" s="533"/>
      <c r="H19" s="533"/>
      <c r="I19" s="533"/>
      <c r="J19" s="533"/>
    </row>
    <row r="20" spans="1:10" ht="59.25" customHeight="1" x14ac:dyDescent="0.2">
      <c r="A20" s="562"/>
      <c r="B20" s="562"/>
      <c r="C20" s="562"/>
      <c r="D20" s="562"/>
      <c r="E20" s="531" t="s">
        <v>424</v>
      </c>
      <c r="F20" s="532"/>
      <c r="G20" s="533"/>
      <c r="H20" s="533"/>
      <c r="I20" s="533"/>
      <c r="J20" s="533"/>
    </row>
    <row r="21" spans="1:10" ht="49.5" customHeight="1" x14ac:dyDescent="0.2">
      <c r="A21" s="562"/>
      <c r="B21" s="562"/>
      <c r="C21" s="562"/>
      <c r="D21" s="562"/>
      <c r="E21" s="531" t="s">
        <v>425</v>
      </c>
      <c r="F21" s="532"/>
      <c r="G21" s="535"/>
      <c r="H21" s="536"/>
      <c r="I21" s="536"/>
      <c r="J21" s="537"/>
    </row>
    <row r="22" spans="1:10" ht="49.5" customHeight="1" x14ac:dyDescent="0.2">
      <c r="A22" s="562"/>
      <c r="B22" s="562"/>
      <c r="C22" s="562"/>
      <c r="D22" s="562"/>
      <c r="E22" s="531" t="s">
        <v>426</v>
      </c>
      <c r="F22" s="532"/>
      <c r="G22" s="535"/>
      <c r="H22" s="536"/>
      <c r="I22" s="536"/>
      <c r="J22" s="537"/>
    </row>
    <row r="23" spans="1:10" ht="49.5" customHeight="1" x14ac:dyDescent="0.2">
      <c r="A23" s="562"/>
      <c r="B23" s="562"/>
      <c r="C23" s="562"/>
      <c r="D23" s="562"/>
      <c r="E23" s="528" t="s">
        <v>427</v>
      </c>
      <c r="F23" s="529"/>
      <c r="G23" s="535"/>
      <c r="H23" s="536"/>
      <c r="I23" s="536"/>
      <c r="J23" s="537"/>
    </row>
    <row r="24" spans="1:10" ht="49.5" customHeight="1" x14ac:dyDescent="0.2">
      <c r="A24" s="562"/>
      <c r="B24" s="562"/>
      <c r="C24" s="562"/>
      <c r="D24" s="562"/>
      <c r="E24" s="528" t="s">
        <v>455</v>
      </c>
      <c r="F24" s="529"/>
      <c r="G24" s="535"/>
      <c r="H24" s="536"/>
      <c r="I24" s="536"/>
      <c r="J24" s="537"/>
    </row>
    <row r="25" spans="1:10" ht="49.5" customHeight="1" x14ac:dyDescent="0.2">
      <c r="A25" s="562"/>
      <c r="B25" s="562"/>
      <c r="C25" s="562"/>
      <c r="D25" s="562"/>
      <c r="E25" s="564" t="s">
        <v>471</v>
      </c>
      <c r="F25" s="565"/>
      <c r="G25" s="571"/>
      <c r="H25" s="572"/>
      <c r="I25" s="572"/>
      <c r="J25" s="573"/>
    </row>
    <row r="26" spans="1:10" ht="51.75" customHeight="1" x14ac:dyDescent="0.2">
      <c r="A26" s="586" t="s">
        <v>7</v>
      </c>
      <c r="B26" s="586" t="s">
        <v>63</v>
      </c>
      <c r="C26" s="539" t="s">
        <v>66</v>
      </c>
      <c r="D26" s="539"/>
      <c r="E26" s="538" t="s">
        <v>258</v>
      </c>
      <c r="F26" s="539"/>
      <c r="G26" s="559" t="s">
        <v>259</v>
      </c>
      <c r="H26" s="569"/>
      <c r="I26" s="569"/>
      <c r="J26" s="570"/>
    </row>
    <row r="27" spans="1:10" ht="78" customHeight="1" x14ac:dyDescent="0.2">
      <c r="A27" s="586"/>
      <c r="B27" s="586"/>
      <c r="C27" s="566" t="s">
        <v>439</v>
      </c>
      <c r="D27" s="567"/>
      <c r="E27" s="566" t="s">
        <v>452</v>
      </c>
      <c r="F27" s="567"/>
      <c r="G27" s="566" t="s">
        <v>448</v>
      </c>
      <c r="H27" s="568"/>
      <c r="I27" s="568"/>
      <c r="J27" s="567"/>
    </row>
    <row r="28" spans="1:10" ht="51" customHeight="1" x14ac:dyDescent="0.2">
      <c r="A28" s="586"/>
      <c r="B28" s="586"/>
      <c r="C28" s="566" t="s">
        <v>440</v>
      </c>
      <c r="D28" s="567"/>
      <c r="E28" s="566" t="s">
        <v>456</v>
      </c>
      <c r="F28" s="567"/>
      <c r="G28" s="566" t="s">
        <v>449</v>
      </c>
      <c r="H28" s="568"/>
      <c r="I28" s="568"/>
      <c r="J28" s="567"/>
    </row>
    <row r="29" spans="1:10" ht="54.75" customHeight="1" x14ac:dyDescent="0.2">
      <c r="A29" s="586"/>
      <c r="B29" s="586"/>
      <c r="C29" s="566" t="s">
        <v>441</v>
      </c>
      <c r="D29" s="567"/>
      <c r="E29" s="566" t="s">
        <v>457</v>
      </c>
      <c r="F29" s="567"/>
      <c r="G29" s="566"/>
      <c r="H29" s="568"/>
      <c r="I29" s="568"/>
      <c r="J29" s="567"/>
    </row>
    <row r="30" spans="1:10" ht="49.5" customHeight="1" x14ac:dyDescent="0.2">
      <c r="A30" s="586"/>
      <c r="B30" s="586"/>
      <c r="C30" s="592" t="s">
        <v>442</v>
      </c>
      <c r="D30" s="593"/>
      <c r="E30" s="566" t="s">
        <v>447</v>
      </c>
      <c r="F30" s="567"/>
      <c r="G30" s="566"/>
      <c r="H30" s="568"/>
      <c r="I30" s="568"/>
      <c r="J30" s="567"/>
    </row>
    <row r="31" spans="1:10" ht="51" customHeight="1" x14ac:dyDescent="0.2">
      <c r="A31" s="586"/>
      <c r="B31" s="586"/>
      <c r="C31" s="566" t="s">
        <v>443</v>
      </c>
      <c r="D31" s="567"/>
      <c r="E31" s="566" t="s">
        <v>490</v>
      </c>
      <c r="F31" s="567"/>
      <c r="G31" s="576"/>
      <c r="H31" s="582"/>
      <c r="I31" s="582"/>
      <c r="J31" s="583"/>
    </row>
    <row r="32" spans="1:10" ht="52.5" customHeight="1" x14ac:dyDescent="0.2">
      <c r="A32" s="586"/>
      <c r="B32" s="586"/>
      <c r="C32" s="566" t="s">
        <v>444</v>
      </c>
      <c r="D32" s="567"/>
      <c r="E32" s="566" t="s">
        <v>487</v>
      </c>
      <c r="F32" s="567"/>
      <c r="G32" s="576"/>
      <c r="H32" s="576"/>
      <c r="I32" s="576"/>
      <c r="J32" s="576"/>
    </row>
    <row r="33" spans="1:10" ht="47.25" customHeight="1" x14ac:dyDescent="0.2">
      <c r="A33" s="586"/>
      <c r="B33" s="586"/>
      <c r="C33" s="566" t="s">
        <v>460</v>
      </c>
      <c r="D33" s="567"/>
      <c r="E33" s="566" t="s">
        <v>482</v>
      </c>
      <c r="F33" s="567"/>
      <c r="G33" s="581"/>
      <c r="H33" s="582"/>
      <c r="I33" s="582"/>
      <c r="J33" s="583"/>
    </row>
    <row r="34" spans="1:10" ht="51" customHeight="1" x14ac:dyDescent="0.2">
      <c r="A34" s="586"/>
      <c r="B34" s="586"/>
      <c r="C34" s="566" t="s">
        <v>468</v>
      </c>
      <c r="D34" s="567"/>
      <c r="E34" s="575" t="s">
        <v>488</v>
      </c>
      <c r="F34" s="575"/>
      <c r="G34" s="576"/>
      <c r="H34" s="576"/>
      <c r="I34" s="576"/>
      <c r="J34" s="576"/>
    </row>
    <row r="35" spans="1:10" ht="51" customHeight="1" x14ac:dyDescent="0.2">
      <c r="A35" s="586"/>
      <c r="B35" s="586"/>
      <c r="C35" s="585"/>
      <c r="D35" s="585"/>
      <c r="E35" s="576"/>
      <c r="F35" s="576"/>
      <c r="G35" s="576"/>
      <c r="H35" s="576"/>
      <c r="I35" s="576"/>
      <c r="J35" s="576"/>
    </row>
    <row r="36" spans="1:10" ht="51" customHeight="1" x14ac:dyDescent="0.2">
      <c r="A36" s="586"/>
      <c r="B36" s="586"/>
      <c r="C36" s="585"/>
      <c r="D36" s="585"/>
      <c r="E36" s="581"/>
      <c r="F36" s="583"/>
      <c r="G36" s="581"/>
      <c r="H36" s="582"/>
      <c r="I36" s="582"/>
      <c r="J36" s="583"/>
    </row>
    <row r="37" spans="1:10" ht="45.75" customHeight="1" x14ac:dyDescent="0.2">
      <c r="A37" s="586"/>
      <c r="B37" s="586"/>
      <c r="C37" s="566"/>
      <c r="D37" s="567"/>
      <c r="E37" s="581"/>
      <c r="F37" s="583"/>
      <c r="G37" s="581"/>
      <c r="H37" s="582"/>
      <c r="I37" s="582"/>
      <c r="J37" s="583"/>
    </row>
    <row r="38" spans="1:10" ht="41.25" customHeight="1" x14ac:dyDescent="0.2">
      <c r="A38" s="586"/>
      <c r="B38" s="586"/>
      <c r="C38" s="576"/>
      <c r="D38" s="576"/>
      <c r="E38" s="577"/>
      <c r="F38" s="577"/>
      <c r="G38" s="577"/>
      <c r="H38" s="577"/>
      <c r="I38" s="577"/>
      <c r="J38" s="577"/>
    </row>
    <row r="39" spans="1:10" ht="66" customHeight="1" x14ac:dyDescent="0.25">
      <c r="A39" s="586"/>
      <c r="B39" s="586" t="s">
        <v>62</v>
      </c>
      <c r="C39" s="539" t="s">
        <v>67</v>
      </c>
      <c r="D39" s="539"/>
      <c r="E39" s="587" t="s">
        <v>260</v>
      </c>
      <c r="F39" s="588"/>
      <c r="G39" s="589" t="s">
        <v>261</v>
      </c>
      <c r="H39" s="590"/>
      <c r="I39" s="590"/>
      <c r="J39" s="591"/>
    </row>
    <row r="40" spans="1:10" ht="51.75" customHeight="1" x14ac:dyDescent="0.2">
      <c r="A40" s="586"/>
      <c r="B40" s="586"/>
      <c r="C40" s="566" t="s">
        <v>429</v>
      </c>
      <c r="D40" s="567"/>
      <c r="E40" s="566" t="s">
        <v>475</v>
      </c>
      <c r="F40" s="567"/>
      <c r="G40" s="566" t="s">
        <v>450</v>
      </c>
      <c r="H40" s="568"/>
      <c r="I40" s="568"/>
      <c r="J40" s="567"/>
    </row>
    <row r="41" spans="1:10" ht="74.099999999999994" customHeight="1" x14ac:dyDescent="0.2">
      <c r="A41" s="586"/>
      <c r="B41" s="586"/>
      <c r="C41" s="566" t="s">
        <v>430</v>
      </c>
      <c r="D41" s="567"/>
      <c r="E41" s="566" t="s">
        <v>483</v>
      </c>
      <c r="F41" s="567"/>
      <c r="G41" s="566" t="s">
        <v>451</v>
      </c>
      <c r="H41" s="568"/>
      <c r="I41" s="568"/>
      <c r="J41" s="567"/>
    </row>
    <row r="42" spans="1:10" ht="49.5" customHeight="1" x14ac:dyDescent="0.2">
      <c r="A42" s="586"/>
      <c r="B42" s="586"/>
      <c r="C42" s="566" t="s">
        <v>431</v>
      </c>
      <c r="D42" s="567"/>
      <c r="E42" s="575"/>
      <c r="F42" s="575"/>
      <c r="G42" s="566" t="s">
        <v>478</v>
      </c>
      <c r="H42" s="568"/>
      <c r="I42" s="568"/>
      <c r="J42" s="567"/>
    </row>
    <row r="43" spans="1:10" ht="48" customHeight="1" x14ac:dyDescent="0.2">
      <c r="A43" s="586"/>
      <c r="B43" s="586"/>
      <c r="C43" s="566" t="s">
        <v>432</v>
      </c>
      <c r="D43" s="567"/>
      <c r="E43" s="575"/>
      <c r="F43" s="575"/>
      <c r="G43" s="576"/>
      <c r="H43" s="576"/>
      <c r="I43" s="576"/>
      <c r="J43" s="576"/>
    </row>
    <row r="44" spans="1:10" ht="45.75" customHeight="1" x14ac:dyDescent="0.2">
      <c r="A44" s="586"/>
      <c r="B44" s="586"/>
      <c r="C44" s="566" t="s">
        <v>433</v>
      </c>
      <c r="D44" s="567"/>
      <c r="E44" s="576"/>
      <c r="F44" s="576"/>
      <c r="G44" s="576"/>
      <c r="H44" s="576"/>
      <c r="I44" s="576"/>
      <c r="J44" s="576"/>
    </row>
    <row r="45" spans="1:10" ht="45.75" customHeight="1" x14ac:dyDescent="0.2">
      <c r="A45" s="586"/>
      <c r="B45" s="586"/>
      <c r="C45" s="566" t="s">
        <v>472</v>
      </c>
      <c r="D45" s="567"/>
      <c r="E45" s="576"/>
      <c r="F45" s="576"/>
      <c r="G45" s="576"/>
      <c r="H45" s="576"/>
      <c r="I45" s="576"/>
      <c r="J45" s="576"/>
    </row>
    <row r="46" spans="1:10" ht="45" customHeight="1" x14ac:dyDescent="0.2">
      <c r="A46" s="586"/>
      <c r="B46" s="586"/>
      <c r="C46" s="566"/>
      <c r="D46" s="567"/>
      <c r="E46" s="581"/>
      <c r="F46" s="583"/>
      <c r="G46" s="581"/>
      <c r="H46" s="582"/>
      <c r="I46" s="582"/>
      <c r="J46" s="583"/>
    </row>
    <row r="47" spans="1:10" ht="50.25" customHeight="1" x14ac:dyDescent="0.2">
      <c r="A47" s="586"/>
      <c r="B47" s="586"/>
      <c r="C47" s="566"/>
      <c r="D47" s="567"/>
      <c r="E47" s="581"/>
      <c r="F47" s="583"/>
      <c r="G47" s="581"/>
      <c r="H47" s="582"/>
      <c r="I47" s="582"/>
      <c r="J47" s="583"/>
    </row>
    <row r="48" spans="1:10" ht="52.5" customHeight="1" x14ac:dyDescent="0.2">
      <c r="A48" s="586"/>
      <c r="B48" s="586"/>
      <c r="C48" s="566"/>
      <c r="D48" s="567"/>
      <c r="E48" s="578"/>
      <c r="F48" s="579"/>
      <c r="G48" s="578"/>
      <c r="H48" s="580"/>
      <c r="I48" s="580"/>
      <c r="J48" s="579"/>
    </row>
    <row r="49" spans="1:10" ht="48" customHeight="1" x14ac:dyDescent="0.2">
      <c r="A49" s="586"/>
      <c r="B49" s="586"/>
      <c r="C49" s="566"/>
      <c r="D49" s="567"/>
      <c r="E49" s="581"/>
      <c r="F49" s="583"/>
      <c r="G49" s="581"/>
      <c r="H49" s="582"/>
      <c r="I49" s="582"/>
      <c r="J49" s="583"/>
    </row>
    <row r="50" spans="1:10" ht="46.5" customHeight="1" x14ac:dyDescent="0.2">
      <c r="A50" s="586"/>
      <c r="B50" s="586"/>
      <c r="C50" s="566"/>
      <c r="D50" s="567"/>
      <c r="E50" s="578"/>
      <c r="F50" s="579"/>
      <c r="G50" s="578"/>
      <c r="H50" s="580"/>
      <c r="I50" s="580"/>
      <c r="J50" s="579"/>
    </row>
    <row r="51" spans="1:10" ht="48" customHeight="1" x14ac:dyDescent="0.2">
      <c r="A51" s="586"/>
      <c r="B51" s="586"/>
      <c r="C51" s="566"/>
      <c r="D51" s="567"/>
      <c r="E51" s="581"/>
      <c r="F51" s="583"/>
      <c r="G51" s="581"/>
      <c r="H51" s="582"/>
      <c r="I51" s="582"/>
      <c r="J51" s="583"/>
    </row>
    <row r="52" spans="1:10" ht="53.25" customHeight="1" x14ac:dyDescent="0.2">
      <c r="A52" s="586"/>
      <c r="B52" s="586"/>
      <c r="C52" s="566"/>
      <c r="D52" s="567"/>
      <c r="E52" s="581"/>
      <c r="F52" s="583"/>
      <c r="G52" s="581"/>
      <c r="H52" s="582"/>
      <c r="I52" s="582"/>
      <c r="J52" s="583"/>
    </row>
    <row r="53" spans="1:10" ht="43.5" customHeight="1" x14ac:dyDescent="0.2">
      <c r="A53" s="586"/>
      <c r="B53" s="586"/>
      <c r="C53" s="576"/>
      <c r="D53" s="576"/>
      <c r="E53" s="576"/>
      <c r="F53" s="576"/>
      <c r="G53" s="576"/>
      <c r="H53" s="576"/>
      <c r="I53" s="576"/>
      <c r="J53" s="576"/>
    </row>
    <row r="54" spans="1:10" ht="48.75" customHeight="1" x14ac:dyDescent="0.2">
      <c r="A54" s="586"/>
      <c r="B54" s="586"/>
      <c r="C54" s="576"/>
      <c r="D54" s="576"/>
      <c r="E54" s="576"/>
      <c r="F54" s="576"/>
      <c r="G54" s="576"/>
      <c r="H54" s="576"/>
      <c r="I54" s="576"/>
      <c r="J54" s="576"/>
    </row>
    <row r="55" spans="1:10" x14ac:dyDescent="0.2">
      <c r="C55" s="70"/>
      <c r="D55" s="70"/>
      <c r="E55" s="584"/>
      <c r="F55" s="584"/>
      <c r="G55" s="584"/>
      <c r="H55" s="584"/>
      <c r="I55" s="584"/>
      <c r="J55" s="584"/>
    </row>
    <row r="56" spans="1:10" x14ac:dyDescent="0.2">
      <c r="C56" s="70"/>
      <c r="D56" s="70"/>
      <c r="E56" s="584"/>
      <c r="F56" s="584"/>
      <c r="G56" s="584"/>
      <c r="H56" s="584"/>
      <c r="I56" s="584"/>
      <c r="J56" s="584"/>
    </row>
    <row r="57" spans="1:10" x14ac:dyDescent="0.2">
      <c r="E57" s="574"/>
      <c r="F57" s="574"/>
      <c r="G57" s="574"/>
      <c r="H57" s="574"/>
      <c r="I57" s="574"/>
      <c r="J57" s="574"/>
    </row>
    <row r="58" spans="1:10" x14ac:dyDescent="0.2">
      <c r="E58" s="574"/>
      <c r="F58" s="574"/>
      <c r="G58" s="574"/>
      <c r="H58" s="574"/>
      <c r="I58" s="574"/>
      <c r="J58" s="574"/>
    </row>
    <row r="59" spans="1:10" x14ac:dyDescent="0.2">
      <c r="E59" s="574"/>
      <c r="F59" s="574"/>
      <c r="G59" s="574"/>
      <c r="H59" s="574"/>
      <c r="I59" s="574"/>
      <c r="J59" s="574"/>
    </row>
    <row r="60" spans="1:10" x14ac:dyDescent="0.2">
      <c r="E60" s="574"/>
      <c r="F60" s="574"/>
      <c r="G60" s="574"/>
      <c r="H60" s="574"/>
      <c r="I60" s="574"/>
      <c r="J60" s="574"/>
    </row>
    <row r="61" spans="1:10" x14ac:dyDescent="0.2">
      <c r="E61" s="574"/>
      <c r="F61" s="574"/>
      <c r="G61" s="574"/>
      <c r="H61" s="574"/>
      <c r="I61" s="574"/>
      <c r="J61" s="574"/>
    </row>
    <row r="62" spans="1:10" x14ac:dyDescent="0.2">
      <c r="E62" s="574"/>
      <c r="F62" s="574"/>
      <c r="G62" s="574"/>
      <c r="H62" s="574"/>
      <c r="I62" s="574"/>
      <c r="J62" s="574"/>
    </row>
    <row r="63" spans="1:10" x14ac:dyDescent="0.2">
      <c r="E63" s="574"/>
      <c r="F63" s="574"/>
      <c r="G63" s="574"/>
      <c r="H63" s="574"/>
      <c r="I63" s="574"/>
      <c r="J63" s="574"/>
    </row>
    <row r="64" spans="1:10" x14ac:dyDescent="0.2">
      <c r="E64" s="574"/>
      <c r="F64" s="574"/>
      <c r="G64" s="574"/>
      <c r="H64" s="574"/>
      <c r="I64" s="574"/>
      <c r="J64" s="574"/>
    </row>
    <row r="65" spans="5:10" x14ac:dyDescent="0.2">
      <c r="E65" s="574"/>
      <c r="F65" s="574"/>
      <c r="G65" s="574"/>
      <c r="H65" s="574"/>
      <c r="I65" s="574"/>
      <c r="J65" s="574"/>
    </row>
    <row r="66" spans="5:10" x14ac:dyDescent="0.2">
      <c r="E66" s="574"/>
      <c r="F66" s="574"/>
      <c r="G66" s="574"/>
      <c r="H66" s="574"/>
      <c r="I66" s="574"/>
      <c r="J66" s="574"/>
    </row>
    <row r="67" spans="5:10" x14ac:dyDescent="0.2">
      <c r="E67" s="574"/>
      <c r="F67" s="574"/>
      <c r="G67" s="574"/>
      <c r="H67" s="574"/>
      <c r="I67" s="574"/>
      <c r="J67" s="574"/>
    </row>
    <row r="68" spans="5:10" x14ac:dyDescent="0.2">
      <c r="E68" s="574"/>
      <c r="F68" s="574"/>
      <c r="G68" s="574"/>
      <c r="H68" s="574"/>
      <c r="I68" s="574"/>
      <c r="J68" s="574"/>
    </row>
    <row r="69" spans="5:10" x14ac:dyDescent="0.2">
      <c r="E69" s="574"/>
      <c r="F69" s="574"/>
      <c r="G69" s="574"/>
      <c r="H69" s="574"/>
      <c r="I69" s="574"/>
      <c r="J69" s="574"/>
    </row>
    <row r="70" spans="5:10" x14ac:dyDescent="0.2">
      <c r="E70" s="574"/>
      <c r="F70" s="574"/>
      <c r="G70" s="574"/>
      <c r="H70" s="574"/>
      <c r="I70" s="574"/>
      <c r="J70" s="574"/>
    </row>
    <row r="71" spans="5:10" x14ac:dyDescent="0.2">
      <c r="E71" s="574"/>
      <c r="F71" s="574"/>
      <c r="G71" s="574"/>
      <c r="H71" s="574"/>
      <c r="I71" s="574"/>
      <c r="J71" s="574"/>
    </row>
    <row r="72" spans="5:10" x14ac:dyDescent="0.2">
      <c r="E72" s="574"/>
      <c r="F72" s="574"/>
      <c r="G72" s="574"/>
      <c r="H72" s="574"/>
      <c r="I72" s="574"/>
      <c r="J72" s="574"/>
    </row>
    <row r="73" spans="5:10" x14ac:dyDescent="0.2">
      <c r="E73" s="574"/>
      <c r="F73" s="574"/>
      <c r="G73" s="574"/>
      <c r="H73" s="574"/>
      <c r="I73" s="574"/>
      <c r="J73" s="574"/>
    </row>
    <row r="74" spans="5:10" x14ac:dyDescent="0.2">
      <c r="E74" s="574"/>
      <c r="F74" s="574"/>
      <c r="G74" s="574"/>
      <c r="H74" s="574"/>
      <c r="I74" s="574"/>
      <c r="J74" s="574"/>
    </row>
    <row r="75" spans="5:10" x14ac:dyDescent="0.2">
      <c r="E75" s="574"/>
      <c r="F75" s="574"/>
      <c r="G75" s="574"/>
      <c r="H75" s="574"/>
      <c r="I75" s="574"/>
      <c r="J75" s="574"/>
    </row>
    <row r="76" spans="5:10" x14ac:dyDescent="0.2">
      <c r="E76" s="574"/>
      <c r="F76" s="574"/>
      <c r="G76" s="574"/>
      <c r="H76" s="574"/>
      <c r="I76" s="574"/>
      <c r="J76" s="574"/>
    </row>
    <row r="77" spans="5:10" x14ac:dyDescent="0.2">
      <c r="E77" s="574"/>
      <c r="F77" s="574"/>
      <c r="G77" s="574"/>
      <c r="H77" s="574"/>
      <c r="I77" s="574"/>
      <c r="J77" s="574"/>
    </row>
    <row r="78" spans="5:10" x14ac:dyDescent="0.2">
      <c r="E78" s="574"/>
      <c r="F78" s="574"/>
      <c r="G78" s="574"/>
      <c r="H78" s="574"/>
      <c r="I78" s="574"/>
      <c r="J78" s="574"/>
    </row>
    <row r="79" spans="5:10" x14ac:dyDescent="0.2">
      <c r="E79" s="574"/>
      <c r="F79" s="574"/>
      <c r="G79" s="574"/>
      <c r="H79" s="574"/>
      <c r="I79" s="574"/>
      <c r="J79" s="574"/>
    </row>
    <row r="80" spans="5:10" x14ac:dyDescent="0.2">
      <c r="E80" s="574"/>
      <c r="F80" s="574"/>
      <c r="G80" s="574"/>
      <c r="H80" s="574"/>
      <c r="I80" s="574"/>
      <c r="J80" s="574"/>
    </row>
    <row r="81" spans="5:10" x14ac:dyDescent="0.2">
      <c r="E81" s="574"/>
      <c r="F81" s="574"/>
      <c r="G81" s="574"/>
      <c r="H81" s="574"/>
      <c r="I81" s="574"/>
      <c r="J81" s="574"/>
    </row>
    <row r="82" spans="5:10" x14ac:dyDescent="0.2">
      <c r="E82" s="574"/>
      <c r="F82" s="574"/>
      <c r="G82" s="574"/>
      <c r="H82" s="574"/>
      <c r="I82" s="574"/>
      <c r="J82" s="574"/>
    </row>
    <row r="83" spans="5:10" x14ac:dyDescent="0.2">
      <c r="E83" s="574"/>
      <c r="F83" s="574"/>
      <c r="G83" s="574"/>
      <c r="H83" s="574"/>
      <c r="I83" s="574"/>
      <c r="J83" s="574"/>
    </row>
    <row r="84" spans="5:10" x14ac:dyDescent="0.2">
      <c r="E84" s="574"/>
      <c r="F84" s="574"/>
      <c r="G84" s="574"/>
      <c r="H84" s="574"/>
      <c r="I84" s="574"/>
      <c r="J84" s="574"/>
    </row>
    <row r="85" spans="5:10" x14ac:dyDescent="0.2">
      <c r="E85" s="574"/>
      <c r="F85" s="574"/>
      <c r="G85" s="574"/>
      <c r="H85" s="574"/>
      <c r="I85" s="574"/>
      <c r="J85" s="574"/>
    </row>
    <row r="86" spans="5:10" x14ac:dyDescent="0.2">
      <c r="E86" s="574"/>
      <c r="F86" s="574"/>
      <c r="G86" s="574"/>
      <c r="H86" s="574"/>
      <c r="I86" s="574"/>
      <c r="J86" s="574"/>
    </row>
    <row r="87" spans="5:10" x14ac:dyDescent="0.2">
      <c r="E87" s="574"/>
      <c r="F87" s="574"/>
      <c r="G87" s="574"/>
      <c r="H87" s="574"/>
      <c r="I87" s="574"/>
      <c r="J87" s="574"/>
    </row>
    <row r="88" spans="5:10" x14ac:dyDescent="0.2">
      <c r="E88" s="574"/>
      <c r="F88" s="574"/>
      <c r="G88" s="574"/>
      <c r="H88" s="574"/>
      <c r="I88" s="574"/>
      <c r="J88" s="574"/>
    </row>
    <row r="89" spans="5:10" x14ac:dyDescent="0.2">
      <c r="E89" s="574"/>
      <c r="F89" s="574"/>
      <c r="G89" s="574"/>
      <c r="H89" s="574"/>
      <c r="I89" s="574"/>
      <c r="J89" s="574"/>
    </row>
    <row r="90" spans="5:10" x14ac:dyDescent="0.2">
      <c r="E90" s="574"/>
      <c r="F90" s="574"/>
      <c r="G90" s="574"/>
      <c r="H90" s="574"/>
      <c r="I90" s="574"/>
      <c r="J90" s="574"/>
    </row>
    <row r="91" spans="5:10" x14ac:dyDescent="0.2">
      <c r="E91" s="574"/>
      <c r="F91" s="574"/>
      <c r="G91" s="574"/>
      <c r="H91" s="574"/>
      <c r="I91" s="574"/>
      <c r="J91" s="574"/>
    </row>
    <row r="92" spans="5:10" x14ac:dyDescent="0.2">
      <c r="E92" s="574"/>
      <c r="F92" s="574"/>
      <c r="G92" s="574"/>
      <c r="H92" s="574"/>
      <c r="I92" s="574"/>
      <c r="J92" s="574"/>
    </row>
    <row r="93" spans="5:10" x14ac:dyDescent="0.2">
      <c r="E93" s="574"/>
      <c r="F93" s="574"/>
      <c r="G93" s="574"/>
      <c r="H93" s="574"/>
      <c r="I93" s="574"/>
      <c r="J93" s="574"/>
    </row>
    <row r="94" spans="5:10" x14ac:dyDescent="0.2">
      <c r="E94" s="574"/>
      <c r="F94" s="574"/>
      <c r="G94" s="574"/>
      <c r="H94" s="574"/>
      <c r="I94" s="574"/>
      <c r="J94" s="574"/>
    </row>
    <row r="95" spans="5:10" x14ac:dyDescent="0.2">
      <c r="E95" s="574"/>
      <c r="F95" s="574"/>
      <c r="G95" s="574"/>
      <c r="H95" s="574"/>
      <c r="I95" s="574"/>
      <c r="J95" s="574"/>
    </row>
    <row r="96" spans="5:10" x14ac:dyDescent="0.2">
      <c r="E96" s="574"/>
      <c r="F96" s="574"/>
      <c r="G96" s="574"/>
      <c r="H96" s="574"/>
      <c r="I96" s="574"/>
      <c r="J96" s="574"/>
    </row>
    <row r="97" spans="5:10" x14ac:dyDescent="0.2">
      <c r="E97" s="574"/>
      <c r="F97" s="574"/>
      <c r="G97" s="574"/>
      <c r="H97" s="574"/>
      <c r="I97" s="574"/>
      <c r="J97" s="574"/>
    </row>
    <row r="98" spans="5:10" x14ac:dyDescent="0.2">
      <c r="E98" s="574"/>
      <c r="F98" s="574"/>
      <c r="G98" s="574"/>
      <c r="H98" s="574"/>
      <c r="I98" s="574"/>
      <c r="J98" s="574"/>
    </row>
    <row r="99" spans="5:10" x14ac:dyDescent="0.2">
      <c r="E99" s="574"/>
      <c r="F99" s="574"/>
      <c r="G99" s="574"/>
      <c r="H99" s="574"/>
      <c r="I99" s="574"/>
      <c r="J99" s="574"/>
    </row>
    <row r="100" spans="5:10" x14ac:dyDescent="0.2">
      <c r="E100" s="574"/>
      <c r="F100" s="574"/>
      <c r="G100" s="574"/>
      <c r="H100" s="574"/>
      <c r="I100" s="574"/>
      <c r="J100" s="574"/>
    </row>
    <row r="101" spans="5:10" x14ac:dyDescent="0.2">
      <c r="E101" s="574"/>
      <c r="F101" s="574"/>
      <c r="G101" s="574"/>
      <c r="H101" s="574"/>
      <c r="I101" s="574"/>
      <c r="J101" s="574"/>
    </row>
    <row r="102" spans="5:10" x14ac:dyDescent="0.2">
      <c r="E102" s="574"/>
      <c r="F102" s="574"/>
      <c r="G102" s="574"/>
      <c r="H102" s="574"/>
      <c r="I102" s="574"/>
      <c r="J102" s="574"/>
    </row>
    <row r="103" spans="5:10" x14ac:dyDescent="0.2">
      <c r="E103" s="574"/>
      <c r="F103" s="574"/>
      <c r="G103" s="574"/>
      <c r="H103" s="574"/>
      <c r="I103" s="574"/>
      <c r="J103" s="574"/>
    </row>
    <row r="104" spans="5:10" x14ac:dyDescent="0.2">
      <c r="E104" s="574"/>
      <c r="F104" s="574"/>
      <c r="G104" s="574"/>
      <c r="H104" s="574"/>
      <c r="I104" s="574"/>
      <c r="J104" s="574"/>
    </row>
    <row r="105" spans="5:10" x14ac:dyDescent="0.2">
      <c r="E105" s="574"/>
      <c r="F105" s="574"/>
      <c r="G105" s="574"/>
      <c r="H105" s="574"/>
      <c r="I105" s="574"/>
      <c r="J105" s="574"/>
    </row>
    <row r="106" spans="5:10" x14ac:dyDescent="0.2">
      <c r="E106" s="574"/>
      <c r="F106" s="574"/>
      <c r="G106" s="574"/>
      <c r="H106" s="574"/>
      <c r="I106" s="574"/>
      <c r="J106" s="574"/>
    </row>
    <row r="107" spans="5:10" x14ac:dyDescent="0.2">
      <c r="E107" s="574"/>
      <c r="F107" s="574"/>
      <c r="G107" s="574"/>
      <c r="H107" s="574"/>
      <c r="I107" s="574"/>
      <c r="J107" s="574"/>
    </row>
    <row r="108" spans="5:10" x14ac:dyDescent="0.2">
      <c r="E108" s="574"/>
      <c r="F108" s="574"/>
      <c r="G108" s="574"/>
      <c r="H108" s="574"/>
      <c r="I108" s="574"/>
      <c r="J108" s="574"/>
    </row>
    <row r="109" spans="5:10" x14ac:dyDescent="0.2">
      <c r="E109" s="574"/>
      <c r="F109" s="574"/>
      <c r="G109" s="574"/>
      <c r="H109" s="574"/>
      <c r="I109" s="574"/>
      <c r="J109" s="574"/>
    </row>
    <row r="110" spans="5:10" x14ac:dyDescent="0.2">
      <c r="E110" s="574"/>
      <c r="F110" s="574"/>
      <c r="G110" s="574"/>
      <c r="H110" s="574"/>
      <c r="I110" s="574"/>
      <c r="J110" s="574"/>
    </row>
    <row r="111" spans="5:10" x14ac:dyDescent="0.2">
      <c r="E111" s="574"/>
      <c r="F111" s="574"/>
      <c r="G111" s="574"/>
      <c r="H111" s="574"/>
      <c r="I111" s="574"/>
      <c r="J111" s="574"/>
    </row>
    <row r="112" spans="5:10" x14ac:dyDescent="0.2">
      <c r="E112" s="574"/>
      <c r="F112" s="574"/>
      <c r="G112" s="574"/>
      <c r="H112" s="574"/>
      <c r="I112" s="574"/>
      <c r="J112" s="574"/>
    </row>
    <row r="113" spans="5:10" x14ac:dyDescent="0.2">
      <c r="E113" s="574"/>
      <c r="F113" s="574"/>
      <c r="G113" s="574"/>
      <c r="H113" s="574"/>
      <c r="I113" s="574"/>
      <c r="J113" s="574"/>
    </row>
    <row r="114" spans="5:10" x14ac:dyDescent="0.2">
      <c r="E114" s="574"/>
      <c r="F114" s="574"/>
      <c r="G114" s="574"/>
      <c r="H114" s="574"/>
      <c r="I114" s="574"/>
      <c r="J114" s="574"/>
    </row>
    <row r="115" spans="5:10" x14ac:dyDescent="0.2">
      <c r="E115" s="574"/>
      <c r="F115" s="574"/>
      <c r="G115" s="574"/>
      <c r="H115" s="574"/>
      <c r="I115" s="574"/>
      <c r="J115" s="574"/>
    </row>
    <row r="116" spans="5:10" x14ac:dyDescent="0.2">
      <c r="E116" s="574"/>
      <c r="F116" s="574"/>
      <c r="G116" s="574"/>
      <c r="H116" s="574"/>
      <c r="I116" s="574"/>
      <c r="J116" s="574"/>
    </row>
    <row r="117" spans="5:10" x14ac:dyDescent="0.2">
      <c r="E117" s="574"/>
      <c r="F117" s="574"/>
      <c r="G117" s="574"/>
      <c r="H117" s="574"/>
      <c r="I117" s="574"/>
      <c r="J117" s="574"/>
    </row>
    <row r="118" spans="5:10" x14ac:dyDescent="0.2">
      <c r="E118" s="574"/>
      <c r="F118" s="574"/>
      <c r="G118" s="574"/>
      <c r="H118" s="574"/>
      <c r="I118" s="574"/>
      <c r="J118" s="574"/>
    </row>
    <row r="119" spans="5:10" x14ac:dyDescent="0.2">
      <c r="E119" s="574"/>
      <c r="F119" s="574"/>
      <c r="G119" s="574"/>
      <c r="H119" s="574"/>
      <c r="I119" s="574"/>
      <c r="J119" s="574"/>
    </row>
    <row r="120" spans="5:10" x14ac:dyDescent="0.2">
      <c r="E120" s="574"/>
      <c r="F120" s="574"/>
      <c r="G120" s="574"/>
      <c r="H120" s="574"/>
      <c r="I120" s="574"/>
      <c r="J120" s="574"/>
    </row>
    <row r="121" spans="5:10" x14ac:dyDescent="0.2">
      <c r="E121" s="574"/>
      <c r="F121" s="574"/>
      <c r="G121" s="574"/>
      <c r="H121" s="574"/>
      <c r="I121" s="574"/>
      <c r="J121" s="574"/>
    </row>
    <row r="122" spans="5:10" x14ac:dyDescent="0.2">
      <c r="E122" s="574"/>
      <c r="F122" s="574"/>
      <c r="G122" s="574"/>
      <c r="H122" s="574"/>
      <c r="I122" s="574"/>
      <c r="J122" s="574"/>
    </row>
    <row r="123" spans="5:10" x14ac:dyDescent="0.2">
      <c r="E123" s="574"/>
      <c r="F123" s="574"/>
      <c r="G123" s="574"/>
      <c r="H123" s="574"/>
      <c r="I123" s="574"/>
      <c r="J123" s="574"/>
    </row>
    <row r="124" spans="5:10" x14ac:dyDescent="0.2">
      <c r="E124" s="574"/>
      <c r="F124" s="574"/>
      <c r="G124" s="574"/>
      <c r="H124" s="574"/>
      <c r="I124" s="574"/>
      <c r="J124" s="574"/>
    </row>
    <row r="125" spans="5:10" x14ac:dyDescent="0.2">
      <c r="E125" s="574"/>
      <c r="F125" s="574"/>
      <c r="G125" s="574"/>
      <c r="H125" s="574"/>
      <c r="I125" s="574"/>
      <c r="J125" s="574"/>
    </row>
    <row r="126" spans="5:10" x14ac:dyDescent="0.2">
      <c r="E126" s="574"/>
      <c r="F126" s="574"/>
      <c r="G126" s="574"/>
      <c r="H126" s="574"/>
      <c r="I126" s="574"/>
      <c r="J126" s="574"/>
    </row>
    <row r="127" spans="5:10" x14ac:dyDescent="0.2">
      <c r="E127" s="574"/>
      <c r="F127" s="574"/>
      <c r="G127" s="574"/>
      <c r="H127" s="574"/>
      <c r="I127" s="574"/>
      <c r="J127" s="574"/>
    </row>
    <row r="128" spans="5:10" x14ac:dyDescent="0.2">
      <c r="E128" s="574"/>
      <c r="F128" s="574"/>
      <c r="G128" s="574"/>
      <c r="H128" s="574"/>
      <c r="I128" s="574"/>
      <c r="J128" s="574"/>
    </row>
    <row r="129" spans="5:10" x14ac:dyDescent="0.2">
      <c r="E129" s="574"/>
      <c r="F129" s="574"/>
      <c r="G129" s="574"/>
      <c r="H129" s="574"/>
      <c r="I129" s="574"/>
      <c r="J129" s="574"/>
    </row>
    <row r="130" spans="5:10" x14ac:dyDescent="0.2">
      <c r="E130" s="574"/>
      <c r="F130" s="574"/>
      <c r="G130" s="574"/>
      <c r="H130" s="574"/>
      <c r="I130" s="574"/>
      <c r="J130" s="574"/>
    </row>
    <row r="131" spans="5:10" x14ac:dyDescent="0.2">
      <c r="E131" s="574"/>
      <c r="F131" s="574"/>
      <c r="G131" s="574"/>
      <c r="H131" s="574"/>
      <c r="I131" s="574"/>
      <c r="J131" s="574"/>
    </row>
    <row r="132" spans="5:10" x14ac:dyDescent="0.2">
      <c r="E132" s="574"/>
      <c r="F132" s="574"/>
      <c r="G132" s="574"/>
      <c r="H132" s="574"/>
      <c r="I132" s="574"/>
      <c r="J132" s="574"/>
    </row>
  </sheetData>
  <sheetProtection selectLockedCells="1"/>
  <mergeCells count="292">
    <mergeCell ref="A26:A54"/>
    <mergeCell ref="E39:F39"/>
    <mergeCell ref="G39:J39"/>
    <mergeCell ref="B39:B54"/>
    <mergeCell ref="C39:D39"/>
    <mergeCell ref="C26:D26"/>
    <mergeCell ref="C53:D53"/>
    <mergeCell ref="C54:D54"/>
    <mergeCell ref="B26:B38"/>
    <mergeCell ref="C27:D27"/>
    <mergeCell ref="C28:D28"/>
    <mergeCell ref="C42:D42"/>
    <mergeCell ref="C43:D43"/>
    <mergeCell ref="C44:D44"/>
    <mergeCell ref="C45:D45"/>
    <mergeCell ref="C33:D33"/>
    <mergeCell ref="C34:D34"/>
    <mergeCell ref="C35:D35"/>
    <mergeCell ref="C38:D38"/>
    <mergeCell ref="C40:D40"/>
    <mergeCell ref="C41:D41"/>
    <mergeCell ref="C29:D29"/>
    <mergeCell ref="C30:D30"/>
    <mergeCell ref="C31:D31"/>
    <mergeCell ref="C32:D32"/>
    <mergeCell ref="E113:F113"/>
    <mergeCell ref="E107:F107"/>
    <mergeCell ref="E101:F101"/>
    <mergeCell ref="E95:F95"/>
    <mergeCell ref="E89:F89"/>
    <mergeCell ref="E83:F83"/>
    <mergeCell ref="E77:F77"/>
    <mergeCell ref="E71:F71"/>
    <mergeCell ref="E65:F65"/>
    <mergeCell ref="E59:F59"/>
    <mergeCell ref="C36:D36"/>
    <mergeCell ref="C37:D37"/>
    <mergeCell ref="C46:D46"/>
    <mergeCell ref="C47:D47"/>
    <mergeCell ref="C49:D49"/>
    <mergeCell ref="C52:D52"/>
    <mergeCell ref="C51:D51"/>
    <mergeCell ref="E51:F51"/>
    <mergeCell ref="E61:F61"/>
    <mergeCell ref="E37:F37"/>
    <mergeCell ref="C48:D48"/>
    <mergeCell ref="C50:D50"/>
    <mergeCell ref="E58:F58"/>
    <mergeCell ref="E132:F132"/>
    <mergeCell ref="G132:J132"/>
    <mergeCell ref="G131:J131"/>
    <mergeCell ref="E119:F119"/>
    <mergeCell ref="G119:J119"/>
    <mergeCell ref="E120:F120"/>
    <mergeCell ref="G120:J120"/>
    <mergeCell ref="E121:F121"/>
    <mergeCell ref="G121:J121"/>
    <mergeCell ref="E131:F131"/>
    <mergeCell ref="E122:F122"/>
    <mergeCell ref="G122:J122"/>
    <mergeCell ref="E123:F123"/>
    <mergeCell ref="G123:J123"/>
    <mergeCell ref="E124:F124"/>
    <mergeCell ref="G124:J124"/>
    <mergeCell ref="E130:F130"/>
    <mergeCell ref="G130:J130"/>
    <mergeCell ref="G107:J107"/>
    <mergeCell ref="E108:F108"/>
    <mergeCell ref="G108:J108"/>
    <mergeCell ref="E109:F109"/>
    <mergeCell ref="G109:J109"/>
    <mergeCell ref="E104:F104"/>
    <mergeCell ref="G104:J104"/>
    <mergeCell ref="E105:F105"/>
    <mergeCell ref="G105:J105"/>
    <mergeCell ref="E106:F106"/>
    <mergeCell ref="G106:J106"/>
    <mergeCell ref="G115:J115"/>
    <mergeCell ref="E112:F112"/>
    <mergeCell ref="G112:J112"/>
    <mergeCell ref="G113:J113"/>
    <mergeCell ref="E114:F114"/>
    <mergeCell ref="G114:J114"/>
    <mergeCell ref="E115:F115"/>
    <mergeCell ref="E110:F110"/>
    <mergeCell ref="G110:J110"/>
    <mergeCell ref="E111:F111"/>
    <mergeCell ref="G111:J111"/>
    <mergeCell ref="E116:F116"/>
    <mergeCell ref="G116:J116"/>
    <mergeCell ref="E117:F117"/>
    <mergeCell ref="G117:J117"/>
    <mergeCell ref="E118:F118"/>
    <mergeCell ref="E128:F128"/>
    <mergeCell ref="G128:J128"/>
    <mergeCell ref="E129:F129"/>
    <mergeCell ref="G129:J129"/>
    <mergeCell ref="E125:F125"/>
    <mergeCell ref="G125:J125"/>
    <mergeCell ref="E126:F126"/>
    <mergeCell ref="G126:J126"/>
    <mergeCell ref="E127:F127"/>
    <mergeCell ref="G127:J127"/>
    <mergeCell ref="G118:J118"/>
    <mergeCell ref="G101:J101"/>
    <mergeCell ref="E102:F102"/>
    <mergeCell ref="G102:J102"/>
    <mergeCell ref="E103:F103"/>
    <mergeCell ref="G103:J103"/>
    <mergeCell ref="E98:F98"/>
    <mergeCell ref="G98:J98"/>
    <mergeCell ref="E99:F99"/>
    <mergeCell ref="G99:J99"/>
    <mergeCell ref="E100:F100"/>
    <mergeCell ref="G100:J100"/>
    <mergeCell ref="G95:J95"/>
    <mergeCell ref="E96:F96"/>
    <mergeCell ref="G96:J96"/>
    <mergeCell ref="E97:F97"/>
    <mergeCell ref="G97:J97"/>
    <mergeCell ref="E92:F92"/>
    <mergeCell ref="G92:J92"/>
    <mergeCell ref="E93:F93"/>
    <mergeCell ref="G93:J93"/>
    <mergeCell ref="E94:F94"/>
    <mergeCell ref="G94:J94"/>
    <mergeCell ref="G89:J89"/>
    <mergeCell ref="E90:F90"/>
    <mergeCell ref="G90:J90"/>
    <mergeCell ref="E91:F91"/>
    <mergeCell ref="G91:J91"/>
    <mergeCell ref="E86:F86"/>
    <mergeCell ref="G86:J86"/>
    <mergeCell ref="E87:F87"/>
    <mergeCell ref="G87:J87"/>
    <mergeCell ref="E88:F88"/>
    <mergeCell ref="G88:J88"/>
    <mergeCell ref="G83:J83"/>
    <mergeCell ref="E84:F84"/>
    <mergeCell ref="G84:J84"/>
    <mergeCell ref="E85:F85"/>
    <mergeCell ref="G85:J85"/>
    <mergeCell ref="E80:F80"/>
    <mergeCell ref="G80:J80"/>
    <mergeCell ref="E81:F81"/>
    <mergeCell ref="G81:J81"/>
    <mergeCell ref="E82:F82"/>
    <mergeCell ref="G82:J82"/>
    <mergeCell ref="G77:J77"/>
    <mergeCell ref="E78:F78"/>
    <mergeCell ref="G78:J78"/>
    <mergeCell ref="E79:F79"/>
    <mergeCell ref="G79:J79"/>
    <mergeCell ref="E74:F74"/>
    <mergeCell ref="G74:J74"/>
    <mergeCell ref="E75:F75"/>
    <mergeCell ref="G75:J75"/>
    <mergeCell ref="E76:F76"/>
    <mergeCell ref="G76:J76"/>
    <mergeCell ref="G71:J71"/>
    <mergeCell ref="E72:F72"/>
    <mergeCell ref="G72:J72"/>
    <mergeCell ref="E73:F73"/>
    <mergeCell ref="G73:J73"/>
    <mergeCell ref="E68:F68"/>
    <mergeCell ref="G68:J68"/>
    <mergeCell ref="E69:F69"/>
    <mergeCell ref="G69:J69"/>
    <mergeCell ref="E70:F70"/>
    <mergeCell ref="G70:J70"/>
    <mergeCell ref="G65:J65"/>
    <mergeCell ref="E66:F66"/>
    <mergeCell ref="G66:J66"/>
    <mergeCell ref="E67:F67"/>
    <mergeCell ref="G67:J67"/>
    <mergeCell ref="E62:F62"/>
    <mergeCell ref="G62:J62"/>
    <mergeCell ref="E63:F63"/>
    <mergeCell ref="G63:J63"/>
    <mergeCell ref="E64:F64"/>
    <mergeCell ref="G64:J64"/>
    <mergeCell ref="G61:J61"/>
    <mergeCell ref="E40:F40"/>
    <mergeCell ref="G40:J40"/>
    <mergeCell ref="E41:F41"/>
    <mergeCell ref="G41:J41"/>
    <mergeCell ref="E54:F54"/>
    <mergeCell ref="G54:J54"/>
    <mergeCell ref="E55:F55"/>
    <mergeCell ref="G55:J55"/>
    <mergeCell ref="E44:F44"/>
    <mergeCell ref="G44:J44"/>
    <mergeCell ref="E45:F45"/>
    <mergeCell ref="G45:J45"/>
    <mergeCell ref="E53:F53"/>
    <mergeCell ref="G53:J53"/>
    <mergeCell ref="E42:F42"/>
    <mergeCell ref="G42:J42"/>
    <mergeCell ref="E56:F56"/>
    <mergeCell ref="G56:J56"/>
    <mergeCell ref="E57:F57"/>
    <mergeCell ref="E49:F49"/>
    <mergeCell ref="G59:J59"/>
    <mergeCell ref="E60:F60"/>
    <mergeCell ref="G60:J60"/>
    <mergeCell ref="E31:F31"/>
    <mergeCell ref="G31:J31"/>
    <mergeCell ref="E32:F32"/>
    <mergeCell ref="G49:J49"/>
    <mergeCell ref="G51:J51"/>
    <mergeCell ref="G32:J32"/>
    <mergeCell ref="G33:J33"/>
    <mergeCell ref="E33:F33"/>
    <mergeCell ref="G57:J57"/>
    <mergeCell ref="G58:J58"/>
    <mergeCell ref="E43:F43"/>
    <mergeCell ref="G43:J43"/>
    <mergeCell ref="E34:F34"/>
    <mergeCell ref="G34:J34"/>
    <mergeCell ref="E35:F35"/>
    <mergeCell ref="G35:J35"/>
    <mergeCell ref="E38:F38"/>
    <mergeCell ref="G38:J38"/>
    <mergeCell ref="E48:F48"/>
    <mergeCell ref="G48:J48"/>
    <mergeCell ref="E50:F50"/>
    <mergeCell ref="G50:J50"/>
    <mergeCell ref="G52:J52"/>
    <mergeCell ref="E52:F52"/>
    <mergeCell ref="E36:F36"/>
    <mergeCell ref="G46:J46"/>
    <mergeCell ref="G47:J47"/>
    <mergeCell ref="G36:J36"/>
    <mergeCell ref="G37:J37"/>
    <mergeCell ref="E46:F46"/>
    <mergeCell ref="E47:F47"/>
    <mergeCell ref="E21:F21"/>
    <mergeCell ref="E25:F25"/>
    <mergeCell ref="E30:F30"/>
    <mergeCell ref="G30:J30"/>
    <mergeCell ref="E20:F20"/>
    <mergeCell ref="G20:J20"/>
    <mergeCell ref="E26:F26"/>
    <mergeCell ref="G26:J26"/>
    <mergeCell ref="E27:F27"/>
    <mergeCell ref="G27:J27"/>
    <mergeCell ref="G21:J21"/>
    <mergeCell ref="G25:J25"/>
    <mergeCell ref="G22:J22"/>
    <mergeCell ref="G23:J23"/>
    <mergeCell ref="G24:J24"/>
    <mergeCell ref="E28:F28"/>
    <mergeCell ref="G28:J28"/>
    <mergeCell ref="E29:F29"/>
    <mergeCell ref="E22:F22"/>
    <mergeCell ref="E23:F23"/>
    <mergeCell ref="E24:F24"/>
    <mergeCell ref="G29:J29"/>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E8:J8"/>
    <mergeCell ref="A8:D25"/>
    <mergeCell ref="E13:F13"/>
    <mergeCell ref="G13:J13"/>
    <mergeCell ref="E17:F17"/>
    <mergeCell ref="G17:J17"/>
    <mergeCell ref="E18:F18"/>
    <mergeCell ref="G18:J18"/>
    <mergeCell ref="E19:F19"/>
    <mergeCell ref="G19:J19"/>
    <mergeCell ref="E14:F14"/>
    <mergeCell ref="G14:J14"/>
    <mergeCell ref="E15:F15"/>
    <mergeCell ref="G15:J15"/>
    <mergeCell ref="E16:F16"/>
    <mergeCell ref="G16:J16"/>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2</vt:i4>
      </vt:variant>
    </vt:vector>
  </HeadingPairs>
  <TitlesOfParts>
    <vt:vector size="26"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GESTION</vt:lpstr>
      <vt:lpstr> IMPACTO RIESGOS CORRUPCION</vt:lpstr>
      <vt:lpstr>VALORACION RIESGOS INHERENTES</vt:lpstr>
      <vt:lpstr>Hoja3</vt:lpstr>
      <vt:lpstr>NOOO</vt:lpstr>
      <vt:lpstr>Hoja2</vt:lpstr>
      <vt:lpstr>CONTROLES Y EVALUACIÓN</vt:lpstr>
      <vt:lpstr>EVALUACIÓN SOLIDEZ CONTROLES</vt:lpstr>
      <vt:lpstr>VALORACIÓN RIESGOS RESIDUAL</vt:lpstr>
      <vt:lpstr>MAPA DE RIESGO ADMON</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PLANEACION23</cp:lastModifiedBy>
  <cp:revision/>
  <cp:lastPrinted>2018-11-07T13:36:21Z</cp:lastPrinted>
  <dcterms:created xsi:type="dcterms:W3CDTF">2014-12-30T19:27:19Z</dcterms:created>
  <dcterms:modified xsi:type="dcterms:W3CDTF">2021-05-31T19:12:02Z</dcterms:modified>
</cp:coreProperties>
</file>