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6F2023AA-11FF-4806-AE8C-59CAFE9E642D}" xr6:coauthVersionLast="46" xr6:coauthVersionMax="46" xr10:uidLastSave="{00000000-0000-0000-0000-000000000000}"/>
  <bookViews>
    <workbookView xWindow="2340" yWindow="600" windowWidth="13395" windowHeight="15600" tabRatio="763" firstSheet="19" activeTab="1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 name="_xlnm.Print_Titles" localSheetId="21">'MAPA DE RIESGO ADMON'!$9:$9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8" i="24" l="1"/>
  <c r="R18" i="24"/>
  <c r="A7" i="24"/>
  <c r="A6" i="24"/>
  <c r="F19" i="1"/>
  <c r="K76" i="29"/>
  <c r="D15" i="22"/>
  <c r="E17" i="22"/>
  <c r="D18" i="22"/>
  <c r="D17" i="22"/>
  <c r="B68" i="3"/>
  <c r="E22" i="22"/>
  <c r="D22" i="22"/>
  <c r="D19" i="1"/>
  <c r="B81" i="3"/>
  <c r="B20" i="26"/>
  <c r="B1" i="34"/>
  <c r="F10" i="1"/>
  <c r="F16" i="1"/>
  <c r="F13" i="1"/>
  <c r="E11" i="26"/>
  <c r="E12" i="26"/>
  <c r="A8" i="34"/>
  <c r="A6" i="34"/>
  <c r="S41" i="24"/>
  <c r="R41" i="24"/>
  <c r="R11" i="24"/>
  <c r="S36" i="24"/>
  <c r="S37" i="24"/>
  <c r="S38" i="24"/>
  <c r="S39" i="24"/>
  <c r="S40" i="24"/>
  <c r="R36" i="24"/>
  <c r="R37" i="24"/>
  <c r="R38" i="24"/>
  <c r="R39" i="24"/>
  <c r="R40"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0" i="29"/>
  <c r="J18" i="29"/>
  <c r="J204" i="16"/>
  <c r="J202" i="16"/>
  <c r="J200" i="16"/>
  <c r="J198" i="16"/>
  <c r="J184" i="16"/>
  <c r="J182" i="16"/>
  <c r="J180" i="16"/>
  <c r="J178" i="16"/>
  <c r="K192" i="16"/>
  <c r="K202" i="29"/>
  <c r="K32" i="29"/>
  <c r="K53" i="29"/>
  <c r="K74" i="29"/>
  <c r="G19" i="1"/>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E13" i="1"/>
  <c r="R12" i="8"/>
  <c r="E44" i="26"/>
  <c r="E43" i="26"/>
  <c r="E42" i="26"/>
  <c r="E40" i="26"/>
  <c r="E39" i="26"/>
  <c r="E38" i="26"/>
  <c r="E36" i="26"/>
  <c r="E35" i="26"/>
  <c r="E34" i="26"/>
  <c r="E32" i="26"/>
  <c r="E31" i="26"/>
  <c r="E30" i="26"/>
  <c r="E28" i="26"/>
  <c r="E27" i="26"/>
  <c r="E26" i="26"/>
  <c r="E24" i="26"/>
  <c r="E23" i="26"/>
  <c r="E22" i="26"/>
  <c r="E20" i="26"/>
  <c r="E18" i="26"/>
  <c r="E17" i="26"/>
  <c r="E15" i="26"/>
  <c r="E14" i="26"/>
  <c r="C44" i="26"/>
  <c r="C43" i="26"/>
  <c r="C42" i="26"/>
  <c r="C40" i="26"/>
  <c r="C39" i="26"/>
  <c r="C38" i="26"/>
  <c r="C36" i="26"/>
  <c r="C35" i="26"/>
  <c r="C34" i="26"/>
  <c r="C32" i="26"/>
  <c r="C31" i="26"/>
  <c r="C30" i="26"/>
  <c r="C28" i="26"/>
  <c r="C27" i="26"/>
  <c r="C26" i="26"/>
  <c r="C24" i="26"/>
  <c r="C23" i="26"/>
  <c r="C22" i="26"/>
  <c r="C18" i="26"/>
  <c r="C17" i="26"/>
  <c r="C15" i="26"/>
  <c r="C14" i="26"/>
  <c r="C12" i="26"/>
  <c r="D32" i="16"/>
  <c r="J10" i="20"/>
  <c r="C10" i="1"/>
  <c r="G16" i="1"/>
  <c r="G13" i="1"/>
  <c r="G10" i="1"/>
  <c r="A9" i="29"/>
  <c r="A8" i="29"/>
  <c r="C1" i="29"/>
  <c r="J29" i="20"/>
  <c r="C11" i="26"/>
  <c r="B28" i="26"/>
  <c r="B27" i="26"/>
  <c r="G285" i="3"/>
  <c r="G284" i="3"/>
  <c r="G283" i="3"/>
  <c r="G282" i="3"/>
  <c r="G281" i="3"/>
  <c r="G280" i="3"/>
  <c r="G279" i="3"/>
  <c r="G274" i="3"/>
  <c r="G273" i="3"/>
  <c r="G272" i="3"/>
  <c r="G271" i="3"/>
  <c r="G270" i="3"/>
  <c r="G269" i="3"/>
  <c r="G268" i="3"/>
  <c r="G263" i="3"/>
  <c r="G262" i="3"/>
  <c r="G261" i="3"/>
  <c r="G260" i="3"/>
  <c r="G259" i="3"/>
  <c r="G258" i="3"/>
  <c r="G257" i="3"/>
  <c r="G252" i="3"/>
  <c r="G251" i="3"/>
  <c r="G250" i="3"/>
  <c r="G249" i="3"/>
  <c r="G248" i="3"/>
  <c r="G247" i="3"/>
  <c r="G246" i="3"/>
  <c r="G241" i="3"/>
  <c r="G240" i="3"/>
  <c r="G239" i="3"/>
  <c r="G238" i="3"/>
  <c r="G237" i="3"/>
  <c r="G236" i="3"/>
  <c r="G235" i="3"/>
  <c r="G230" i="3"/>
  <c r="G229" i="3"/>
  <c r="G228" i="3"/>
  <c r="G227" i="3"/>
  <c r="G226" i="3"/>
  <c r="G225" i="3"/>
  <c r="G224" i="3"/>
  <c r="G219" i="3"/>
  <c r="G218" i="3"/>
  <c r="G217" i="3"/>
  <c r="G216" i="3"/>
  <c r="G215" i="3"/>
  <c r="G214" i="3"/>
  <c r="G213" i="3"/>
  <c r="G208" i="3"/>
  <c r="G207" i="3"/>
  <c r="G206" i="3"/>
  <c r="G205" i="3"/>
  <c r="G204" i="3"/>
  <c r="G203" i="3"/>
  <c r="G202" i="3"/>
  <c r="G197" i="3"/>
  <c r="G196" i="3"/>
  <c r="G195" i="3"/>
  <c r="G194" i="3"/>
  <c r="G193" i="3"/>
  <c r="G192" i="3"/>
  <c r="G191" i="3"/>
  <c r="G186" i="3"/>
  <c r="G185" i="3"/>
  <c r="G184" i="3"/>
  <c r="G183" i="3"/>
  <c r="G182" i="3"/>
  <c r="G181" i="3"/>
  <c r="G180" i="3"/>
  <c r="G175" i="3"/>
  <c r="G174" i="3"/>
  <c r="G173" i="3"/>
  <c r="G172" i="3"/>
  <c r="G171" i="3"/>
  <c r="G170" i="3"/>
  <c r="G169" i="3"/>
  <c r="G164" i="3"/>
  <c r="G163" i="3"/>
  <c r="G162" i="3"/>
  <c r="G161" i="3"/>
  <c r="G160" i="3"/>
  <c r="G159" i="3"/>
  <c r="G158" i="3"/>
  <c r="G153" i="3"/>
  <c r="G152" i="3"/>
  <c r="G151" i="3"/>
  <c r="G150" i="3"/>
  <c r="G149" i="3"/>
  <c r="G148" i="3"/>
  <c r="G147" i="3"/>
  <c r="G142" i="3"/>
  <c r="G141" i="3"/>
  <c r="G140" i="3"/>
  <c r="G139" i="3"/>
  <c r="G138" i="3"/>
  <c r="G137" i="3"/>
  <c r="G136" i="3"/>
  <c r="G131" i="3"/>
  <c r="G130" i="3"/>
  <c r="G129" i="3"/>
  <c r="G128" i="3"/>
  <c r="G127" i="3"/>
  <c r="G126" i="3"/>
  <c r="G125" i="3"/>
  <c r="G120" i="3"/>
  <c r="G119" i="3"/>
  <c r="G118" i="3"/>
  <c r="G117" i="3"/>
  <c r="G116" i="3"/>
  <c r="G115" i="3"/>
  <c r="G114" i="3"/>
  <c r="G109" i="3"/>
  <c r="G108" i="3"/>
  <c r="G107" i="3"/>
  <c r="G106" i="3"/>
  <c r="G105" i="3"/>
  <c r="G104" i="3"/>
  <c r="G103" i="3"/>
  <c r="G98" i="3"/>
  <c r="G97" i="3"/>
  <c r="G96" i="3"/>
  <c r="G95" i="3"/>
  <c r="G94" i="3"/>
  <c r="G93" i="3"/>
  <c r="G92" i="3"/>
  <c r="G87" i="3"/>
  <c r="G86" i="3"/>
  <c r="G85" i="3"/>
  <c r="G84" i="3"/>
  <c r="G83" i="3"/>
  <c r="G82" i="3"/>
  <c r="G81" i="3"/>
  <c r="E40" i="22"/>
  <c r="E39" i="22"/>
  <c r="E38" i="22"/>
  <c r="D40" i="22"/>
  <c r="B44" i="26"/>
  <c r="D39" i="22"/>
  <c r="B43" i="26"/>
  <c r="D38" i="22"/>
  <c r="B42" i="26"/>
  <c r="E37" i="22"/>
  <c r="E36" i="22"/>
  <c r="E35" i="22"/>
  <c r="D37" i="22"/>
  <c r="D36" i="22"/>
  <c r="D35" i="22"/>
  <c r="E34" i="22"/>
  <c r="E33" i="22"/>
  <c r="E32" i="22"/>
  <c r="D34" i="22"/>
  <c r="B36" i="26"/>
  <c r="D33" i="22"/>
  <c r="B35" i="26"/>
  <c r="D32" i="22"/>
  <c r="B34" i="26"/>
  <c r="E31" i="22"/>
  <c r="E30" i="22"/>
  <c r="E29" i="22"/>
  <c r="D31" i="22"/>
  <c r="D30" i="22"/>
  <c r="D29" i="22"/>
  <c r="E28" i="22"/>
  <c r="E27" i="22"/>
  <c r="E26" i="22"/>
  <c r="D28" i="22"/>
  <c r="D27" i="22"/>
  <c r="B136" i="3"/>
  <c r="D26" i="22"/>
  <c r="B26" i="26"/>
  <c r="E25" i="22"/>
  <c r="E24" i="22"/>
  <c r="E23" i="22"/>
  <c r="D25" i="22"/>
  <c r="D24" i="22"/>
  <c r="D23" i="22"/>
  <c r="E21" i="22"/>
  <c r="E20" i="22"/>
  <c r="E19" i="22"/>
  <c r="D21" i="22"/>
  <c r="D20" i="22"/>
  <c r="D19" i="22"/>
  <c r="E18" i="22"/>
  <c r="E16" i="22"/>
  <c r="D17" i="1"/>
  <c r="D16" i="22"/>
  <c r="E15" i="22"/>
  <c r="E14" i="22"/>
  <c r="E13" i="22"/>
  <c r="D14" i="22"/>
  <c r="B45" i="3"/>
  <c r="D13" i="22"/>
  <c r="E12" i="22"/>
  <c r="E11" i="22"/>
  <c r="E10" i="22"/>
  <c r="D12" i="22"/>
  <c r="D11" i="22"/>
  <c r="B22" i="3"/>
  <c r="D10" i="22"/>
  <c r="J13" i="20"/>
  <c r="C13" i="1"/>
  <c r="J16" i="20"/>
  <c r="C16" i="1"/>
  <c r="J19" i="20"/>
  <c r="C19" i="1"/>
  <c r="J23" i="20"/>
  <c r="J26" i="20"/>
  <c r="J32" i="20"/>
  <c r="J35" i="20"/>
  <c r="J38" i="20"/>
  <c r="C38" i="22"/>
  <c r="B14" i="26"/>
  <c r="B34" i="3"/>
  <c r="D10" i="1"/>
  <c r="B11" i="3"/>
  <c r="D16" i="1"/>
  <c r="B57" i="3"/>
  <c r="G143" i="3"/>
  <c r="H136" i="3"/>
  <c r="J136" i="3"/>
  <c r="G165" i="3"/>
  <c r="H158" i="3"/>
  <c r="J158" i="3"/>
  <c r="G209" i="3"/>
  <c r="H202" i="3"/>
  <c r="D35" i="26"/>
  <c r="G253" i="3"/>
  <c r="H246" i="3"/>
  <c r="J246" i="3"/>
  <c r="G275" i="3"/>
  <c r="H268" i="3"/>
  <c r="J268" i="3"/>
  <c r="B279" i="3"/>
  <c r="B17" i="26"/>
  <c r="B30" i="26"/>
  <c r="D14" i="1"/>
  <c r="B147" i="3"/>
  <c r="B22" i="26"/>
  <c r="B38" i="26"/>
  <c r="C29" i="22"/>
  <c r="B213" i="3"/>
  <c r="B125" i="3"/>
  <c r="B257" i="3"/>
  <c r="B191" i="3"/>
  <c r="B11" i="26"/>
  <c r="G132" i="3"/>
  <c r="H125" i="3"/>
  <c r="G242" i="3"/>
  <c r="H235" i="3"/>
  <c r="G99" i="3"/>
  <c r="H92" i="3"/>
  <c r="G121" i="3"/>
  <c r="H114" i="3"/>
  <c r="G187" i="3"/>
  <c r="H180" i="3"/>
  <c r="G231" i="3"/>
  <c r="H224" i="3"/>
  <c r="B114" i="3"/>
  <c r="B158" i="3"/>
  <c r="B180" i="3"/>
  <c r="B202" i="3"/>
  <c r="B224" i="3"/>
  <c r="B246" i="3"/>
  <c r="B268" i="3"/>
  <c r="B12" i="26"/>
  <c r="B15" i="26"/>
  <c r="B18" i="26"/>
  <c r="B23" i="26"/>
  <c r="B31" i="26"/>
  <c r="B39" i="26"/>
  <c r="C32" i="22"/>
  <c r="B103" i="3"/>
  <c r="B235" i="3"/>
  <c r="D11" i="1"/>
  <c r="C26" i="22"/>
  <c r="C35" i="22"/>
  <c r="C23" i="22"/>
  <c r="G88" i="3"/>
  <c r="H81" i="3"/>
  <c r="G110" i="3"/>
  <c r="H103" i="3"/>
  <c r="G154" i="3"/>
  <c r="H147" i="3"/>
  <c r="G176" i="3"/>
  <c r="H169" i="3"/>
  <c r="G220" i="3"/>
  <c r="H213" i="3"/>
  <c r="G264" i="3"/>
  <c r="H257" i="3"/>
  <c r="G286" i="3"/>
  <c r="H279" i="3"/>
  <c r="B24" i="26"/>
  <c r="B32" i="26"/>
  <c r="B40" i="26"/>
  <c r="D13" i="1"/>
  <c r="B169" i="3"/>
  <c r="G198" i="3"/>
  <c r="H191" i="3"/>
  <c r="G12" i="3"/>
  <c r="D30" i="26"/>
  <c r="J202" i="3"/>
  <c r="K202" i="3"/>
  <c r="D43" i="26"/>
  <c r="D40" i="26"/>
  <c r="D27" i="26"/>
  <c r="J213" i="3"/>
  <c r="D36" i="26"/>
  <c r="J224" i="3"/>
  <c r="D38" i="26"/>
  <c r="J169" i="3"/>
  <c r="D31" i="26"/>
  <c r="J191" i="3"/>
  <c r="D34" i="26"/>
  <c r="J81" i="3"/>
  <c r="K81" i="3"/>
  <c r="D20" i="26"/>
  <c r="J235" i="3"/>
  <c r="D39" i="26"/>
  <c r="K268" i="3"/>
  <c r="F43" i="26"/>
  <c r="G43" i="26"/>
  <c r="K158" i="3"/>
  <c r="F30" i="26"/>
  <c r="J279" i="3"/>
  <c r="D44" i="26"/>
  <c r="J147" i="3"/>
  <c r="D28" i="26"/>
  <c r="J114" i="3"/>
  <c r="D24" i="26"/>
  <c r="J257" i="3"/>
  <c r="D42" i="26"/>
  <c r="J103" i="3"/>
  <c r="D23" i="26"/>
  <c r="K246" i="3"/>
  <c r="F40" i="26"/>
  <c r="G40" i="26"/>
  <c r="J92" i="3"/>
  <c r="D22" i="26"/>
  <c r="K136" i="3"/>
  <c r="F27" i="26"/>
  <c r="G27" i="26"/>
  <c r="J180" i="3"/>
  <c r="D32" i="26"/>
  <c r="J125" i="3"/>
  <c r="D26" i="26"/>
  <c r="C19" i="22"/>
  <c r="C16" i="22"/>
  <c r="C13" i="22"/>
  <c r="C10" i="22"/>
  <c r="G30" i="26"/>
  <c r="F35" i="26"/>
  <c r="G35" i="26"/>
  <c r="K125" i="3"/>
  <c r="F26" i="26"/>
  <c r="K279" i="3"/>
  <c r="F44" i="26"/>
  <c r="G44" i="26"/>
  <c r="K180" i="3"/>
  <c r="F32" i="26"/>
  <c r="G32" i="26"/>
  <c r="K147" i="3"/>
  <c r="F28" i="26"/>
  <c r="G28" i="26"/>
  <c r="K92" i="3"/>
  <c r="F22" i="26"/>
  <c r="K114" i="3"/>
  <c r="F24" i="26"/>
  <c r="G24" i="26"/>
  <c r="K169" i="3"/>
  <c r="F31" i="26"/>
  <c r="G31" i="26"/>
  <c r="K213" i="3"/>
  <c r="F36" i="26"/>
  <c r="G36" i="26"/>
  <c r="K103" i="3"/>
  <c r="F23" i="26"/>
  <c r="G23" i="26"/>
  <c r="F20" i="26"/>
  <c r="G20" i="26"/>
  <c r="K257" i="3"/>
  <c r="F42" i="26"/>
  <c r="K235" i="3"/>
  <c r="F39" i="26"/>
  <c r="G39" i="26"/>
  <c r="K191" i="3"/>
  <c r="F34" i="26"/>
  <c r="K224" i="3"/>
  <c r="F38" i="26"/>
  <c r="B1" i="1"/>
  <c r="B1" i="26"/>
  <c r="B1" i="3"/>
  <c r="C1" i="16"/>
  <c r="B1" i="25"/>
  <c r="E21" i="13"/>
  <c r="E22" i="13"/>
  <c r="C22" i="13"/>
  <c r="C21" i="13"/>
  <c r="B1" i="13"/>
  <c r="A38" i="22"/>
  <c r="A42" i="26"/>
  <c r="A35" i="22"/>
  <c r="A32" i="22"/>
  <c r="A29" i="22"/>
  <c r="A26" i="22"/>
  <c r="A23" i="22"/>
  <c r="A19" i="22"/>
  <c r="A10" i="22"/>
  <c r="B1" i="8"/>
  <c r="A16" i="22"/>
  <c r="A57" i="3"/>
  <c r="A13" i="22"/>
  <c r="A34" i="3"/>
  <c r="A45" i="3"/>
  <c r="B1" i="22"/>
  <c r="B1" i="20"/>
  <c r="S11" i="24"/>
  <c r="A6" i="23"/>
  <c r="A6" i="3"/>
  <c r="A9" i="16"/>
  <c r="A8" i="16"/>
  <c r="A8" i="13"/>
  <c r="A6" i="13"/>
  <c r="A7" i="8"/>
  <c r="A6" i="8"/>
  <c r="A7" i="22"/>
  <c r="A6" i="22"/>
  <c r="A6" i="20"/>
  <c r="A7" i="20"/>
  <c r="B13" i="1"/>
  <c r="B19" i="1"/>
  <c r="A20" i="26"/>
  <c r="A92" i="3"/>
  <c r="G33" i="26"/>
  <c r="H30" i="26"/>
  <c r="K139" i="29"/>
  <c r="A22" i="3"/>
  <c r="A11" i="3"/>
  <c r="G42" i="26"/>
  <c r="G45" i="26"/>
  <c r="H42" i="26"/>
  <c r="K203" i="29"/>
  <c r="G38" i="26"/>
  <c r="G41" i="26"/>
  <c r="H38" i="26"/>
  <c r="K182" i="29"/>
  <c r="G34" i="26"/>
  <c r="G37" i="26"/>
  <c r="H34" i="26"/>
  <c r="K160" i="29"/>
  <c r="G26" i="26"/>
  <c r="G29" i="26"/>
  <c r="H26" i="26"/>
  <c r="K118" i="29"/>
  <c r="G22" i="26"/>
  <c r="G25" i="26"/>
  <c r="H22" i="26"/>
  <c r="K97" i="29"/>
  <c r="A14" i="8"/>
  <c r="B74" i="29"/>
  <c r="B71" i="16"/>
  <c r="A81" i="3"/>
  <c r="A18" i="8"/>
  <c r="B158" i="29"/>
  <c r="A202" i="3"/>
  <c r="A34" i="26"/>
  <c r="B151" i="16"/>
  <c r="A213" i="3"/>
  <c r="A191" i="3"/>
  <c r="A11" i="8"/>
  <c r="B11" i="29"/>
  <c r="B11" i="16"/>
  <c r="A11" i="26"/>
  <c r="B10" i="1"/>
  <c r="A17" i="8"/>
  <c r="B137" i="29"/>
  <c r="A180" i="3"/>
  <c r="A158" i="3"/>
  <c r="A30" i="26"/>
  <c r="A169" i="3"/>
  <c r="B131" i="16"/>
  <c r="A13" i="8"/>
  <c r="B53" i="29"/>
  <c r="A17" i="26"/>
  <c r="A68" i="3"/>
  <c r="B51" i="16"/>
  <c r="B16" i="1"/>
  <c r="A15" i="8"/>
  <c r="B95" i="29"/>
  <c r="A114" i="3"/>
  <c r="A22" i="26"/>
  <c r="A103" i="3"/>
  <c r="B91" i="16"/>
  <c r="A19" i="8"/>
  <c r="B180" i="29"/>
  <c r="A246" i="3"/>
  <c r="A224" i="3"/>
  <c r="B172" i="16"/>
  <c r="A38" i="26"/>
  <c r="A235" i="3"/>
  <c r="B32" i="29"/>
  <c r="A12" i="8"/>
  <c r="B31" i="16"/>
  <c r="A14" i="26"/>
  <c r="A16" i="8"/>
  <c r="B116" i="29"/>
  <c r="B111" i="16"/>
  <c r="A136" i="3"/>
  <c r="A26" i="26"/>
  <c r="A147" i="3"/>
  <c r="A125" i="3"/>
  <c r="A20" i="8"/>
  <c r="B201" i="29"/>
  <c r="B192" i="16"/>
  <c r="A268" i="3"/>
  <c r="A279" i="3"/>
  <c r="A257" i="3"/>
  <c r="A1" i="23"/>
  <c r="B1" i="24"/>
  <c r="E13" i="13"/>
  <c r="S11" i="8"/>
  <c r="T11" i="8"/>
  <c r="E10" i="1"/>
  <c r="D12" i="16"/>
  <c r="A7" i="26"/>
  <c r="A6" i="26"/>
  <c r="A7" i="3"/>
  <c r="A8" i="25"/>
  <c r="A6" i="25"/>
  <c r="R14" i="8"/>
  <c r="S12" i="24"/>
  <c r="S13" i="24"/>
  <c r="S14" i="24"/>
  <c r="S15" i="24"/>
  <c r="S16" i="24"/>
  <c r="S17" i="24"/>
  <c r="S19" i="24"/>
  <c r="S20" i="24"/>
  <c r="S21" i="24"/>
  <c r="S22" i="24"/>
  <c r="S23" i="24"/>
  <c r="S24" i="24"/>
  <c r="S25" i="24"/>
  <c r="S26" i="24"/>
  <c r="S27" i="24"/>
  <c r="S28" i="24"/>
  <c r="S29" i="24"/>
  <c r="S30" i="24"/>
  <c r="S31" i="24"/>
  <c r="S32" i="24"/>
  <c r="S33" i="24"/>
  <c r="S34" i="24"/>
  <c r="S35" i="24"/>
  <c r="R35" i="24"/>
  <c r="R34" i="24"/>
  <c r="R33" i="24"/>
  <c r="G74" i="3"/>
  <c r="G73" i="3"/>
  <c r="G72" i="3"/>
  <c r="G71" i="3"/>
  <c r="G70" i="3"/>
  <c r="G69" i="3"/>
  <c r="G68" i="3"/>
  <c r="G63" i="3"/>
  <c r="G62" i="3"/>
  <c r="G61" i="3"/>
  <c r="G60" i="3"/>
  <c r="G59" i="3"/>
  <c r="G58" i="3"/>
  <c r="G57" i="3"/>
  <c r="G51" i="3"/>
  <c r="G50" i="3"/>
  <c r="G49" i="3"/>
  <c r="G48" i="3"/>
  <c r="G47" i="3"/>
  <c r="G46" i="3"/>
  <c r="G45" i="3"/>
  <c r="G40" i="3"/>
  <c r="G39" i="3"/>
  <c r="G38" i="3"/>
  <c r="G37" i="3"/>
  <c r="G36" i="3"/>
  <c r="G35" i="3"/>
  <c r="G34"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E19" i="1"/>
  <c r="S13" i="8"/>
  <c r="T13" i="8"/>
  <c r="E16" i="1"/>
  <c r="R13" i="8"/>
  <c r="R11" i="8"/>
  <c r="R32" i="24"/>
  <c r="R31" i="24"/>
  <c r="R30" i="24"/>
  <c r="R29" i="24"/>
  <c r="R28" i="24"/>
  <c r="R27" i="24"/>
  <c r="R26" i="24"/>
  <c r="R25" i="24"/>
  <c r="R24" i="24"/>
  <c r="R23" i="24"/>
  <c r="R22" i="24"/>
  <c r="R21" i="24"/>
  <c r="R20" i="24"/>
  <c r="R19" i="24"/>
  <c r="R17" i="24"/>
  <c r="R16" i="24"/>
  <c r="R15" i="24"/>
  <c r="R14" i="24"/>
  <c r="R13" i="24"/>
  <c r="R12" i="24"/>
  <c r="D92" i="16"/>
  <c r="D132" i="16"/>
  <c r="D173" i="16"/>
  <c r="D52" i="16"/>
  <c r="D72" i="16"/>
  <c r="D112" i="16"/>
  <c r="D152" i="16"/>
  <c r="D193" i="16"/>
  <c r="S42" i="24"/>
  <c r="S43" i="24"/>
  <c r="B100" i="21"/>
  <c r="D78" i="25"/>
  <c r="F59" i="25"/>
  <c r="B123" i="21"/>
  <c r="D101" i="25"/>
  <c r="F82" i="25"/>
  <c r="B146" i="21"/>
  <c r="D124" i="25"/>
  <c r="F105" i="25"/>
  <c r="G75" i="3"/>
  <c r="H68" i="3"/>
  <c r="G64" i="3"/>
  <c r="H57" i="3"/>
  <c r="G52" i="3"/>
  <c r="G41" i="3"/>
  <c r="H34" i="3"/>
  <c r="G29" i="3"/>
  <c r="H22" i="3"/>
  <c r="G18" i="3"/>
  <c r="H11" i="3"/>
  <c r="J11" i="3"/>
  <c r="K11" i="3"/>
  <c r="B77" i="21"/>
  <c r="D55" i="25"/>
  <c r="F36" i="25"/>
  <c r="B54" i="21"/>
  <c r="D32" i="25"/>
  <c r="F13" i="25"/>
  <c r="J22" i="3"/>
  <c r="D12" i="26"/>
  <c r="F12" i="26"/>
  <c r="G12" i="26"/>
  <c r="J34" i="3"/>
  <c r="D14" i="26"/>
  <c r="J57" i="3"/>
  <c r="D17" i="26"/>
  <c r="J68" i="3"/>
  <c r="D18" i="26"/>
  <c r="H45" i="3"/>
  <c r="D11" i="26"/>
  <c r="F11" i="26"/>
  <c r="G11" i="26"/>
  <c r="K68" i="3"/>
  <c r="F18" i="26"/>
  <c r="G18" i="26"/>
  <c r="K57" i="3"/>
  <c r="F17" i="26"/>
  <c r="K34" i="3"/>
  <c r="F14" i="26"/>
  <c r="J45" i="3"/>
  <c r="D15" i="26"/>
  <c r="K22" i="3"/>
  <c r="G17" i="26"/>
  <c r="G19" i="26"/>
  <c r="H17" i="26"/>
  <c r="K55" i="29"/>
  <c r="G21" i="26"/>
  <c r="G14" i="26"/>
  <c r="G13" i="26"/>
  <c r="H11" i="26"/>
  <c r="K13" i="29"/>
  <c r="K45" i="3"/>
  <c r="F15" i="26"/>
  <c r="G15" i="26"/>
  <c r="G16" i="26"/>
  <c r="H14" i="26"/>
  <c r="K34" i="29"/>
</calcChain>
</file>

<file path=xl/sharedStrings.xml><?xml version="1.0" encoding="utf-8"?>
<sst xmlns="http://schemas.openxmlformats.org/spreadsheetml/2006/main" count="2468" uniqueCount="564">
  <si>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</si>
  <si>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</si>
  <si>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</si>
  <si>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</si>
  <si>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</si>
  <si>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</si>
  <si>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</si>
  <si>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</si>
  <si>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</si>
  <si>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</si>
  <si>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</si>
  <si>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</si>
  <si>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</si>
  <si>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</si>
  <si>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</si>
  <si>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</si>
  <si>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</si>
  <si>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</si>
  <si>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</si>
  <si>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</si>
  <si>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</si>
  <si>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</si>
  <si>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</si>
  <si>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</si>
  <si>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</si>
  <si>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</si>
  <si>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</si>
  <si>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</si>
  <si>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</si>
  <si>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</si>
  <si>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</si>
  <si>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</si>
  <si>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</si>
  <si>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</si>
  <si>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</si>
  <si>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</si>
  <si>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</si>
  <si>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</si>
  <si>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</si>
  <si>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</si>
  <si>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</si>
  <si>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</si>
  <si>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</si>
  <si>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</si>
  <si>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</si>
  <si>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</si>
  <si>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</si>
  <si>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</si>
  <si>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</si>
  <si>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</si>
  <si>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</si>
  <si>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</si>
  <si>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</si>
  <si>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</si>
  <si>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</si>
  <si>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</si>
  <si>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</si>
  <si>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</si>
  <si>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</si>
  <si>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</si>
  <si>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</si>
  <si>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</si>
  <si>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</si>
  <si>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</si>
  <si>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</si>
  <si>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</si>
  <si>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</si>
  <si>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</si>
  <si>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</si>
  <si>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</si>
  <si>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</si>
  <si>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</si>
  <si>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</si>
  <si>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</si>
  <si>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</si>
  <si>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</si>
  <si>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</si>
  <si>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</si>
  <si>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</si>
  <si>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</si>
  <si>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</si>
  <si>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</si>
  <si>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</si>
  <si>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</si>
  <si>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</si>
  <si>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</si>
  <si>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</si>
  <si>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</si>
  <si>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</si>
  <si>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</si>
  <si>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</si>
  <si>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</si>
  <si>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</si>
  <si>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</si>
  <si>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</si>
  <si>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</si>
  <si>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</si>
  <si>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</si>
  <si>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</si>
  <si>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</si>
  <si>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</si>
  <si>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</si>
  <si>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</si>
  <si>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</si>
  <si>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</si>
  <si>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</si>
  <si>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</si>
  <si>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</si>
  <si>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</si>
  <si>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</si>
  <si>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</si>
  <si>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</si>
  <si>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</si>
  <si>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</si>
  <si>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</si>
  <si>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</si>
  <si>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</si>
  <si>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</si>
  <si>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</si>
  <si>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</si>
  <si>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</si>
  <si>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</si>
  <si>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</si>
  <si>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</si>
  <si>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</si>
  <si>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</si>
  <si>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</si>
  <si>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</si>
  <si>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</si>
  <si>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</si>
  <si>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</si>
  <si>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</si>
  <si>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</si>
  <si>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</si>
  <si>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</si>
  <si>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</si>
  <si>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</si>
  <si>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</si>
  <si>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</si>
  <si>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</si>
  <si>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</si>
  <si>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</si>
  <si>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</si>
  <si>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</si>
  <si>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</si>
  <si>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</si>
  <si>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</si>
  <si>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</si>
  <si>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</si>
  <si>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</si>
  <si>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</si>
  <si>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</si>
  <si>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</si>
  <si>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</si>
  <si>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</si>
  <si>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</si>
  <si>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</si>
  <si>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</si>
  <si>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</si>
  <si>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</si>
  <si>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</si>
  <si>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</si>
  <si>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</si>
  <si>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</si>
  <si>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</si>
  <si>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</si>
  <si>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</si>
  <si>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</si>
  <si>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</si>
  <si>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</si>
  <si>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</si>
  <si>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</si>
  <si>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</si>
  <si>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</si>
  <si>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</si>
  <si>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</si>
  <si>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</si>
  <si>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</si>
  <si>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</si>
  <si>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</si>
  <si>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</si>
  <si>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</si>
  <si>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</si>
  <si>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</si>
  <si>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</si>
  <si>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</si>
  <si>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</si>
  <si>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</si>
  <si>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</si>
  <si>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</si>
  <si>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</si>
  <si>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</si>
  <si>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</si>
  <si>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</si>
  <si>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</si>
  <si>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</si>
  <si>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</si>
  <si>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</si>
  <si>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</si>
  <si>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</si>
  <si>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</si>
  <si>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</si>
  <si>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</si>
  <si>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</si>
  <si>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</si>
  <si>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</si>
  <si>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</si>
  <si>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</si>
  <si>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</si>
  <si>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</si>
  <si>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</si>
  <si>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</si>
  <si>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</si>
  <si>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</si>
  <si>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</si>
  <si>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</si>
  <si>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</si>
  <si>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</si>
  <si>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</si>
  <si>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</si>
  <si>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</si>
  <si>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</si>
  <si>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</si>
  <si>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</si>
  <si>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</si>
  <si>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</si>
  <si>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</si>
  <si>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</si>
  <si>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</si>
  <si>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</si>
  <si>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</si>
  <si>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</si>
  <si>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</si>
  <si>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</si>
  <si>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</si>
  <si>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</si>
  <si>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</si>
  <si>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</si>
  <si>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</si>
  <si>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</si>
  <si>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</si>
  <si>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</si>
  <si>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</si>
  <si>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</si>
  <si>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</si>
  <si>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</si>
  <si>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</si>
  <si>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</si>
  <si>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</si>
  <si>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</si>
  <si>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</si>
  <si>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</si>
  <si>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</si>
  <si>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</si>
  <si>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</si>
  <si>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</si>
  <si>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</si>
  <si>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</si>
  <si>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</si>
  <si>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</si>
  <si>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</si>
  <si>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</si>
  <si>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</si>
  <si>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</si>
  <si>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</si>
  <si>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</si>
  <si>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</si>
  <si>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</si>
  <si>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</si>
  <si>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</si>
  <si>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</si>
  <si>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</si>
  <si>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</si>
  <si>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</si>
  <si>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</si>
  <si>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</si>
  <si>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</si>
  <si>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</si>
  <si>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</si>
  <si>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</si>
  <si>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</si>
  <si>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</si>
  <si>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</si>
  <si>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</si>
  <si>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</si>
  <si>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</si>
  <si>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</si>
  <si>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</si>
  <si>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</si>
  <si>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</si>
  <si>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</si>
  <si>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</si>
  <si>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</si>
  <si>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</si>
  <si>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</si>
  <si>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</si>
  <si>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</si>
  <si>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</si>
  <si>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</si>
  <si>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</si>
  <si>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</si>
  <si>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</si>
  <si>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</si>
  <si>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</si>
  <si>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</si>
  <si>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</si>
  <si>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</si>
  <si>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</si>
  <si>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</si>
  <si>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</si>
  <si>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</si>
  <si>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</si>
  <si>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</si>
  <si>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</si>
  <si>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</si>
  <si>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</si>
  <si>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</si>
  <si>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</si>
  <si>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</si>
  <si>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</si>
  <si>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</si>
  <si>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</si>
  <si>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</si>
  <si>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</si>
  <si>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</si>
  <si>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</si>
  <si>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</si>
  <si>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</si>
  <si>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</si>
  <si>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</si>
  <si>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</si>
  <si>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</si>
  <si>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</si>
  <si>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</si>
  <si>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</si>
  <si>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</si>
  <si>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</si>
  <si>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</si>
  <si>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</si>
  <si>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</si>
  <si>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</si>
  <si>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</si>
  <si>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</si>
  <si>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</si>
  <si>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</si>
  <si>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</si>
  <si>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</si>
  <si>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</si>
  <si>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</si>
  <si>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</si>
  <si>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</si>
  <si>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</si>
  <si>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</si>
  <si>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</si>
  <si>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</si>
  <si>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</si>
  <si>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</si>
  <si>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</si>
  <si>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</si>
  <si>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</si>
  <si>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</si>
  <si>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</si>
  <si>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</si>
  <si>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</si>
  <si>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</si>
  <si>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</si>
  <si>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</si>
  <si>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</si>
  <si>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</si>
  <si>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</si>
  <si>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</si>
  <si>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</si>
  <si>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</si>
  <si>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</si>
  <si>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</si>
  <si>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</si>
  <si>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</si>
  <si>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</si>
  <si>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</si>
  <si>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</si>
  <si>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</si>
  <si>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</si>
  <si>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t xml:space="preserve">PROCESO: </t>
    </r>
    <r>
      <rPr>
        <b/>
        <sz val="11"/>
        <color theme="1"/>
        <rFont val="Arial"/>
        <family val="2"/>
      </rPr>
      <t xml:space="preserve">Gestión de Hacienda Pública </t>
    </r>
  </si>
  <si>
    <r>
      <t xml:space="preserve">OBJETIVO: 
</t>
    </r>
    <r>
      <rPr>
        <b/>
        <sz val="11"/>
        <color indexed="8"/>
        <rFont val="Arial"/>
        <family val="2"/>
      </rPr>
      <t xml:space="preserve">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t>
    </r>
  </si>
  <si>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</si>
  <si>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</si>
  <si>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</si>
  <si>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</si>
  <si>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</si>
  <si>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</si>
  <si>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Alta rotación de personal  afectando la continuidad en los procesos.</t>
  </si>
  <si>
    <t>Falta  de inducción y capacitación para conocer adecuadamente las actividades propias del proceso</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</si>
  <si>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</si>
  <si>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</si>
  <si>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</si>
  <si>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</si>
  <si>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</si>
  <si>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</si>
  <si>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</si>
  <si>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 xml:space="preserve">Desconocimiento del objetivo de los procesos que origina extralimitación de funciones. </t>
  </si>
  <si>
    <t>Aplicación inadecuada de las políticas de operación y carencia de controles en los procedimientos</t>
  </si>
  <si>
    <t xml:space="preserve">Falta de información clara y debilidad en canales de acceso a la publicidad de las condiciones del trámite. </t>
  </si>
  <si>
    <t>Deficiencia en la comunicación de los lineamientos emitidos de la secretaria para la aplicación en los procesos.</t>
  </si>
  <si>
    <t>Demoras en los Reporte de la información</t>
  </si>
  <si>
    <t>Falta  seguimiento   a los sistemas de información y validacion de los reportes emitidos.</t>
  </si>
  <si>
    <t>Declataroria de la Urgencia manifiesta, ambiental, economica y Social por Pandemias o catastrófes nacionales</t>
  </si>
  <si>
    <t xml:space="preserve">Falta de ética profesional y compromiso en el desarrollo de las actividades del procesos </t>
  </si>
  <si>
    <t>Falta de información clara y debilidad en canales de acceso a la publicidad de las condiciones del trámite</t>
  </si>
  <si>
    <t xml:space="preserve">Cuando el ciudadano necesita realizar un trámite del proceso de Gestión de Hacienda Pública </t>
  </si>
  <si>
    <t xml:space="preserve">Pérdida de credibilidad institucional </t>
  </si>
  <si>
    <t xml:space="preserve">Sanciones disciplinarias, fiscales y penales </t>
  </si>
  <si>
    <t>Disminucion en el recaudo y sanciones</t>
  </si>
  <si>
    <t>1. Alta rotación de personal  afectando la continuidad en los procesos.</t>
  </si>
  <si>
    <t>2. Falta  de inducción y capacitación para conocer adecuadamente las actividades propias del proceso</t>
  </si>
  <si>
    <t xml:space="preserve">3. Falta de ética profesional y compromiso en el desarrollo de las actividades del procesos </t>
  </si>
  <si>
    <t>4. Baja capacidad de liderazgo</t>
  </si>
  <si>
    <t>6. Deficiencia en la comunicación interna de la alta dirección con la parte operativa y viceversa.</t>
  </si>
  <si>
    <t>7.Falta de personal de planta para asumir las responsabilidades en la operación y continuidad de los procesos.</t>
  </si>
  <si>
    <t>8. Declataroria de la Urgencia manifiesta, ambiental, economica y Social por Pandemias o catastrófes nacionales</t>
  </si>
  <si>
    <t xml:space="preserve">1. Módulo de predial, autoliquidador de industria y comercio, Módulo de constituciónde titulo, Módulo central de cuentas, Modulo de contabilidad, Módulo de Tesoreria, Módulo de deuda pública. </t>
  </si>
  <si>
    <t>2. constante actualizacion y socializacion  de los cambios normativos (normograma)</t>
  </si>
  <si>
    <t>1. Falta de información clara y debilidad en canales de acceso a la publicidad de las condiciones del trámite.</t>
  </si>
  <si>
    <t>2. Declataroria de la Urgencia manifiesta, ambiental, economica y Social por Pandemias o catastrófes nacionales</t>
  </si>
  <si>
    <t>1) Lineamientos nacionales, departamentales y municipales de hacienda publica que incentivan el pago de impuesto,  según decreto 678 del 20 de mayo 2020</t>
  </si>
  <si>
    <t xml:space="preserve">2) Apoyo técnico en las herramientas de las TICS </t>
  </si>
  <si>
    <t xml:space="preserve">3) Contamos con 4 certificaciones de sistema de Gestión en la Alcaldía </t>
  </si>
  <si>
    <t xml:space="preserve">4) Modelo Integrado de Planeación y Gestión - MIPG </t>
  </si>
  <si>
    <t>5) Normatividad Constitucional y Legal Colombiana.</t>
  </si>
  <si>
    <t>6)  Acciones para implementar en la Administracion publica las medidas establecidas en el protocolo general de bioseguridad adoptado en la Resolución 666 del 24 abril del 2020 del Ministerio de salud y Protección social.</t>
  </si>
  <si>
    <t xml:space="preserve">F.8 O4 Se cuenta con una política integral desarrollada en el  Sistema Integrado de Gestión de la Alcaldía municipal de Ibagué -SIGAMI. 4) Modelo Integrado de Planeación y Gestión - MIPG </t>
  </si>
  <si>
    <t xml:space="preserve">D5. O2 La secretaria de Hacienda convocará a mesas de trabajo a  las TICS junto al comité de Riesgos, para definir un plan de integralidad en la operación de los modulos del proceso de Gestión de Hacienda pública.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</si>
  <si>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</si>
  <si>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D6. O4 Incentivar en la secretaria de Hacienda la realización de los comites técnicos de forma periodica que faciliten la comunicación del nivel directivo y el nivel operativo y viceversa</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</si>
  <si>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</si>
  <si>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7) Código de Integridad y Buen Gobierno </t>
  </si>
  <si>
    <t>D3, O7 Sensibilización a los funcionarios en principios,ética y valores Institucionales Aplicación del Código de Integridad y buen Gobierno, para la satisfacción de clientes y grupos de valor.</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</si>
  <si>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</si>
  <si>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8)  Reorganización administrativa basada en estudios técnicos </t>
  </si>
  <si>
    <t xml:space="preserve">D7 O8 Solicitar personal de planta para la secretaria con el fin de garantizar la continuidad de los procesos. </t>
  </si>
  <si>
    <t xml:space="preserve">5. Recepción, trámite y pago de contratos en el periodo de confinamiento. </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</si>
  <si>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</si>
  <si>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 xml:space="preserve">3. Plan de Acción secretaria de Hacienda </t>
  </si>
  <si>
    <t>6. Apoyo técnico por parte de la Dirección del Grupo de Informática</t>
  </si>
  <si>
    <t>7) Se cuenta con una política integral desarrollada en el  Sistema Integrado de Gestión de la Alcaldía municipal de Ibagué -SIGAMI</t>
  </si>
  <si>
    <t xml:space="preserve">8) contamos con un plan institucional de Capacitación PIC </t>
  </si>
  <si>
    <t xml:space="preserve"> </t>
  </si>
  <si>
    <t>10) programa de inducción y reinducción</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</si>
  <si>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</si>
  <si>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F2. O5 Realizar una constante actualizacion y socializacion  de los cambios normativos (normograma) de la secretaria de Hacienda para su correcta aplicabilidad.</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</si>
  <si>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</si>
  <si>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Posibilidad de recibir o solicitar cualquier dadiva para omitir requisitos </t>
  </si>
  <si>
    <t>Posibilidad de recibir o solicitar cualquier dadiva para modificar y/o alterar los datos existentes en los distintos sistemas de información</t>
  </si>
  <si>
    <t>Posibilidad de recibir o solicitar cualquier dadiva para omitir requisitos en el desarrollo de los trámites y servicios del proceso de gestión de Hacienda Pública</t>
  </si>
  <si>
    <t xml:space="preserve">Que se cambie la autenticidad de las bases registradas  </t>
  </si>
  <si>
    <t>Falta de capacidad de liderazgo</t>
  </si>
  <si>
    <t>Omitir los requisitos de los trámites</t>
  </si>
  <si>
    <t xml:space="preserve">Falta de controles de la gestión de trámites </t>
  </si>
  <si>
    <t>Falta de comportamientos de integridad de lo público del servidor que revisa</t>
  </si>
  <si>
    <t xml:space="preserve">En cualquier etapa del trámite </t>
  </si>
  <si>
    <t>Pérdida de credibilidad institucional</t>
  </si>
  <si>
    <t>Posibilidad de pérdida de información en los expedientes de los procesos de Gestión de Hacienda pública</t>
  </si>
  <si>
    <t xml:space="preserve">Que se extravie la información recopilada de los expedientes </t>
  </si>
  <si>
    <t xml:space="preserve">Que se tomen decisiones inadecuadas </t>
  </si>
  <si>
    <t xml:space="preserve">Realizar actuaciones sin los reportes requeridos </t>
  </si>
  <si>
    <t xml:space="preserve">Al iniciar el trámite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</si>
  <si>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</si>
  <si>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 xml:space="preserve">La combinación de factores como:la falta de personal de planta para asumir las responsabilidades en la operación y continuidad de los procesos y la alta rotación de personal afectando la continuidad en los procesos, puede ocasionar la posibilidad de pérdida de información en los expedientes de los procesos de Gestión de Hacienda pública, teniendo como potenciales consecuencias:La pérdida de credibilidad, sanciones disciplinarias y disminución en el recaudo. </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</si>
  <si>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</si>
  <si>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Dificultad en el trabajo en equipo</t>
  </si>
  <si>
    <t xml:space="preserve">Posibilidad de incumplimiento de recolección de información para reportes internos o externos </t>
  </si>
  <si>
    <t xml:space="preserve">Desconocimiento de los términos y fechas establecidas para la entrega de la información financiera </t>
  </si>
  <si>
    <t xml:space="preserve">Todos los meses previa a la consolidación, organización y presentación de los reportes mensuales </t>
  </si>
  <si>
    <t xml:space="preserve">Informacion errónea en la cartera que afecta las proyecciones financieras de la administración. </t>
  </si>
  <si>
    <t>Pérdida de la credibilidad de la imagen institucional.</t>
  </si>
  <si>
    <t>Falta de seguimiento y gestión al proceso de peticiones, quejas y reclamos y/o tramites de gestión de Hacienda Pública.</t>
  </si>
  <si>
    <t>5. Falta de integralidad en los módulos en los sistemas de información</t>
  </si>
  <si>
    <t>D1,2,3,4,6,7,8 A1  Al Iniciar la investigación disciplinaria, fiscal o remitir a las instancias correspondientes para el proceso penal</t>
  </si>
  <si>
    <t xml:space="preserve">D4,6,8. A2 Activar los lineamientos establecidos por el Ministerio de Salud  y Proteccion Social de Colombia, para remitir a las instancias correspondientes. </t>
  </si>
  <si>
    <t>F3,4,6,7 - A1 Solicitar a la Dirección de Informática la actualización continua del desarrollo de los trámites actuales de la plataforma de la Alcaldía.</t>
  </si>
  <si>
    <t>F3,4,5,6 - A2. Activiar los prótocolos generales de bioseguridad, para mitigar, controlar y realizar el adecuado manejo de la pandemia del COVID-19 emitida por el Ministerio de Salud y Protección Social de Colombia.</t>
  </si>
  <si>
    <t xml:space="preserve">Incumplimiento por demora en la entrega de los informes  de las dependencias, cliente externo y entidades agregadas. </t>
  </si>
  <si>
    <t xml:space="preserve">Sanciones Disciplinarias y fiscales, por el incumplimiento en la respuesta oportuna en los terminos de Ley de las Peticiones, quejas y reclamos y/o tramites de los procesos de Gestion de Hacienda Pública. </t>
  </si>
  <si>
    <t>La combinación de factores como: la dificultad en el trabajo en equipo, baja capacidad de liderazgo y desconocimiento de los terminos y fechas establecidas para la entrega de la información financiera. Teniendo como potenciales consecuencias: información errónea en la cartera que afecta las proyecciones financieras de la información, pérdida de la credibilidad de la imagen institucional y sanciones disciplinarias, fiscales y penales, como también las sanciones disciplinarias y fiscales, por el incumplimiento en la respuesta oportuna en los terminos de Ley de las peticiones, quejas y reclamos y/o trámites de los procesos de Gestión de Hacienda Pública.</t>
  </si>
  <si>
    <t>Falta de digitalización de la totalidad de los expedientes que reposan en las diferentes direcciones.</t>
  </si>
  <si>
    <t xml:space="preserve">, </t>
  </si>
  <si>
    <t xml:space="preserve">El Director de cada dependencia realiza seguimiento semanal de las PQR y que llegan radicadas por medio fisico y virtual, con el próposito de la respuesta oportuna acorde a los términos de ley, se descarga el reporte de la relación de radicados, se identifica por cada funcionario el total de PQR a su cargo y se envia por correo electronico la respectiva relación para los fines pertinentes, en caso de que se incumpla con la respuestas oportunas el líder del proceso exige un cumplimiento inmediato de parte del funcionario para la respuesta. Dejando como evidencia el informe bimestral presentado. </t>
  </si>
  <si>
    <t>Actividades ejecutadas/ Actividades programadas*100</t>
  </si>
  <si>
    <t>Cada Director de las diferentes dependencias de la Secretaria de Hacienda</t>
  </si>
  <si>
    <t xml:space="preserve">cada cuatro Meses </t>
  </si>
  <si>
    <t>Anualmente</t>
  </si>
  <si>
    <t xml:space="preserve">Bimestralmente </t>
  </si>
  <si>
    <t xml:space="preserve">Una semana una vez el Riesgo se materialice </t>
  </si>
  <si>
    <t>D1,2,3,4,6,7,8 A1  Iniciar la investigación disciplinaria, fiscal o remitir a las instancias correspondientes para el proceso penal.</t>
  </si>
  <si>
    <t>Comunicación iniciando o remitiendo investigación.</t>
  </si>
  <si>
    <t xml:space="preserve">Jefe control Interno </t>
  </si>
  <si>
    <t>D1,2,3,4,6,7,8 A1  Convocar de forma extraordinaria un comité institucional con la oficina de control interno, para analizar y aplicar medidas inmediatas que, dentro de la legalidad permitan el reabastecimiento de bienes y servicios.</t>
  </si>
  <si>
    <t>D1,2,3,4,6,7,8 A1  Convocar de forma extraordinaria un comité institucional con la oficina de control interno, para analizar y aplicar medidas inmediatas que, dentro de la legalidad permitan el reabastecimiento inmediato de bienes y servicios.</t>
  </si>
  <si>
    <t>Acta de comité institucional con la oficina de control interno firmada</t>
  </si>
  <si>
    <t>El Director de Tesorería</t>
  </si>
  <si>
    <t xml:space="preserve">El Director de Tesorería y el Director de Control Interno </t>
  </si>
  <si>
    <t xml:space="preserve">Los Directores de cada dependencia de la Secretaria de Hacienda y  el Director de Control Interno </t>
  </si>
  <si>
    <t>Evidencia las comunicaciones de las solicitudes.</t>
  </si>
  <si>
    <t>Informe</t>
  </si>
  <si>
    <t>Cielo Helena Guayara</t>
  </si>
  <si>
    <t xml:space="preserve">Drectora de Rentas </t>
  </si>
  <si>
    <t>Jose Yezid Barragan Cortes</t>
  </si>
  <si>
    <t>Willington Sanchez Albarracin</t>
  </si>
  <si>
    <t>Director de Presupuesto</t>
  </si>
  <si>
    <t xml:space="preserve">Secretario de Hacienda </t>
  </si>
  <si>
    <t>Leopoldo Alfonso Iannini</t>
  </si>
  <si>
    <t>Director de Tesorería</t>
  </si>
  <si>
    <t>Acta y registro de asistencia ( puede ser pantallazos o planilla fisica de asistencia de videoconferencias virtuales)</t>
  </si>
  <si>
    <t>Registro de asistencia ( puede ser pantallazos o planilla fisica de asistencia de videoconferencias virtuales)</t>
  </si>
  <si>
    <t>Cuatrimestales</t>
  </si>
  <si>
    <t xml:space="preserve">Dirección  Tesorería </t>
  </si>
  <si>
    <t>Cada Director de las diferentes dependencias de la Secretaria de Hacienda y del Despacho de Hacienda</t>
  </si>
  <si>
    <t xml:space="preserve">Informe  </t>
  </si>
  <si>
    <t>9. Falta de seguimiento y gestión al proceso de peticiones, quejas y reclamos y/o tramites de gestión de Hacienda Pública.</t>
  </si>
  <si>
    <t>10. Falta de controles de la gestión de trámites</t>
  </si>
  <si>
    <t>11. Falta de digitalización de la totalidad de los expedientes que reposan en las diferentes direcciones.</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</si>
  <si>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</si>
  <si>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t>
  </si>
  <si>
    <t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t>
  </si>
  <si>
    <t xml:space="preserve">1.Cada Director de la secretaria de Hacienda 2.Anualmente para la vigencia 2020 solicita revisión del estudio técnico de la dependencia, 3.con el objeto que se asigne personal de planta a sus dependencias con el fin de garantizar la continuidad de los procesos.
4.Para la actividad control se realizarán comunicaciones internas con la solicitud de revisión del estudio técnico y en caso de no llevarse a cabo la asignación de personal de planta, 5. en los procesos no se vera reflejado la continuidad y el cumplimiento de las metas. 6. Dejando como evidencia las comunicaciones de las solicitudes.
</t>
  </si>
  <si>
    <t xml:space="preserve">1. La Dirección de Tesorería 2. Bimestralmente 3. con el proposito de evitar la pérdida de información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de los expedientes, documentos y/o actos administrativos, que hacen parte del proceso, se lleva a cabo mediante digitalización y se le asigna una numeración interna a cada expediente, posteriormente se envia bajo custodia a la persona responsable de archivo de gestión. 5. En el momento en que no se ejecute la digitalizacion de los expedientes se informará a la alta de dirección, para las acciones pertinentes, 6. dejando como evidencia el informe que reportan a la dirección de tesorería tanto el técnico operativo como el profesional universitario responsables del archivo.
 </t>
  </si>
  <si>
    <t xml:space="preserve">1. El Director de cada dependencia 2. Bimestralmente reporta el informe de seguimiento y realizar seguimiento semanal de las PQR y que llegan radicadas por medio fisico y virtual, 3. con el próposito de dar respuesta oportuna acorde a los términos de ley, 4. se descarga el reporte de la relación de radicados, se identifica por cada funcionario el total de PQR a su cargo y se envia por correo electrónico la respectiva relación para los fines pertinentes. 5. en caso de que se incumpla con la respuestas oportunas el líder del proceso exige un cumplimiento inmediato de parte del funcionario para la respuesta 6. dejando como evidencia informe. </t>
  </si>
  <si>
    <t xml:space="preserve">D1,2,4,6, O3,4,5 Cada Director de la secretaria de Hacienda convoca mensualmente a su equipo de trabajo para revisar y hacer seguimiento a los planes de acción y demás planes estrátegicos, Revisando las metas proyectas y su ejecución. </t>
  </si>
  <si>
    <t xml:space="preserve">D1,2,4,6, O3,4,5,7  Cada Director de las diferentes dependencias de la Secretaria de Hacienda se encarga de programar cada (4)cuatro meses una capacitación al personal, Con el fin de fortalecer los valores y principios éticos del servidor público. Esta actividad control se realizará mediante actividades pedagógicos y lúdicos sensibilizando a los funcionarios en principios, ética y valores Institucionales. Aplicación del Código de Integridad y buen Gobierno, para la satisfacción de clientes y grupos de valor,  
</t>
  </si>
  <si>
    <t xml:space="preserve"> El director de Rentas y Tesorería de la Secretaria de Hacienda</t>
  </si>
  <si>
    <t xml:space="preserve"> informe.</t>
  </si>
  <si>
    <t xml:space="preserve">D 1,2,4,6,7,8,10 O 1,2,3,4,6,7 La Dirección de Tesorería Cuatrimestralmente a traves de la profesional de acuerdos de pago, verificará los acuerdos de pago de tránsito, impuesto PREDIAL e ICA cumplan con los requisitos de aprobación establecidos en los decretos. lo anterior se realizará semanalmente através de muestreos aleatorios y expontáneos revisando los requisitos exigidos del trámite con lo señalado en la hoja de vida del mismo.
</t>
  </si>
  <si>
    <t>D 1, 2,3,4,6,7, O 5,8 Cada Director de la Secretaria de Hacienda Anualmente para la vigencia 2020 solicita revisión del estudio técnico de la dependencia, con el objeto que se asigne personal de planta a sus dependencias con el fin de garantizar la continuidad de los procesos. Para la actividad control se realizarán comunicaciones internas con la solicitud de revisión del estudio técnico y en caso de no llevarse a cabo la asignación de personal de planta.</t>
  </si>
  <si>
    <t>D 1,2,3,4,6,7,8,11 O 2,5,6 La Dirección de Tesorería Bimestralmente con el proposito de evitar la pérdida de información en los expedientes de los procesos del archivo de gestión, se realizará la digitalización diaria de los expedientes de las carteras ICA, Prédial, tránsito y otras multas, que inician el proceso de cobro coactivo, con el fin de evitar la pérdida de la información de los expedientes, documentos y/o actos administrativos, que hacen parte del proceso, se lleva a cabo mediante digitalización y se le asigna una numeración interna a cada expediente, posteriormente se envia bajo custodia a la persona responsable de archivo de gestión.</t>
  </si>
  <si>
    <t xml:space="preserve">D 1,2,3,5,6,7,8,9 O1,2 El Director de cada dependencia Bimestralmente reporta el informe de seguimiento y realizar seguimiento semanal de las PQR y que llegan radicadas por medio fisico y virtual, con el próposito de dar respuesta oportuna acorde a los términos de ley, se descarga el reporte de la relación de radicados, se identifica por cada funcionario el total de PQR a su cargo y se envia por correo electrónico la respectiva relación para los fines pertinentes. </t>
  </si>
  <si>
    <t>Fabian Mauricio Moreno</t>
  </si>
  <si>
    <t>Director de Contabilidad</t>
  </si>
  <si>
    <t xml:space="preserve"> Memorando remisorio a la dirección de Fortalecemiento Institucional para la actualización de los trámites, </t>
  </si>
  <si>
    <t xml:space="preserve">D 1,2,4,6,7,8 O 1,2,3,4,6,7 El director de Rentas y Tesorería anualmente actualizará los trámites , teniendo en cuenta la normatividad vigente y los requisitos requeridos.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</si>
  <si>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</si>
  <si>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</si>
  <si>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</si>
  <si>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</si>
  <si>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</si>
  <si>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</si>
  <si>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</si>
  <si>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</si>
  <si>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</si>
  <si>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</si>
  <si>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</si>
  <si>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</si>
  <si>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</si>
  <si>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</si>
  <si>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</si>
  <si>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</si>
  <si>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</si>
  <si>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</si>
  <si>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</si>
  <si>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</si>
  <si>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</si>
  <si>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</si>
  <si>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</si>
  <si>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</si>
  <si>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</si>
  <si>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 xml:space="preserve">Gestión de Hacienda Pública 
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</si>
</sst>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2"/>
      <color theme="1"/>
      <name val="Calibri"/>
      <family val="2"/>
      <scheme val="minor"/>
    </font>
    <font>
      <sz val="8"/>
      <color theme="1"/>
      <name val="Arial"/>
      <family val="2"/>
    </font>
    <font>
      <u/>
      <sz val="10"/>
      <color theme="1"/>
      <name val="Arial"/>
      <family val="2"/>
    </font>
  </fonts>
  <fills count="30">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24997711111789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70">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6" fillId="0" borderId="0" xfId="0" applyFont="1" applyBorder="1" applyAlignment="1">
      <alignment vertical="center"/>
    </xf>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9"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4" borderId="3" xfId="0" applyFont="1" applyFill="1" applyBorder="1" applyAlignment="1">
      <alignment horizontal="left" vertical="center" wrapText="1"/>
    </xf>
    <xf numFmtId="0" fontId="9"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5" fillId="25" borderId="1" xfId="0" applyFont="1" applyFill="1" applyBorder="1" applyAlignment="1">
      <alignment horizontal="left" vertical="center" wrapText="1"/>
    </xf>
    <xf numFmtId="0" fontId="5" fillId="25" borderId="1" xfId="0" applyFont="1" applyFill="1" applyBorder="1" applyAlignment="1">
      <alignment horizontal="left" vertical="center"/>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1" fillId="7" borderId="0" xfId="0" applyFont="1" applyFill="1" applyAlignment="1">
      <alignment wrapText="1"/>
    </xf>
    <xf numFmtId="0" fontId="5" fillId="7" borderId="3"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xf>
    <xf numFmtId="0" fontId="1" fillId="26" borderId="9" xfId="0" applyFont="1" applyFill="1" applyBorder="1" applyAlignment="1">
      <alignment horizontal="left" vertical="center" wrapText="1"/>
    </xf>
    <xf numFmtId="0" fontId="9" fillId="0" borderId="28" xfId="0" applyFont="1" applyBorder="1" applyAlignment="1" applyProtection="1">
      <alignment vertical="center" wrapText="1"/>
      <protection locked="0"/>
    </xf>
    <xf numFmtId="0" fontId="1" fillId="0" borderId="2" xfId="0" applyFont="1" applyBorder="1" applyAlignment="1" applyProtection="1">
      <alignment horizontal="center" vertical="center" wrapText="1"/>
      <protection locked="0"/>
    </xf>
    <xf numFmtId="49" fontId="1" fillId="0" borderId="2"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12" fillId="0" borderId="0" xfId="0" applyFont="1" applyBorder="1"/>
    <xf numFmtId="0" fontId="9" fillId="0" borderId="0" xfId="0" applyFont="1" applyAlignment="1">
      <alignment horizontal="center"/>
    </xf>
    <xf numFmtId="0" fontId="8" fillId="13" borderId="7" xfId="0" applyFont="1" applyFill="1" applyBorder="1" applyAlignment="1">
      <alignment horizontal="center" vertical="center" wrapText="1"/>
    </xf>
    <xf numFmtId="0" fontId="8" fillId="0" borderId="0" xfId="0" applyFont="1" applyBorder="1" applyAlignment="1">
      <alignment vertical="center"/>
    </xf>
    <xf numFmtId="0" fontId="8" fillId="0" borderId="19" xfId="0" applyFont="1" applyBorder="1" applyAlignment="1">
      <alignment vertical="center"/>
    </xf>
    <xf numFmtId="0" fontId="8" fillId="13" borderId="5" xfId="0" applyFont="1" applyFill="1" applyBorder="1" applyAlignment="1">
      <alignment horizontal="center" vertical="center" wrapText="1"/>
    </xf>
    <xf numFmtId="0" fontId="8" fillId="13" borderId="5" xfId="0" applyFont="1" applyFill="1" applyBorder="1" applyAlignment="1">
      <alignment horizontal="center" vertical="center"/>
    </xf>
    <xf numFmtId="0" fontId="8" fillId="12" borderId="5" xfId="0" applyFont="1" applyFill="1" applyBorder="1" applyAlignment="1">
      <alignment horizontal="center" vertical="center" wrapText="1"/>
    </xf>
    <xf numFmtId="0" fontId="8" fillId="0" borderId="0" xfId="0" applyFont="1" applyAlignment="1">
      <alignment vertical="center"/>
    </xf>
    <xf numFmtId="0" fontId="9" fillId="0" borderId="28" xfId="0" applyFont="1" applyBorder="1" applyAlignment="1">
      <alignment horizontal="left" vertical="center" wrapText="1"/>
    </xf>
    <xf numFmtId="0" fontId="9" fillId="0" borderId="28" xfId="0" applyFont="1" applyBorder="1" applyAlignment="1" applyProtection="1">
      <alignment horizontal="center" vertical="center"/>
      <protection locked="0"/>
    </xf>
    <xf numFmtId="0" fontId="9" fillId="0" borderId="28" xfId="0" applyFont="1" applyBorder="1" applyAlignment="1">
      <alignment horizontal="center" vertical="center"/>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36" xfId="0" applyFont="1" applyBorder="1" applyAlignment="1">
      <alignment horizontal="left" vertical="center" wrapText="1"/>
    </xf>
    <xf numFmtId="0" fontId="9" fillId="0" borderId="0" xfId="0" applyFont="1" applyProtection="1">
      <protection locked="0"/>
    </xf>
    <xf numFmtId="0" fontId="9" fillId="0" borderId="17" xfId="0" applyFont="1" applyBorder="1" applyAlignment="1">
      <alignment horizontal="left" vertical="center" wrapText="1"/>
    </xf>
    <xf numFmtId="0" fontId="9" fillId="13" borderId="4" xfId="0" applyFont="1" applyFill="1" applyBorder="1" applyAlignment="1">
      <alignment vertical="center" wrapText="1"/>
    </xf>
    <xf numFmtId="0" fontId="9" fillId="13" borderId="66" xfId="0" applyFont="1" applyFill="1" applyBorder="1" applyAlignment="1">
      <alignment vertical="center" wrapText="1"/>
    </xf>
    <xf numFmtId="0" fontId="12" fillId="5" borderId="58" xfId="0" applyFont="1" applyFill="1" applyBorder="1" applyAlignment="1">
      <alignment horizontal="center" vertical="center" wrapText="1"/>
    </xf>
    <xf numFmtId="0" fontId="12" fillId="5" borderId="58" xfId="0" applyFont="1" applyFill="1" applyBorder="1" applyAlignment="1">
      <alignment horizontal="left" vertical="center" wrapText="1"/>
    </xf>
    <xf numFmtId="0" fontId="9" fillId="5" borderId="5" xfId="0" applyFont="1" applyFill="1" applyBorder="1" applyAlignment="1">
      <alignment horizontal="center" wrapText="1"/>
    </xf>
    <xf numFmtId="0" fontId="9" fillId="5" borderId="5" xfId="0" applyFont="1" applyFill="1" applyBorder="1" applyAlignment="1">
      <alignment horizontal="center"/>
    </xf>
    <xf numFmtId="0" fontId="9" fillId="5" borderId="5" xfId="0" applyFont="1" applyFill="1" applyBorder="1" applyAlignment="1">
      <alignment horizontal="center" vertical="center"/>
    </xf>
    <xf numFmtId="0" fontId="9" fillId="5" borderId="6" xfId="0" applyFont="1" applyFill="1" applyBorder="1" applyAlignment="1">
      <alignment horizontal="center"/>
    </xf>
    <xf numFmtId="0" fontId="9" fillId="13" borderId="41" xfId="0" applyFont="1" applyFill="1" applyBorder="1"/>
    <xf numFmtId="0" fontId="9" fillId="13" borderId="24" xfId="0" applyFont="1" applyFill="1" applyBorder="1"/>
    <xf numFmtId="0" fontId="9" fillId="0" borderId="39" xfId="0" applyFont="1" applyBorder="1"/>
    <xf numFmtId="0" fontId="9" fillId="0" borderId="7" xfId="0" applyFont="1" applyBorder="1" applyAlignment="1" applyProtection="1">
      <alignment horizontal="center" vertical="center"/>
      <protection locked="0"/>
    </xf>
    <xf numFmtId="0" fontId="9" fillId="0" borderId="7" xfId="0" applyFont="1" applyBorder="1" applyAlignment="1">
      <alignment horizontal="center" vertical="center"/>
    </xf>
    <xf numFmtId="0" fontId="9" fillId="13" borderId="55" xfId="0" applyFont="1" applyFill="1" applyBorder="1" applyAlignment="1">
      <alignment vertical="center" wrapText="1"/>
    </xf>
    <xf numFmtId="0" fontId="12" fillId="5" borderId="4" xfId="0" applyFont="1" applyFill="1" applyBorder="1" applyAlignment="1">
      <alignment horizontal="center" vertical="center" wrapText="1"/>
    </xf>
    <xf numFmtId="0" fontId="9" fillId="5" borderId="5" xfId="0" applyFont="1" applyFill="1" applyBorder="1" applyAlignment="1">
      <alignment horizontal="left" vertical="center" wrapText="1"/>
    </xf>
    <xf numFmtId="0" fontId="9" fillId="0" borderId="41" xfId="0" applyFont="1" applyBorder="1"/>
    <xf numFmtId="0" fontId="9" fillId="13" borderId="80" xfId="0" applyFont="1" applyFill="1" applyBorder="1" applyAlignment="1">
      <alignment vertical="center" wrapText="1"/>
    </xf>
    <xf numFmtId="0" fontId="9" fillId="13" borderId="5" xfId="0" applyFont="1" applyFill="1" applyBorder="1" applyAlignment="1">
      <alignment vertical="center" wrapText="1"/>
    </xf>
    <xf numFmtId="0" fontId="9" fillId="5" borderId="5" xfId="0" applyFont="1" applyFill="1" applyBorder="1" applyAlignment="1">
      <alignment horizontal="center" vertical="center" wrapText="1"/>
    </xf>
    <xf numFmtId="0" fontId="9" fillId="13" borderId="47" xfId="0" applyFont="1" applyFill="1" applyBorder="1" applyAlignment="1">
      <alignment vertical="center" wrapText="1"/>
    </xf>
    <xf numFmtId="0" fontId="9" fillId="13" borderId="45" xfId="0" applyFont="1" applyFill="1" applyBorder="1" applyAlignment="1">
      <alignment vertical="center" wrapText="1"/>
    </xf>
    <xf numFmtId="0" fontId="9" fillId="5" borderId="48" xfId="0" applyFont="1" applyFill="1" applyBorder="1" applyAlignment="1">
      <alignment horizontal="center"/>
    </xf>
    <xf numFmtId="0" fontId="9" fillId="13" borderId="5" xfId="0" applyFont="1" applyFill="1" applyBorder="1"/>
    <xf numFmtId="0" fontId="9" fillId="13" borderId="6" xfId="0" applyFont="1" applyFill="1" applyBorder="1"/>
    <xf numFmtId="0" fontId="5" fillId="0" borderId="25" xfId="0" applyFont="1" applyBorder="1" applyAlignment="1">
      <alignment vertical="center" wrapText="1"/>
    </xf>
    <xf numFmtId="0" fontId="1" fillId="0" borderId="1" xfId="0" applyFont="1" applyBorder="1" applyAlignment="1">
      <alignment wrapText="1"/>
    </xf>
    <xf numFmtId="0" fontId="1" fillId="0" borderId="0" xfId="0" applyFont="1" applyAlignment="1">
      <alignment horizontal="center" vertical="center"/>
    </xf>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1" fillId="25" borderId="28" xfId="0" applyFont="1" applyFill="1" applyBorder="1" applyAlignment="1">
      <alignment horizontal="left" vertical="center" wrapText="1"/>
    </xf>
    <xf numFmtId="0" fontId="0" fillId="0" borderId="97" xfId="0" applyBorder="1" applyAlignment="1">
      <alignment horizontal="center"/>
    </xf>
    <xf numFmtId="0" fontId="15" fillId="16" borderId="25" xfId="0" applyFont="1" applyFill="1" applyBorder="1" applyAlignment="1">
      <alignment horizontal="left" vertical="center"/>
    </xf>
    <xf numFmtId="0" fontId="15" fillId="16" borderId="8" xfId="0" applyFont="1" applyFill="1" applyBorder="1" applyAlignment="1">
      <alignment horizontal="lef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0" xfId="0" applyFont="1" applyAlignment="1">
      <alignment horizontal="center" vertical="top"/>
    </xf>
    <xf numFmtId="0" fontId="21" fillId="0" borderId="7"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vertical="center" wrapText="1"/>
      <protection locked="0"/>
    </xf>
    <xf numFmtId="0" fontId="21" fillId="0" borderId="5" xfId="0" applyFont="1" applyBorder="1" applyAlignment="1" applyProtection="1">
      <alignment horizontal="center" vertical="center" wrapText="1"/>
      <protection locked="0"/>
    </xf>
    <xf numFmtId="0" fontId="21" fillId="0" borderId="1" xfId="0" applyFont="1" applyBorder="1" applyAlignment="1" applyProtection="1">
      <alignment horizontal="justify" vertical="center" wrapText="1"/>
      <protection locked="0"/>
    </xf>
    <xf numFmtId="0" fontId="21" fillId="0" borderId="5" xfId="0" applyFont="1" applyBorder="1" applyAlignment="1" applyProtection="1">
      <alignment vertical="center" wrapText="1"/>
      <protection locked="0"/>
    </xf>
    <xf numFmtId="0" fontId="7" fillId="0" borderId="0" xfId="0" applyFont="1" applyAlignment="1">
      <alignment vertical="top"/>
    </xf>
    <xf numFmtId="0" fontId="7" fillId="0" borderId="0" xfId="0" applyFont="1" applyAlignment="1">
      <alignment horizontal="center" vertical="center"/>
    </xf>
    <xf numFmtId="0" fontId="7" fillId="0" borderId="41" xfId="0" applyFont="1" applyBorder="1" applyAlignment="1">
      <alignment vertical="top"/>
    </xf>
    <xf numFmtId="0" fontId="7" fillId="0" borderId="0" xfId="0" applyFont="1" applyBorder="1" applyAlignment="1"/>
    <xf numFmtId="0" fontId="7" fillId="0" borderId="0" xfId="0" applyFont="1" applyAlignment="1">
      <alignment horizontal="left" vertical="top"/>
    </xf>
    <xf numFmtId="0" fontId="15" fillId="0" borderId="0" xfId="0" applyFont="1" applyBorder="1" applyAlignment="1">
      <alignment horizontal="center"/>
    </xf>
    <xf numFmtId="0" fontId="15" fillId="0" borderId="0" xfId="0" applyFont="1" applyBorder="1" applyAlignment="1"/>
    <xf numFmtId="0" fontId="15" fillId="0" borderId="0" xfId="0" applyFont="1" applyAlignment="1">
      <alignment horizontal="left" vertical="top"/>
    </xf>
    <xf numFmtId="0" fontId="7" fillId="0" borderId="0" xfId="0" applyFont="1" applyAlignment="1">
      <alignment horizontal="center"/>
    </xf>
    <xf numFmtId="0" fontId="7" fillId="0" borderId="0" xfId="0" applyFont="1" applyAlignment="1"/>
    <xf numFmtId="0" fontId="15" fillId="0" borderId="0" xfId="0" applyFont="1" applyBorder="1" applyAlignment="1">
      <alignment vertical="center"/>
    </xf>
    <xf numFmtId="0" fontId="7" fillId="0" borderId="41" xfId="0" applyFont="1" applyBorder="1" applyAlignment="1">
      <alignment vertical="center"/>
    </xf>
    <xf numFmtId="0" fontId="7" fillId="0" borderId="0" xfId="0" applyFont="1" applyAlignment="1">
      <alignment vertical="center"/>
    </xf>
    <xf numFmtId="0" fontId="19" fillId="24" borderId="1" xfId="0" applyFont="1" applyFill="1" applyBorder="1" applyAlignment="1">
      <alignment vertical="center" wrapText="1"/>
    </xf>
    <xf numFmtId="0" fontId="19" fillId="24" borderId="1" xfId="0" applyFont="1" applyFill="1" applyBorder="1" applyAlignment="1">
      <alignment horizontal="center" vertical="center" wrapText="1"/>
    </xf>
    <xf numFmtId="0" fontId="21" fillId="0" borderId="1" xfId="0" applyFont="1" applyBorder="1" applyAlignment="1" applyProtection="1">
      <alignment vertical="center"/>
      <protection locked="0"/>
    </xf>
    <xf numFmtId="0" fontId="19" fillId="24" borderId="5" xfId="0" applyFont="1" applyFill="1" applyBorder="1" applyAlignment="1">
      <alignment horizontal="center" vertical="center" wrapText="1"/>
    </xf>
    <xf numFmtId="0" fontId="7" fillId="0" borderId="41" xfId="0" applyFont="1" applyBorder="1" applyAlignment="1">
      <alignment horizontal="center" vertical="center"/>
    </xf>
    <xf numFmtId="0" fontId="52" fillId="0" borderId="41" xfId="0" applyFont="1" applyBorder="1" applyAlignment="1"/>
    <xf numFmtId="0" fontId="52" fillId="0" borderId="41" xfId="0" applyFont="1" applyBorder="1" applyAlignment="1">
      <alignment horizontal="center" vertical="center"/>
    </xf>
    <xf numFmtId="0" fontId="7" fillId="0" borderId="41" xfId="0" applyFont="1" applyBorder="1" applyAlignment="1"/>
    <xf numFmtId="0" fontId="7" fillId="0" borderId="0" xfId="0" applyFont="1" applyAlignment="1">
      <alignment horizontal="left"/>
    </xf>
    <xf numFmtId="0" fontId="15" fillId="5" borderId="46" xfId="0" applyFont="1" applyFill="1" applyBorder="1" applyAlignment="1">
      <alignment horizontal="center" vertical="center"/>
    </xf>
    <xf numFmtId="0" fontId="21" fillId="0" borderId="7" xfId="0" applyFont="1" applyBorder="1" applyAlignment="1" applyProtection="1">
      <alignment horizontal="justify" vertical="center" wrapText="1"/>
      <protection locked="0"/>
    </xf>
    <xf numFmtId="0" fontId="21" fillId="0" borderId="1" xfId="0" applyFont="1" applyBorder="1" applyAlignment="1">
      <alignment horizontal="justify" vertical="center" wrapText="1"/>
    </xf>
    <xf numFmtId="0" fontId="21" fillId="24" borderId="1" xfId="0" applyFont="1" applyFill="1" applyBorder="1" applyAlignment="1" applyProtection="1">
      <alignment horizontal="justify" vertical="center" wrapText="1"/>
      <protection locked="0"/>
    </xf>
    <xf numFmtId="0" fontId="21" fillId="0" borderId="1" xfId="0" applyFont="1" applyBorder="1" applyAlignment="1" applyProtection="1">
      <alignment horizontal="justify" vertical="center"/>
      <protection locked="0"/>
    </xf>
    <xf numFmtId="0" fontId="21" fillId="3" borderId="1" xfId="0" applyFont="1" applyFill="1" applyBorder="1" applyAlignment="1" applyProtection="1">
      <alignment horizontal="justify" vertical="center" wrapText="1"/>
      <protection locked="0"/>
    </xf>
    <xf numFmtId="0" fontId="21" fillId="24" borderId="5" xfId="0" applyFont="1" applyFill="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5" fillId="0" borderId="0" xfId="0" applyFont="1" applyAlignment="1">
      <alignment horizontal="center"/>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7" xfId="0" applyFont="1" applyBorder="1" applyAlignment="1">
      <alignment horizontal="left" vertical="center" wrapText="1"/>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 fillId="0" borderId="13"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19" fillId="0" borderId="10"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center" vertical="center" wrapText="1"/>
    </xf>
    <xf numFmtId="0" fontId="7" fillId="0" borderId="69"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9" fillId="0" borderId="6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46" xfId="0" applyFont="1" applyBorder="1" applyAlignment="1">
      <alignment horizontal="center" vertical="center"/>
    </xf>
    <xf numFmtId="0" fontId="8" fillId="0" borderId="12" xfId="0" applyFont="1" applyBorder="1" applyAlignment="1">
      <alignment horizontal="center" vertical="center"/>
    </xf>
    <xf numFmtId="0" fontId="8" fillId="0" borderId="29" xfId="0" applyFont="1" applyBorder="1" applyAlignment="1">
      <alignment horizontal="center" vertical="center"/>
    </xf>
    <xf numFmtId="0" fontId="12" fillId="0" borderId="30" xfId="0" applyFont="1" applyBorder="1" applyAlignment="1">
      <alignment horizontal="center"/>
    </xf>
    <xf numFmtId="0" fontId="12" fillId="0" borderId="20" xfId="0" applyFont="1" applyBorder="1" applyAlignment="1">
      <alignment horizontal="center"/>
    </xf>
    <xf numFmtId="0" fontId="12" fillId="0" borderId="45" xfId="0" applyFont="1" applyBorder="1" applyAlignment="1">
      <alignment horizontal="center"/>
    </xf>
    <xf numFmtId="0" fontId="9" fillId="0" borderId="3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65" xfId="0" applyFont="1" applyBorder="1" applyAlignment="1">
      <alignment horizontal="left" vertical="center" wrapText="1"/>
    </xf>
    <xf numFmtId="0" fontId="9" fillId="0" borderId="11" xfId="0" applyFont="1" applyBorder="1" applyAlignment="1">
      <alignment horizontal="left" vertical="center" wrapText="1"/>
    </xf>
    <xf numFmtId="0" fontId="9" fillId="0" borderId="65" xfId="0" applyFont="1" applyBorder="1" applyAlignment="1" applyProtection="1">
      <alignment horizontal="center" vertical="center" wrapText="1"/>
      <protection locked="0"/>
    </xf>
    <xf numFmtId="0" fontId="8" fillId="13" borderId="30" xfId="0" applyFont="1" applyFill="1" applyBorder="1" applyAlignment="1">
      <alignment horizontal="center" vertical="center"/>
    </xf>
    <xf numFmtId="0" fontId="8" fillId="13" borderId="45" xfId="0" applyFont="1" applyFill="1" applyBorder="1" applyAlignment="1">
      <alignment horizontal="center" vertical="center"/>
    </xf>
    <xf numFmtId="0" fontId="8" fillId="13" borderId="65" xfId="0" applyFont="1" applyFill="1" applyBorder="1" applyAlignment="1">
      <alignment horizontal="center" vertical="center" wrapText="1"/>
    </xf>
    <xf numFmtId="0" fontId="8" fillId="13" borderId="66" xfId="0" applyFont="1" applyFill="1" applyBorder="1" applyAlignment="1">
      <alignment horizontal="center" vertical="center" wrapText="1"/>
    </xf>
    <xf numFmtId="0" fontId="8" fillId="13" borderId="59" xfId="0" applyFont="1" applyFill="1" applyBorder="1" applyAlignment="1">
      <alignment horizontal="center" vertical="center"/>
    </xf>
    <xf numFmtId="0" fontId="8" fillId="13" borderId="57" xfId="0" applyFont="1" applyFill="1" applyBorder="1" applyAlignment="1">
      <alignment horizontal="center" vertical="center"/>
    </xf>
    <xf numFmtId="0" fontId="8" fillId="13" borderId="61" xfId="0" applyFont="1" applyFill="1" applyBorder="1" applyAlignment="1">
      <alignment horizontal="center" vertical="center"/>
    </xf>
    <xf numFmtId="0" fontId="50" fillId="12" borderId="65" xfId="0" applyFont="1" applyFill="1" applyBorder="1" applyAlignment="1">
      <alignment horizontal="center" vertical="center" wrapText="1"/>
    </xf>
    <xf numFmtId="0" fontId="50" fillId="12" borderId="66" xfId="0" applyFont="1" applyFill="1" applyBorder="1" applyAlignment="1">
      <alignment horizontal="center" vertical="center" wrapText="1"/>
    </xf>
    <xf numFmtId="0" fontId="8" fillId="13" borderId="46" xfId="0" applyFont="1" applyFill="1" applyBorder="1" applyAlignment="1">
      <alignment horizontal="center" vertical="center" wrapText="1"/>
    </xf>
    <xf numFmtId="0" fontId="8" fillId="13" borderId="47"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3" xfId="0" applyFont="1" applyBorder="1" applyAlignment="1">
      <alignment horizontal="center" vertical="center"/>
    </xf>
    <xf numFmtId="0" fontId="8" fillId="13" borderId="7" xfId="0" applyFont="1" applyFill="1" applyBorder="1" applyAlignment="1">
      <alignment horizontal="center" vertical="center"/>
    </xf>
    <xf numFmtId="0" fontId="50" fillId="12" borderId="7" xfId="0" applyFont="1" applyFill="1" applyBorder="1" applyAlignment="1">
      <alignment horizontal="center" vertical="center" wrapText="1"/>
    </xf>
    <xf numFmtId="0" fontId="50" fillId="12" borderId="5" xfId="0" applyFont="1" applyFill="1" applyBorder="1" applyAlignment="1">
      <alignment horizontal="center" vertical="center" wrapText="1"/>
    </xf>
    <xf numFmtId="0" fontId="8" fillId="13" borderId="9"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8" fillId="13" borderId="65" xfId="0" applyFont="1" applyFill="1" applyBorder="1" applyAlignment="1">
      <alignment horizontal="center" vertical="center"/>
    </xf>
    <xf numFmtId="0" fontId="8" fillId="13" borderId="66" xfId="0" applyFont="1" applyFill="1" applyBorder="1" applyAlignment="1">
      <alignment horizontal="center" vertical="center"/>
    </xf>
    <xf numFmtId="0" fontId="9" fillId="28" borderId="30" xfId="0" applyFont="1" applyFill="1" applyBorder="1" applyAlignment="1">
      <alignment horizontal="center" vertical="center" wrapText="1"/>
    </xf>
    <xf numFmtId="0" fontId="9" fillId="28" borderId="20" xfId="0" applyFont="1" applyFill="1" applyBorder="1" applyAlignment="1">
      <alignment horizontal="center" vertical="center" wrapText="1"/>
    </xf>
    <xf numFmtId="0" fontId="9" fillId="28" borderId="27" xfId="0" applyFont="1" applyFill="1" applyBorder="1" applyAlignment="1">
      <alignment horizontal="center" vertical="center" wrapText="1"/>
    </xf>
    <xf numFmtId="0" fontId="9" fillId="0" borderId="4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vertical="center" wrapText="1"/>
    </xf>
    <xf numFmtId="0" fontId="9" fillId="0" borderId="20" xfId="0" applyFont="1" applyBorder="1" applyAlignment="1">
      <alignment vertical="center" wrapText="1"/>
    </xf>
    <xf numFmtId="0" fontId="8" fillId="13" borderId="8" xfId="0" applyFont="1" applyFill="1" applyBorder="1" applyAlignment="1">
      <alignment horizontal="center" vertical="center"/>
    </xf>
    <xf numFmtId="0" fontId="8" fillId="13" borderId="4" xfId="0" applyFont="1" applyFill="1" applyBorder="1" applyAlignment="1">
      <alignment horizontal="center" vertical="center"/>
    </xf>
    <xf numFmtId="0" fontId="8" fillId="13" borderId="7"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9" fillId="0" borderId="20" xfId="0" applyFont="1" applyBorder="1" applyAlignment="1">
      <alignment horizontal="left" vertical="center" wrapText="1"/>
    </xf>
    <xf numFmtId="0" fontId="9" fillId="0" borderId="27" xfId="0" applyFont="1" applyBorder="1" applyAlignment="1">
      <alignment horizontal="left" vertical="center" wrapText="1"/>
    </xf>
    <xf numFmtId="0" fontId="9" fillId="0" borderId="30" xfId="0" applyFont="1" applyBorder="1" applyAlignment="1">
      <alignment horizontal="left" vertical="center" wrapText="1"/>
    </xf>
    <xf numFmtId="0" fontId="9" fillId="0" borderId="7" xfId="0"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8" fillId="0" borderId="9" xfId="0" applyFont="1" applyBorder="1" applyAlignment="1">
      <alignment horizontal="center" vertical="center"/>
    </xf>
    <xf numFmtId="0" fontId="8" fillId="13" borderId="11" xfId="0" applyFont="1" applyFill="1" applyBorder="1" applyAlignment="1">
      <alignment horizontal="center" vertical="center"/>
    </xf>
    <xf numFmtId="0" fontId="9" fillId="27" borderId="53" xfId="0" applyFont="1" applyFill="1" applyBorder="1" applyAlignment="1">
      <alignment horizontal="center" vertical="center" wrapText="1"/>
    </xf>
    <xf numFmtId="0" fontId="9" fillId="27" borderId="54" xfId="0" applyFont="1" applyFill="1" applyBorder="1" applyAlignment="1">
      <alignment horizontal="center" vertical="center" wrapText="1"/>
    </xf>
    <xf numFmtId="0" fontId="9" fillId="27" borderId="86" xfId="0" applyFont="1" applyFill="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0" fontId="12" fillId="0" borderId="21" xfId="0" applyFont="1" applyBorder="1" applyAlignment="1">
      <alignment horizontal="center"/>
    </xf>
    <xf numFmtId="0" fontId="12" fillId="0" borderId="22" xfId="0" applyFont="1" applyBorder="1" applyAlignment="1">
      <alignment horizontal="center"/>
    </xf>
    <xf numFmtId="0" fontId="12" fillId="0" borderId="24" xfId="0" applyFont="1" applyBorder="1" applyAlignment="1">
      <alignment horizontal="center"/>
    </xf>
    <xf numFmtId="0" fontId="9" fillId="0" borderId="0" xfId="0" applyFont="1" applyAlignment="1">
      <alignment horizontal="center"/>
    </xf>
    <xf numFmtId="0" fontId="9" fillId="27" borderId="20" xfId="0" applyFont="1" applyFill="1" applyBorder="1" applyAlignment="1">
      <alignment horizontal="center" vertical="center" wrapText="1"/>
    </xf>
    <xf numFmtId="0" fontId="9" fillId="27"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9" fillId="16" borderId="4" xfId="0" applyFont="1" applyFill="1" applyBorder="1" applyAlignment="1">
      <alignment horizontal="left" vertical="center" wrapText="1"/>
    </xf>
    <xf numFmtId="0" fontId="9" fillId="16" borderId="5" xfId="0" applyFont="1" applyFill="1" applyBorder="1" applyAlignment="1">
      <alignment horizontal="left" vertical="center" wrapText="1"/>
    </xf>
    <xf numFmtId="0" fontId="9" fillId="16" borderId="6" xfId="0" applyFont="1" applyFill="1" applyBorder="1" applyAlignment="1">
      <alignment horizontal="left" vertical="center" wrapText="1"/>
    </xf>
    <xf numFmtId="0" fontId="2" fillId="0" borderId="4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 xfId="0" applyFont="1" applyBorder="1" applyAlignment="1">
      <alignment horizontal="center" vertical="center" wrapText="1"/>
    </xf>
    <xf numFmtId="0" fontId="9" fillId="29" borderId="30" xfId="0" applyFont="1" applyFill="1" applyBorder="1" applyAlignment="1">
      <alignment horizontal="center" vertical="center" wrapText="1"/>
    </xf>
    <xf numFmtId="0" fontId="9" fillId="29" borderId="20" xfId="0" applyFont="1" applyFill="1" applyBorder="1" applyAlignment="1">
      <alignment horizontal="center" vertical="center" wrapText="1"/>
    </xf>
    <xf numFmtId="0" fontId="9" fillId="29" borderId="27" xfId="0" applyFont="1" applyFill="1" applyBorder="1" applyAlignment="1">
      <alignment horizontal="center" vertical="center" wrapText="1"/>
    </xf>
    <xf numFmtId="0" fontId="9" fillId="21" borderId="30" xfId="0" applyFont="1" applyFill="1" applyBorder="1" applyAlignment="1">
      <alignment horizontal="center" vertical="center" wrapText="1"/>
    </xf>
    <xf numFmtId="0" fontId="9" fillId="21" borderId="20" xfId="0" applyFont="1" applyFill="1" applyBorder="1" applyAlignment="1">
      <alignment horizontal="center" vertical="center" wrapText="1"/>
    </xf>
    <xf numFmtId="0" fontId="9" fillId="21" borderId="27" xfId="0" applyFont="1" applyFill="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0" borderId="27" xfId="0" applyFont="1" applyBorder="1" applyAlignment="1">
      <alignment horizontal="center" vertical="center" wrapText="1"/>
    </xf>
    <xf numFmtId="0" fontId="9" fillId="0" borderId="25"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15"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15" fillId="0" borderId="19" xfId="0" applyFont="1" applyBorder="1" applyAlignment="1">
      <alignment horizontal="center"/>
    </xf>
    <xf numFmtId="0" fontId="15" fillId="0" borderId="0" xfId="0" applyFont="1" applyBorder="1" applyAlignment="1">
      <alignment horizontal="center" vertical="center" wrapText="1"/>
    </xf>
    <xf numFmtId="0" fontId="21" fillId="0" borderId="1" xfId="0"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1"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 xfId="0" applyFont="1" applyBorder="1" applyAlignment="1">
      <alignment horizontal="center" vertical="center" wrapText="1"/>
    </xf>
    <xf numFmtId="0" fontId="21" fillId="0" borderId="5"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21" fillId="0" borderId="7" xfId="0" applyFont="1" applyBorder="1" applyAlignment="1" applyProtection="1">
      <alignment horizontal="center" vertical="center"/>
      <protection locked="0"/>
    </xf>
    <xf numFmtId="0" fontId="7" fillId="0" borderId="10" xfId="0" applyFont="1" applyBorder="1" applyAlignment="1">
      <alignment horizontal="left"/>
    </xf>
    <xf numFmtId="0" fontId="7" fillId="0" borderId="13" xfId="0" applyFont="1" applyBorder="1" applyAlignment="1">
      <alignment horizontal="left"/>
    </xf>
    <xf numFmtId="0" fontId="51" fillId="0" borderId="7" xfId="0" applyFont="1" applyBorder="1" applyAlignment="1">
      <alignment horizontal="left" vertical="center" wrapText="1"/>
    </xf>
    <xf numFmtId="0" fontId="51" fillId="0" borderId="9" xfId="0" applyFont="1" applyBorder="1" applyAlignment="1">
      <alignment horizontal="left" vertical="center" wrapText="1"/>
    </xf>
    <xf numFmtId="0" fontId="19" fillId="0" borderId="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21" fillId="0" borderId="1"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21" fillId="0" borderId="1" xfId="0" applyFont="1" applyBorder="1" applyAlignment="1" applyProtection="1">
      <alignment horizontal="left" vertical="center"/>
      <protection locked="0"/>
    </xf>
    <xf numFmtId="0" fontId="21" fillId="0" borderId="7" xfId="0" applyFont="1" applyBorder="1" applyAlignment="1">
      <alignment horizontal="center" vertical="center"/>
    </xf>
    <xf numFmtId="0" fontId="21" fillId="0" borderId="3" xfId="0" applyFont="1" applyBorder="1" applyAlignment="1">
      <alignment horizontal="left" vertical="center" wrapText="1"/>
    </xf>
    <xf numFmtId="0" fontId="21" fillId="0" borderId="3" xfId="0" applyFont="1" applyBorder="1" applyAlignment="1">
      <alignment horizontal="center" vertical="center" wrapText="1"/>
    </xf>
    <xf numFmtId="0" fontId="21" fillId="0" borderId="6" xfId="0" applyFont="1" applyBorder="1" applyAlignment="1">
      <alignment horizontal="center" vertical="center" wrapText="1"/>
    </xf>
    <xf numFmtId="0" fontId="7" fillId="0" borderId="9" xfId="0" applyFont="1" applyBorder="1" applyAlignment="1">
      <alignment horizontal="center" vertical="top"/>
    </xf>
    <xf numFmtId="0" fontId="7" fillId="0" borderId="3" xfId="0" applyFont="1" applyBorder="1" applyAlignment="1">
      <alignment horizontal="center" vertical="top"/>
    </xf>
    <xf numFmtId="0" fontId="21" fillId="0" borderId="9"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D2B3"/>
      <color rgb="FFA568D2"/>
      <color rgb="FF00BBFE"/>
      <color rgb="FF2FC9FF"/>
      <color rgb="FFFFA365"/>
      <color rgb="FFFFD25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666751</xdr:colOff>
      <xdr:row>0</xdr:row>
      <xdr:rowOff>66675</xdr:rowOff>
    </xdr:from>
    <xdr:to>
      <xdr:col>10</xdr:col>
      <xdr:colOff>373873</xdr:colOff>
      <xdr:row>3</xdr:row>
      <xdr:rowOff>114300</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6" y="66675"/>
          <a:ext cx="46912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479947</xdr:colOff>
      <xdr:row>0</xdr:row>
      <xdr:rowOff>41586</xdr:rowOff>
    </xdr:from>
    <xdr:to>
      <xdr:col>11</xdr:col>
      <xdr:colOff>968432</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4265" y="41586"/>
          <a:ext cx="491372" cy="67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815400</xdr:colOff>
      <xdr:row>0</xdr:row>
      <xdr:rowOff>35358</xdr:rowOff>
    </xdr:from>
    <xdr:to>
      <xdr:col>0</xdr:col>
      <xdr:colOff>2185608</xdr:colOff>
      <xdr:row>3</xdr:row>
      <xdr:rowOff>47264</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525445" y="35358"/>
          <a:ext cx="1370208" cy="63536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40</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B7" sqref="B7:F7"/>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30"/>
      <c r="B1" s="436" t="s">
        <v>271</v>
      </c>
      <c r="C1" s="437"/>
      <c r="D1" s="438"/>
      <c r="E1" s="335" t="s">
        <v>539</v>
      </c>
      <c r="F1" s="433"/>
    </row>
    <row r="2" spans="1:7" x14ac:dyDescent="0.2">
      <c r="A2" s="431"/>
      <c r="B2" s="439"/>
      <c r="C2" s="440"/>
      <c r="D2" s="441"/>
      <c r="E2" s="336" t="s">
        <v>540</v>
      </c>
      <c r="F2" s="434"/>
    </row>
    <row r="3" spans="1:7" ht="15" customHeight="1" x14ac:dyDescent="0.2">
      <c r="A3" s="431"/>
      <c r="B3" s="439"/>
      <c r="C3" s="440"/>
      <c r="D3" s="441"/>
      <c r="E3" s="336" t="s">
        <v>541</v>
      </c>
      <c r="F3" s="434"/>
    </row>
    <row r="4" spans="1:7" ht="15" thickBot="1" x14ac:dyDescent="0.25">
      <c r="A4" s="432"/>
      <c r="B4" s="442"/>
      <c r="C4" s="443"/>
      <c r="D4" s="444"/>
      <c r="E4" s="337" t="s">
        <v>542</v>
      </c>
      <c r="F4" s="435"/>
    </row>
    <row r="5" spans="1:7" ht="15" thickBot="1" x14ac:dyDescent="0.25"/>
    <row r="6" spans="1:7" ht="42.75" customHeight="1" x14ac:dyDescent="0.2">
      <c r="A6" s="130" t="s">
        <v>272</v>
      </c>
      <c r="B6" s="445" t="s">
        <v>279</v>
      </c>
      <c r="C6" s="445"/>
      <c r="D6" s="445"/>
      <c r="E6" s="445"/>
      <c r="F6" s="446"/>
    </row>
    <row r="7" spans="1:7" ht="50.25" customHeight="1" thickBot="1" x14ac:dyDescent="0.25">
      <c r="A7" s="131" t="s">
        <v>273</v>
      </c>
      <c r="B7" s="395" t="s">
        <v>274</v>
      </c>
      <c r="C7" s="395"/>
      <c r="D7" s="395"/>
      <c r="E7" s="395"/>
      <c r="F7" s="396"/>
    </row>
    <row r="8" spans="1:7" ht="17.25" customHeight="1" x14ac:dyDescent="0.2">
      <c r="A8" s="448"/>
      <c r="B8" s="448"/>
      <c r="C8" s="448"/>
      <c r="D8" s="448"/>
      <c r="E8" s="448"/>
      <c r="F8" s="448"/>
    </row>
    <row r="9" spans="1:7" ht="54.75" customHeight="1" x14ac:dyDescent="0.2">
      <c r="A9" s="447" t="s">
        <v>375</v>
      </c>
      <c r="B9" s="447"/>
      <c r="C9" s="447"/>
      <c r="D9" s="447"/>
      <c r="E9" s="447"/>
      <c r="F9" s="447"/>
    </row>
    <row r="10" spans="1:7" ht="18" customHeight="1" thickBot="1" x14ac:dyDescent="0.25">
      <c r="A10" s="428"/>
      <c r="B10" s="429"/>
      <c r="C10" s="429"/>
      <c r="D10" s="429"/>
      <c r="E10" s="429"/>
      <c r="F10" s="429"/>
      <c r="G10" s="429"/>
    </row>
    <row r="11" spans="1:7" ht="24.75" customHeight="1" x14ac:dyDescent="0.2">
      <c r="A11" s="378" t="s">
        <v>275</v>
      </c>
      <c r="B11" s="379"/>
      <c r="C11" s="379"/>
      <c r="D11" s="379"/>
      <c r="E11" s="379"/>
      <c r="F11" s="380"/>
    </row>
    <row r="12" spans="1:7" ht="229.5" customHeight="1" thickBot="1" x14ac:dyDescent="0.25">
      <c r="A12" s="394" t="s">
        <v>374</v>
      </c>
      <c r="B12" s="395"/>
      <c r="C12" s="395"/>
      <c r="D12" s="395"/>
      <c r="E12" s="395"/>
      <c r="F12" s="396"/>
    </row>
    <row r="13" spans="1:7" ht="18" customHeight="1" thickBot="1" x14ac:dyDescent="0.25">
      <c r="A13" s="393"/>
      <c r="B13" s="393"/>
      <c r="C13" s="393"/>
      <c r="D13" s="393"/>
      <c r="E13" s="393"/>
      <c r="F13" s="393"/>
    </row>
    <row r="14" spans="1:7" ht="26.25" customHeight="1" x14ac:dyDescent="0.2">
      <c r="A14" s="378" t="s">
        <v>276</v>
      </c>
      <c r="B14" s="379"/>
      <c r="C14" s="379"/>
      <c r="D14" s="379"/>
      <c r="E14" s="379"/>
      <c r="F14" s="380"/>
    </row>
    <row r="15" spans="1:7" ht="284.25" customHeight="1" thickBot="1" x14ac:dyDescent="0.25">
      <c r="A15" s="394" t="s">
        <v>377</v>
      </c>
      <c r="B15" s="395"/>
      <c r="C15" s="395"/>
      <c r="D15" s="395"/>
      <c r="E15" s="395"/>
      <c r="F15" s="396"/>
    </row>
    <row r="16" spans="1:7" ht="21.75" customHeight="1" thickBot="1" x14ac:dyDescent="0.25">
      <c r="A16" s="106"/>
      <c r="B16" s="106"/>
      <c r="C16" s="106"/>
      <c r="D16" s="106"/>
      <c r="E16" s="106"/>
      <c r="F16" s="106"/>
    </row>
    <row r="17" spans="1:7" ht="23.25" customHeight="1" thickBot="1" x14ac:dyDescent="0.25">
      <c r="A17" s="378" t="s">
        <v>380</v>
      </c>
      <c r="B17" s="379"/>
      <c r="C17" s="379"/>
      <c r="D17" s="379"/>
      <c r="E17" s="379"/>
      <c r="F17" s="380"/>
    </row>
    <row r="18" spans="1:7" ht="81.75" customHeight="1" x14ac:dyDescent="0.2">
      <c r="A18" s="381" t="s">
        <v>381</v>
      </c>
      <c r="B18" s="382"/>
      <c r="C18" s="382"/>
      <c r="D18" s="382"/>
      <c r="E18" s="382"/>
      <c r="F18" s="383"/>
    </row>
    <row r="19" spans="1:7" ht="71.25" customHeight="1" thickBot="1" x14ac:dyDescent="0.25">
      <c r="A19" s="384"/>
      <c r="B19" s="385"/>
      <c r="C19" s="385"/>
      <c r="D19" s="385"/>
      <c r="E19" s="385"/>
      <c r="F19" s="386"/>
    </row>
    <row r="20" spans="1:7" ht="15" thickBot="1" x14ac:dyDescent="0.25"/>
    <row r="21" spans="1:7" ht="27" customHeight="1" x14ac:dyDescent="0.2">
      <c r="A21" s="397" t="s">
        <v>336</v>
      </c>
      <c r="B21" s="398"/>
      <c r="C21" s="398"/>
      <c r="D21" s="398"/>
      <c r="E21" s="398"/>
      <c r="F21" s="399"/>
      <c r="G21" s="49"/>
    </row>
    <row r="22" spans="1:7" ht="363" customHeight="1" thickBot="1" x14ac:dyDescent="0.25">
      <c r="A22" s="400" t="s">
        <v>346</v>
      </c>
      <c r="B22" s="401"/>
      <c r="C22" s="401"/>
      <c r="D22" s="401"/>
      <c r="E22" s="401"/>
      <c r="F22" s="402"/>
      <c r="G22" s="49"/>
    </row>
    <row r="23" spans="1:7" ht="15" thickBot="1" x14ac:dyDescent="0.25"/>
    <row r="24" spans="1:7" ht="28.5" customHeight="1" thickBot="1" x14ac:dyDescent="0.25">
      <c r="A24" s="403" t="s">
        <v>337</v>
      </c>
      <c r="B24" s="404"/>
      <c r="C24" s="404"/>
      <c r="D24" s="404"/>
      <c r="E24" s="404"/>
      <c r="F24" s="405"/>
    </row>
    <row r="25" spans="1:7" ht="375" customHeight="1" x14ac:dyDescent="0.2">
      <c r="A25" s="413" t="s">
        <v>315</v>
      </c>
      <c r="B25" s="414"/>
      <c r="C25" s="414"/>
      <c r="D25" s="414"/>
      <c r="E25" s="414"/>
      <c r="F25" s="415"/>
    </row>
    <row r="26" spans="1:7" ht="27.6" customHeight="1" thickBot="1" x14ac:dyDescent="0.25">
      <c r="A26" s="416"/>
      <c r="B26" s="417"/>
      <c r="C26" s="417"/>
      <c r="D26" s="417"/>
      <c r="E26" s="417"/>
      <c r="F26" s="418"/>
    </row>
    <row r="27" spans="1:7" ht="25.5" customHeight="1" thickBot="1" x14ac:dyDescent="0.25">
      <c r="A27" s="106"/>
      <c r="B27" s="106"/>
      <c r="C27" s="106"/>
      <c r="D27" s="106"/>
      <c r="E27" s="106"/>
      <c r="F27" s="106"/>
    </row>
    <row r="28" spans="1:7" ht="27" customHeight="1" x14ac:dyDescent="0.2">
      <c r="A28" s="406" t="s">
        <v>338</v>
      </c>
      <c r="B28" s="407"/>
      <c r="C28" s="407"/>
      <c r="D28" s="407"/>
      <c r="E28" s="407"/>
      <c r="F28" s="408"/>
    </row>
    <row r="29" spans="1:7" ht="210.75" customHeight="1" thickBot="1" x14ac:dyDescent="0.25">
      <c r="A29" s="409" t="s">
        <v>312</v>
      </c>
      <c r="B29" s="395"/>
      <c r="C29" s="395"/>
      <c r="D29" s="395"/>
      <c r="E29" s="395"/>
      <c r="F29" s="396"/>
    </row>
    <row r="30" spans="1:7" ht="15" thickBot="1" x14ac:dyDescent="0.25"/>
    <row r="31" spans="1:7" ht="30.75" customHeight="1" x14ac:dyDescent="0.2">
      <c r="A31" s="410" t="s">
        <v>339</v>
      </c>
      <c r="B31" s="411"/>
      <c r="C31" s="411"/>
      <c r="D31" s="411"/>
      <c r="E31" s="411"/>
      <c r="F31" s="412"/>
    </row>
    <row r="32" spans="1:7" ht="138" customHeight="1" thickBot="1" x14ac:dyDescent="0.25">
      <c r="A32" s="455" t="s">
        <v>313</v>
      </c>
      <c r="B32" s="456"/>
      <c r="C32" s="456"/>
      <c r="D32" s="456"/>
      <c r="E32" s="456"/>
      <c r="F32" s="457"/>
    </row>
    <row r="33" spans="1:6" ht="15" thickBot="1" x14ac:dyDescent="0.25"/>
    <row r="34" spans="1:6" ht="28.5" customHeight="1" x14ac:dyDescent="0.2">
      <c r="A34" s="458" t="s">
        <v>340</v>
      </c>
      <c r="B34" s="459"/>
      <c r="C34" s="459"/>
      <c r="D34" s="459"/>
      <c r="E34" s="459"/>
      <c r="F34" s="460"/>
    </row>
    <row r="35" spans="1:6" ht="219" customHeight="1" thickBot="1" x14ac:dyDescent="0.25">
      <c r="A35" s="409" t="s">
        <v>306</v>
      </c>
      <c r="B35" s="395"/>
      <c r="C35" s="395"/>
      <c r="D35" s="395"/>
      <c r="E35" s="395"/>
      <c r="F35" s="396"/>
    </row>
    <row r="36" spans="1:6" ht="15" thickBot="1" x14ac:dyDescent="0.25"/>
    <row r="37" spans="1:6" ht="27.75" customHeight="1" x14ac:dyDescent="0.2">
      <c r="A37" s="458" t="s">
        <v>341</v>
      </c>
      <c r="B37" s="459"/>
      <c r="C37" s="459"/>
      <c r="D37" s="459"/>
      <c r="E37" s="459"/>
      <c r="F37" s="460"/>
    </row>
    <row r="38" spans="1:6" ht="170.25" customHeight="1" thickBot="1" x14ac:dyDescent="0.25">
      <c r="A38" s="409" t="s">
        <v>307</v>
      </c>
      <c r="B38" s="395"/>
      <c r="C38" s="395"/>
      <c r="D38" s="395"/>
      <c r="E38" s="395"/>
      <c r="F38" s="396"/>
    </row>
    <row r="39" spans="1:6" ht="15" thickBot="1" x14ac:dyDescent="0.25"/>
    <row r="40" spans="1:6" ht="27.75" customHeight="1" x14ac:dyDescent="0.2">
      <c r="A40" s="419" t="s">
        <v>342</v>
      </c>
      <c r="B40" s="420"/>
      <c r="C40" s="420"/>
      <c r="D40" s="420"/>
      <c r="E40" s="420"/>
      <c r="F40" s="421"/>
    </row>
    <row r="41" spans="1:6" ht="208.5" customHeight="1" thickBot="1" x14ac:dyDescent="0.25">
      <c r="A41" s="394" t="s">
        <v>373</v>
      </c>
      <c r="B41" s="395"/>
      <c r="C41" s="395"/>
      <c r="D41" s="395"/>
      <c r="E41" s="395"/>
      <c r="F41" s="396"/>
    </row>
    <row r="42" spans="1:6" ht="15" thickBot="1" x14ac:dyDescent="0.25"/>
    <row r="43" spans="1:6" ht="29.25" customHeight="1" x14ac:dyDescent="0.2">
      <c r="A43" s="449" t="s">
        <v>378</v>
      </c>
      <c r="B43" s="450"/>
      <c r="C43" s="450"/>
      <c r="D43" s="450"/>
      <c r="E43" s="450"/>
      <c r="F43" s="451"/>
    </row>
    <row r="44" spans="1:6" ht="274.5" customHeight="1" thickBot="1" x14ac:dyDescent="0.25">
      <c r="A44" s="409" t="s">
        <v>300</v>
      </c>
      <c r="B44" s="395"/>
      <c r="C44" s="395"/>
      <c r="D44" s="395"/>
      <c r="E44" s="395"/>
      <c r="F44" s="396"/>
    </row>
    <row r="45" spans="1:6" ht="15" thickBot="1" x14ac:dyDescent="0.25"/>
    <row r="46" spans="1:6" ht="29.25" customHeight="1" x14ac:dyDescent="0.2">
      <c r="A46" s="449" t="s">
        <v>343</v>
      </c>
      <c r="B46" s="450"/>
      <c r="C46" s="450"/>
      <c r="D46" s="450"/>
      <c r="E46" s="450"/>
      <c r="F46" s="451"/>
    </row>
    <row r="47" spans="1:6" s="187" customFormat="1" ht="181.5" customHeight="1" thickBot="1" x14ac:dyDescent="0.3">
      <c r="A47" s="452" t="s">
        <v>301</v>
      </c>
      <c r="B47" s="453"/>
      <c r="C47" s="453"/>
      <c r="D47" s="453"/>
      <c r="E47" s="453"/>
      <c r="F47" s="454"/>
    </row>
    <row r="48" spans="1:6" ht="15.75" customHeight="1" thickBot="1" x14ac:dyDescent="0.25">
      <c r="A48" s="106"/>
      <c r="B48" s="106"/>
      <c r="C48" s="106"/>
      <c r="D48" s="106"/>
      <c r="E48" s="106"/>
      <c r="F48" s="106"/>
    </row>
    <row r="49" spans="1:6" ht="19.5" customHeight="1" x14ac:dyDescent="0.2">
      <c r="A49" s="422" t="s">
        <v>344</v>
      </c>
      <c r="B49" s="423"/>
      <c r="C49" s="423"/>
      <c r="D49" s="423"/>
      <c r="E49" s="423"/>
      <c r="F49" s="424"/>
    </row>
    <row r="50" spans="1:6" ht="363" customHeight="1" thickBot="1" x14ac:dyDescent="0.25">
      <c r="A50" s="425" t="s">
        <v>308</v>
      </c>
      <c r="B50" s="426"/>
      <c r="C50" s="426"/>
      <c r="D50" s="426"/>
      <c r="E50" s="426"/>
      <c r="F50" s="427"/>
    </row>
    <row r="51" spans="1:6" ht="15" thickBot="1" x14ac:dyDescent="0.25"/>
    <row r="52" spans="1:6" ht="27.75" customHeight="1" x14ac:dyDescent="0.2">
      <c r="A52" s="387" t="s">
        <v>345</v>
      </c>
      <c r="B52" s="388"/>
      <c r="C52" s="388"/>
      <c r="D52" s="388"/>
      <c r="E52" s="388"/>
      <c r="F52" s="389"/>
    </row>
    <row r="53" spans="1:6" ht="409.6" customHeight="1" x14ac:dyDescent="0.2">
      <c r="A53" s="390" t="s">
        <v>311</v>
      </c>
      <c r="B53" s="391"/>
      <c r="C53" s="391"/>
      <c r="D53" s="391"/>
      <c r="E53" s="391"/>
      <c r="F53" s="392"/>
    </row>
    <row r="54" spans="1:6" ht="77.25" customHeight="1" thickBot="1" x14ac:dyDescent="0.25">
      <c r="A54" s="384"/>
      <c r="B54" s="385"/>
      <c r="C54" s="385"/>
      <c r="D54" s="385"/>
      <c r="E54" s="385"/>
      <c r="F54" s="38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42"/>
  <sheetViews>
    <sheetView zoomScale="70" zoomScaleNormal="70" workbookViewId="0">
      <selection activeCell="A10" sqref="A10:A12"/>
    </sheetView>
  </sheetViews>
  <sheetFormatPr baseColWidth="10" defaultColWidth="11.42578125" defaultRowHeight="14.25" x14ac:dyDescent="0.2"/>
  <cols>
    <col min="1" max="1" width="31" style="1" customWidth="1"/>
    <col min="2" max="2" width="39.5703125" style="1" customWidth="1"/>
    <col min="3" max="3" width="29" style="1" customWidth="1"/>
    <col min="4" max="4" width="39.42578125"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09"/>
      <c r="B1" s="462" t="str">
        <f>CONTEXTO!B1</f>
        <v xml:space="preserve">PROCESO: </v>
      </c>
      <c r="C1" s="462"/>
      <c r="D1" s="462"/>
      <c r="E1" s="462"/>
      <c r="F1" s="597" t="s">
        <v>539</v>
      </c>
      <c r="G1" s="597"/>
      <c r="H1" s="597"/>
      <c r="I1" s="597"/>
      <c r="J1" s="629"/>
    </row>
    <row r="2" spans="1:12" x14ac:dyDescent="0.2">
      <c r="A2" s="510"/>
      <c r="B2" s="463" t="s">
        <v>68</v>
      </c>
      <c r="C2" s="463"/>
      <c r="D2" s="463"/>
      <c r="E2" s="463"/>
      <c r="F2" s="522" t="s">
        <v>540</v>
      </c>
      <c r="G2" s="522"/>
      <c r="H2" s="522"/>
      <c r="I2" s="522"/>
      <c r="J2" s="630"/>
    </row>
    <row r="3" spans="1:12" ht="15" customHeight="1" x14ac:dyDescent="0.2">
      <c r="A3" s="510"/>
      <c r="B3" s="463"/>
      <c r="C3" s="463"/>
      <c r="D3" s="463"/>
      <c r="E3" s="463"/>
      <c r="F3" s="522" t="s">
        <v>541</v>
      </c>
      <c r="G3" s="522"/>
      <c r="H3" s="522"/>
      <c r="I3" s="522"/>
      <c r="J3" s="630"/>
    </row>
    <row r="4" spans="1:12" ht="15" thickBot="1" x14ac:dyDescent="0.25">
      <c r="A4" s="510"/>
      <c r="B4" s="463"/>
      <c r="C4" s="463"/>
      <c r="D4" s="463"/>
      <c r="E4" s="463"/>
      <c r="F4" s="522" t="s">
        <v>549</v>
      </c>
      <c r="G4" s="522"/>
      <c r="H4" s="522"/>
      <c r="I4" s="522"/>
      <c r="J4" s="631"/>
    </row>
    <row r="5" spans="1:12" ht="15.75" x14ac:dyDescent="0.2">
      <c r="A5" s="639"/>
      <c r="B5" s="640"/>
      <c r="C5" s="640"/>
      <c r="D5" s="640"/>
      <c r="E5" s="640"/>
      <c r="F5" s="640"/>
      <c r="G5" s="640"/>
      <c r="H5" s="640"/>
      <c r="I5" s="640"/>
      <c r="J5" s="641"/>
    </row>
    <row r="6" spans="1:12" ht="39.75" customHeight="1" x14ac:dyDescent="0.2">
      <c r="A6" s="635" t="str">
        <f>CONTEXTO!A8</f>
        <v xml:space="preserve">PROCESO: Gestión de Hacienda Pública </v>
      </c>
      <c r="B6" s="636"/>
      <c r="C6" s="636"/>
      <c r="D6" s="636"/>
      <c r="E6" s="636"/>
      <c r="F6" s="636"/>
      <c r="G6" s="636"/>
      <c r="H6" s="636"/>
      <c r="I6" s="636"/>
      <c r="J6" s="637"/>
    </row>
    <row r="7" spans="1:12" s="59" customFormat="1" ht="63" customHeight="1" thickBot="1" x14ac:dyDescent="0.25">
      <c r="A7" s="632"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633"/>
      <c r="C7" s="633"/>
      <c r="D7" s="633"/>
      <c r="E7" s="633"/>
      <c r="F7" s="633"/>
      <c r="G7" s="633"/>
      <c r="H7" s="633"/>
      <c r="I7" s="633"/>
      <c r="J7" s="634"/>
    </row>
    <row r="8" spans="1:12" s="59" customFormat="1" ht="25.5" customHeight="1" thickBot="1" x14ac:dyDescent="0.25">
      <c r="A8" s="638"/>
      <c r="B8" s="638"/>
      <c r="C8" s="638"/>
      <c r="D8" s="638"/>
      <c r="E8" s="638"/>
      <c r="F8" s="638"/>
      <c r="G8" s="638"/>
      <c r="H8" s="638"/>
      <c r="I8" s="638"/>
      <c r="J8" s="638"/>
    </row>
    <row r="9" spans="1:12" s="59" customFormat="1" ht="69" customHeight="1" x14ac:dyDescent="0.2">
      <c r="A9" s="72" t="s">
        <v>264</v>
      </c>
      <c r="B9" s="73" t="s">
        <v>263</v>
      </c>
      <c r="C9" s="74" t="s">
        <v>265</v>
      </c>
      <c r="D9" s="75" t="s">
        <v>79</v>
      </c>
      <c r="E9" s="76" t="s">
        <v>69</v>
      </c>
      <c r="F9" s="77" t="s">
        <v>70</v>
      </c>
      <c r="G9" s="77" t="s">
        <v>71</v>
      </c>
      <c r="H9" s="77" t="s">
        <v>72</v>
      </c>
      <c r="I9" s="77" t="s">
        <v>73</v>
      </c>
      <c r="J9" s="78" t="s">
        <v>74</v>
      </c>
    </row>
    <row r="10" spans="1:12" s="59" customFormat="1" ht="61.5" customHeight="1" x14ac:dyDescent="0.2">
      <c r="A10" s="624" t="s">
        <v>453</v>
      </c>
      <c r="B10" s="196" t="s">
        <v>454</v>
      </c>
      <c r="C10" s="625" t="s">
        <v>408</v>
      </c>
      <c r="D10" s="197" t="s">
        <v>409</v>
      </c>
      <c r="E10" s="625" t="s">
        <v>451</v>
      </c>
      <c r="F10" s="622" t="s">
        <v>138</v>
      </c>
      <c r="G10" s="622" t="s">
        <v>138</v>
      </c>
      <c r="H10" s="622" t="s">
        <v>138</v>
      </c>
      <c r="I10" s="622" t="s">
        <v>138</v>
      </c>
      <c r="J10" s="623" t="str">
        <f>IF(F10="NA","GESTION",IF(G10="NA","GESTION",IF(H10="NA","GESTION",IF(I10="NA","GESTION",IF(F10&lt;&gt;"X"," ",IF(G10&lt;&gt;"X"," ",IF(H10&lt;&gt;"X"," ",IF(I10&lt;&gt;"X"," ","CORRUPCION"))))))))</f>
        <v>CORRUPCION</v>
      </c>
      <c r="K10" s="71"/>
      <c r="L10" s="71"/>
    </row>
    <row r="11" spans="1:12" ht="55.5" customHeight="1" x14ac:dyDescent="0.2">
      <c r="A11" s="624"/>
      <c r="B11" s="626" t="s">
        <v>406</v>
      </c>
      <c r="C11" s="625"/>
      <c r="D11" s="256" t="s">
        <v>410</v>
      </c>
      <c r="E11" s="625"/>
      <c r="F11" s="622"/>
      <c r="G11" s="622"/>
      <c r="H11" s="622"/>
      <c r="I11" s="622"/>
      <c r="J11" s="623"/>
    </row>
    <row r="12" spans="1:12" ht="60.75" customHeight="1" x14ac:dyDescent="0.2">
      <c r="A12" s="624"/>
      <c r="B12" s="627"/>
      <c r="C12" s="625"/>
      <c r="D12" s="198" t="s">
        <v>411</v>
      </c>
      <c r="E12" s="625"/>
      <c r="F12" s="622"/>
      <c r="G12" s="622"/>
      <c r="H12" s="622"/>
      <c r="I12" s="622"/>
      <c r="J12" s="623"/>
    </row>
    <row r="13" spans="1:12" ht="67.5" customHeight="1" x14ac:dyDescent="0.2">
      <c r="A13" s="642" t="s">
        <v>455</v>
      </c>
      <c r="B13" s="196" t="s">
        <v>407</v>
      </c>
      <c r="C13" s="626" t="s">
        <v>464</v>
      </c>
      <c r="D13" s="199" t="s">
        <v>459</v>
      </c>
      <c r="E13" s="626" t="s">
        <v>452</v>
      </c>
      <c r="F13" s="622" t="s">
        <v>138</v>
      </c>
      <c r="G13" s="622" t="s">
        <v>138</v>
      </c>
      <c r="H13" s="622" t="s">
        <v>138</v>
      </c>
      <c r="I13" s="622" t="s">
        <v>138</v>
      </c>
      <c r="J13" s="623" t="str">
        <f>IF(F13="NA","GESTION",IF(G13="NA","GESTION",IF(H13="NA","GESTION",IF(I13="NA","GESTION",IF(F13&lt;&gt;"X"," ",IF(G13&lt;&gt;"X"," ",IF(H13&lt;&gt;"X"," ",IF(I13&lt;&gt;"X"," ","CORRUPCION"))))))))</f>
        <v>CORRUPCION</v>
      </c>
    </row>
    <row r="14" spans="1:12" ht="63.75" customHeight="1" x14ac:dyDescent="0.2">
      <c r="A14" s="643"/>
      <c r="B14" s="196" t="s">
        <v>456</v>
      </c>
      <c r="C14" s="628"/>
      <c r="D14" s="199" t="s">
        <v>410</v>
      </c>
      <c r="E14" s="628"/>
      <c r="F14" s="622"/>
      <c r="G14" s="622"/>
      <c r="H14" s="622"/>
      <c r="I14" s="622"/>
      <c r="J14" s="623"/>
    </row>
    <row r="15" spans="1:12" ht="64.5" customHeight="1" x14ac:dyDescent="0.2">
      <c r="A15" s="644"/>
      <c r="B15" s="196" t="s">
        <v>457</v>
      </c>
      <c r="C15" s="627"/>
      <c r="D15" s="200" t="s">
        <v>411</v>
      </c>
      <c r="E15" s="627"/>
      <c r="F15" s="622"/>
      <c r="G15" s="622"/>
      <c r="H15" s="622"/>
      <c r="I15" s="622"/>
      <c r="J15" s="623"/>
    </row>
    <row r="16" spans="1:12" ht="64.5" customHeight="1" x14ac:dyDescent="0.2">
      <c r="A16" s="624" t="s">
        <v>461</v>
      </c>
      <c r="B16" s="196" t="s">
        <v>398</v>
      </c>
      <c r="C16" s="625" t="s">
        <v>458</v>
      </c>
      <c r="D16" s="198" t="s">
        <v>411</v>
      </c>
      <c r="E16" s="625" t="s">
        <v>460</v>
      </c>
      <c r="F16" s="622" t="s">
        <v>138</v>
      </c>
      <c r="G16" s="622" t="s">
        <v>139</v>
      </c>
      <c r="H16" s="622" t="s">
        <v>138</v>
      </c>
      <c r="I16" s="622" t="s">
        <v>138</v>
      </c>
      <c r="J16" s="623" t="str">
        <f>IF(F16="NA","GESTION",IF(G16="NA","GESTION",IF(H16="NA","GESTION",IF(I16="NA","GESTION",IF(F16&lt;&gt;"X"," ",IF(G16&lt;&gt;"X"," ",IF(H16&lt;&gt;"X"," ",IF(I16&lt;&gt;"X"," ","CORRUPCION"))))))))</f>
        <v>GESTION</v>
      </c>
    </row>
    <row r="17" spans="1:10" ht="63.75" customHeight="1" x14ac:dyDescent="0.2">
      <c r="A17" s="624"/>
      <c r="B17" s="196" t="s">
        <v>483</v>
      </c>
      <c r="C17" s="625"/>
      <c r="D17" s="196" t="s">
        <v>462</v>
      </c>
      <c r="E17" s="625"/>
      <c r="F17" s="622"/>
      <c r="G17" s="622"/>
      <c r="H17" s="622"/>
      <c r="I17" s="622"/>
      <c r="J17" s="623"/>
    </row>
    <row r="18" spans="1:10" ht="50.25" customHeight="1" x14ac:dyDescent="0.2">
      <c r="A18" s="624"/>
      <c r="B18" s="277" t="s">
        <v>400</v>
      </c>
      <c r="C18" s="625"/>
      <c r="D18" s="196" t="s">
        <v>463</v>
      </c>
      <c r="E18" s="625"/>
      <c r="F18" s="622"/>
      <c r="G18" s="622"/>
      <c r="H18" s="622"/>
      <c r="I18" s="622"/>
      <c r="J18" s="623"/>
    </row>
    <row r="19" spans="1:10" ht="58.5" customHeight="1" x14ac:dyDescent="0.2">
      <c r="A19" s="642" t="s">
        <v>480</v>
      </c>
      <c r="B19" s="277" t="s">
        <v>468</v>
      </c>
      <c r="C19" s="626" t="s">
        <v>471</v>
      </c>
      <c r="D19" s="196" t="s">
        <v>472</v>
      </c>
      <c r="E19" s="626" t="s">
        <v>469</v>
      </c>
      <c r="F19" s="652" t="s">
        <v>138</v>
      </c>
      <c r="G19" s="652" t="s">
        <v>139</v>
      </c>
      <c r="H19" s="652" t="s">
        <v>138</v>
      </c>
      <c r="I19" s="652" t="s">
        <v>139</v>
      </c>
      <c r="J19" s="621" t="str">
        <f>IF(F19="NA","GESTION",IF(G19="NA","GESTION",IF(H19="NA","GESTION",IF(I19="NA","GESTION",IF(F19&lt;&gt;"X"," ",IF(G19&lt;&gt;"X"," ",IF(H19&lt;&gt;"X"," ",IF(I19&lt;&gt;"X"," ","CORRUPCION"))))))))</f>
        <v>GESTION</v>
      </c>
    </row>
    <row r="20" spans="1:10" ht="67.5" customHeight="1" x14ac:dyDescent="0.2">
      <c r="A20" s="643"/>
      <c r="B20" s="277" t="s">
        <v>392</v>
      </c>
      <c r="C20" s="628"/>
      <c r="D20" s="196" t="s">
        <v>473</v>
      </c>
      <c r="E20" s="628"/>
      <c r="F20" s="653"/>
      <c r="G20" s="653"/>
      <c r="H20" s="653"/>
      <c r="I20" s="653"/>
      <c r="J20" s="616"/>
    </row>
    <row r="21" spans="1:10" ht="78.75" customHeight="1" x14ac:dyDescent="0.2">
      <c r="A21" s="643"/>
      <c r="B21" s="277" t="s">
        <v>470</v>
      </c>
      <c r="C21" s="628"/>
      <c r="D21" s="199" t="s">
        <v>410</v>
      </c>
      <c r="E21" s="628"/>
      <c r="F21" s="653"/>
      <c r="G21" s="653"/>
      <c r="H21" s="653"/>
      <c r="I21" s="653"/>
      <c r="J21" s="616"/>
    </row>
    <row r="22" spans="1:10" ht="99.75" customHeight="1" x14ac:dyDescent="0.2">
      <c r="A22" s="644"/>
      <c r="B22" s="277" t="s">
        <v>474</v>
      </c>
      <c r="C22" s="627"/>
      <c r="D22" s="277" t="s">
        <v>481</v>
      </c>
      <c r="E22" s="627"/>
      <c r="F22" s="654"/>
      <c r="G22" s="654"/>
      <c r="H22" s="654"/>
      <c r="I22" s="654"/>
      <c r="J22" s="617"/>
    </row>
    <row r="23" spans="1:10" ht="71.25" customHeight="1" x14ac:dyDescent="0.2">
      <c r="A23" s="201"/>
      <c r="B23" s="202"/>
      <c r="C23" s="202"/>
      <c r="D23" s="202"/>
      <c r="E23" s="645" t="s">
        <v>252</v>
      </c>
      <c r="F23" s="202"/>
      <c r="G23" s="202"/>
      <c r="H23" s="202"/>
      <c r="I23" s="202"/>
      <c r="J23" s="623" t="str">
        <f>IF(F23="NA","GESTION",IF(G23="NA","GESTION",IF(H23="NA","GESTION",IF(I23="NA","GESTION",IF(F23&lt;&gt;"X"," ",IF(G23&lt;&gt;"X"," ",IF(H23&lt;&gt;"X"," ",IF(I23&lt;&gt;"X"," ","CORRUPCION"))))))))</f>
        <v xml:space="preserve"> </v>
      </c>
    </row>
    <row r="24" spans="1:10" ht="80.25" customHeight="1" x14ac:dyDescent="0.2">
      <c r="A24" s="201"/>
      <c r="B24" s="202"/>
      <c r="C24" s="202"/>
      <c r="D24" s="202"/>
      <c r="E24" s="646"/>
      <c r="F24" s="202"/>
      <c r="G24" s="202"/>
      <c r="H24" s="202"/>
      <c r="I24" s="202"/>
      <c r="J24" s="623"/>
    </row>
    <row r="25" spans="1:10" ht="69.75" customHeight="1" x14ac:dyDescent="0.2">
      <c r="A25" s="201"/>
      <c r="B25" s="202"/>
      <c r="C25" s="202"/>
      <c r="D25" s="202"/>
      <c r="E25" s="647"/>
      <c r="F25" s="202"/>
      <c r="G25" s="202"/>
      <c r="H25" s="202"/>
      <c r="I25" s="202"/>
      <c r="J25" s="623"/>
    </row>
    <row r="26" spans="1:10" ht="54.75" customHeight="1" x14ac:dyDescent="0.2">
      <c r="A26" s="201"/>
      <c r="B26" s="202"/>
      <c r="C26" s="202"/>
      <c r="D26" s="202"/>
      <c r="E26" s="645" t="s">
        <v>270</v>
      </c>
      <c r="F26" s="202"/>
      <c r="G26" s="202"/>
      <c r="H26" s="202"/>
      <c r="I26" s="202"/>
      <c r="J26" s="623" t="str">
        <f>IF(F26="NA","GESTION",IF(G26="NA","GESTION",IF(H26="NA","GESTION",IF(I26="NA","GESTION",IF(F26&lt;&gt;"X"," ",IF(G26&lt;&gt;"X"," ",IF(H26&lt;&gt;"X"," ",IF(I26&lt;&gt;"X"," ","CORRUPCION"))))))))</f>
        <v xml:space="preserve"> </v>
      </c>
    </row>
    <row r="27" spans="1:10" ht="65.25" customHeight="1" x14ac:dyDescent="0.2">
      <c r="A27" s="201"/>
      <c r="B27" s="202"/>
      <c r="C27" s="202"/>
      <c r="D27" s="202"/>
      <c r="E27" s="646"/>
      <c r="F27" s="202"/>
      <c r="G27" s="202"/>
      <c r="H27" s="202"/>
      <c r="I27" s="202"/>
      <c r="J27" s="623"/>
    </row>
    <row r="28" spans="1:10" ht="69.75" customHeight="1" x14ac:dyDescent="0.2">
      <c r="A28" s="201"/>
      <c r="B28" s="202"/>
      <c r="C28" s="202"/>
      <c r="D28" s="202"/>
      <c r="E28" s="647"/>
      <c r="F28" s="202"/>
      <c r="G28" s="202"/>
      <c r="H28" s="202"/>
      <c r="I28" s="202"/>
      <c r="J28" s="623"/>
    </row>
    <row r="29" spans="1:10" ht="68.25" customHeight="1" x14ac:dyDescent="0.2">
      <c r="A29" s="201"/>
      <c r="B29" s="202"/>
      <c r="C29" s="202"/>
      <c r="D29" s="202"/>
      <c r="E29" s="645" t="s">
        <v>266</v>
      </c>
      <c r="F29" s="202"/>
      <c r="G29" s="202"/>
      <c r="H29" s="202"/>
      <c r="I29" s="202"/>
      <c r="J29" s="623" t="str">
        <f>IF(F29="NA","GESTION",IF(G29="NA","GESTION",IF(H29="NA","GESTION",IF(I29="NA","GESTION",IF(F29&lt;&gt;"X"," ",IF(G29&lt;&gt;"X"," ",IF(H29&lt;&gt;"X"," ",IF(I29&lt;&gt;"X"," ","CORRUPCION"))))))))</f>
        <v xml:space="preserve"> </v>
      </c>
    </row>
    <row r="30" spans="1:10" ht="69" customHeight="1" x14ac:dyDescent="0.2">
      <c r="A30" s="201"/>
      <c r="B30" s="202"/>
      <c r="C30" s="202"/>
      <c r="D30" s="202"/>
      <c r="E30" s="646"/>
      <c r="F30" s="202"/>
      <c r="G30" s="202"/>
      <c r="H30" s="202"/>
      <c r="I30" s="202"/>
      <c r="J30" s="623"/>
    </row>
    <row r="31" spans="1:10" ht="59.25" customHeight="1" x14ac:dyDescent="0.2">
      <c r="A31" s="201"/>
      <c r="B31" s="202"/>
      <c r="C31" s="202"/>
      <c r="D31" s="202"/>
      <c r="E31" s="647"/>
      <c r="F31" s="202"/>
      <c r="G31" s="202"/>
      <c r="H31" s="202"/>
      <c r="I31" s="202"/>
      <c r="J31" s="623"/>
    </row>
    <row r="32" spans="1:10" ht="57" customHeight="1" x14ac:dyDescent="0.2">
      <c r="A32" s="201"/>
      <c r="B32" s="202"/>
      <c r="C32" s="202"/>
      <c r="D32" s="202"/>
      <c r="E32" s="645" t="s">
        <v>267</v>
      </c>
      <c r="F32" s="202"/>
      <c r="G32" s="202"/>
      <c r="H32" s="202"/>
      <c r="I32" s="202"/>
      <c r="J32" s="623" t="str">
        <f>IF(F32="NA","GESTION",IF(G32="NA","GESTION",IF(H32="NA","GESTION",IF(I32="NA","GESTION",IF(F32&lt;&gt;"X"," ",IF(G32&lt;&gt;"X"," ",IF(H32&lt;&gt;"X"," ",IF(I32&lt;&gt;"X"," ","CORRUPCION"))))))))</f>
        <v xml:space="preserve"> </v>
      </c>
    </row>
    <row r="33" spans="1:10" ht="61.5" customHeight="1" x14ac:dyDescent="0.2">
      <c r="A33" s="201"/>
      <c r="B33" s="202"/>
      <c r="C33" s="202"/>
      <c r="D33" s="202"/>
      <c r="E33" s="646"/>
      <c r="F33" s="202"/>
      <c r="G33" s="202"/>
      <c r="H33" s="202"/>
      <c r="I33" s="202"/>
      <c r="J33" s="623"/>
    </row>
    <row r="34" spans="1:10" ht="71.25" customHeight="1" x14ac:dyDescent="0.2">
      <c r="A34" s="201"/>
      <c r="B34" s="202"/>
      <c r="C34" s="202"/>
      <c r="D34" s="202"/>
      <c r="E34" s="647"/>
      <c r="F34" s="202"/>
      <c r="G34" s="202"/>
      <c r="H34" s="202"/>
      <c r="I34" s="202"/>
      <c r="J34" s="623"/>
    </row>
    <row r="35" spans="1:10" ht="64.5" customHeight="1" x14ac:dyDescent="0.2">
      <c r="A35" s="203"/>
      <c r="B35" s="204"/>
      <c r="C35" s="204"/>
      <c r="D35" s="204"/>
      <c r="E35" s="648" t="s">
        <v>268</v>
      </c>
      <c r="F35" s="204"/>
      <c r="G35" s="204"/>
      <c r="H35" s="204"/>
      <c r="I35" s="204"/>
      <c r="J35" s="623" t="str">
        <f>IF(F35="NA","GESTION",IF(G35="NA","GESTION",IF(H35="NA","GESTION",IF(I35="NA","GESTION",IF(F35&lt;&gt;"X"," ",IF(G35&lt;&gt;"X"," ",IF(H35&lt;&gt;"X"," ",IF(I35&lt;&gt;"X"," ","CORRUPCION"))))))))</f>
        <v xml:space="preserve"> </v>
      </c>
    </row>
    <row r="36" spans="1:10" ht="74.25" customHeight="1" x14ac:dyDescent="0.2">
      <c r="A36" s="205"/>
      <c r="B36" s="206"/>
      <c r="C36" s="206"/>
      <c r="D36" s="206"/>
      <c r="E36" s="649"/>
      <c r="F36" s="206"/>
      <c r="G36" s="206"/>
      <c r="H36" s="206"/>
      <c r="I36" s="206"/>
      <c r="J36" s="623"/>
    </row>
    <row r="37" spans="1:10" ht="54.75" customHeight="1" x14ac:dyDescent="0.2">
      <c r="A37" s="205"/>
      <c r="B37" s="206"/>
      <c r="C37" s="206"/>
      <c r="D37" s="206"/>
      <c r="E37" s="651"/>
      <c r="F37" s="206"/>
      <c r="G37" s="206"/>
      <c r="H37" s="206"/>
      <c r="I37" s="206"/>
      <c r="J37" s="623"/>
    </row>
    <row r="38" spans="1:10" ht="77.25" customHeight="1" x14ac:dyDescent="0.2">
      <c r="A38" s="205"/>
      <c r="B38" s="206"/>
      <c r="C38" s="206"/>
      <c r="D38" s="206"/>
      <c r="E38" s="648" t="s">
        <v>269</v>
      </c>
      <c r="F38" s="206"/>
      <c r="G38" s="206"/>
      <c r="H38" s="206"/>
      <c r="I38" s="206"/>
      <c r="J38" s="623" t="str">
        <f>IF(F38="NA","GESTION",IF(G38="NA","GESTION",IF(H38="NA","GESTION",IF(I38="NA","GESTION",IF(F38&lt;&gt;"X"," ",IF(G38&lt;&gt;"X"," ",IF(H38&lt;&gt;"X"," ",IF(I38&lt;&gt;"X"," ","CORRUPCION"))))))))</f>
        <v xml:space="preserve"> </v>
      </c>
    </row>
    <row r="39" spans="1:10" ht="66.75" customHeight="1" x14ac:dyDescent="0.2">
      <c r="A39" s="205"/>
      <c r="B39" s="206"/>
      <c r="C39" s="206"/>
      <c r="D39" s="206"/>
      <c r="E39" s="649"/>
      <c r="F39" s="206"/>
      <c r="G39" s="206"/>
      <c r="H39" s="206"/>
      <c r="I39" s="206"/>
      <c r="J39" s="623"/>
    </row>
    <row r="40" spans="1:10" ht="52.5" customHeight="1" thickBot="1" x14ac:dyDescent="0.25">
      <c r="A40" s="207"/>
      <c r="B40" s="208"/>
      <c r="C40" s="208"/>
      <c r="D40" s="208"/>
      <c r="E40" s="650"/>
      <c r="F40" s="208"/>
      <c r="G40" s="208"/>
      <c r="H40" s="208"/>
      <c r="I40" s="208"/>
      <c r="J40" s="623"/>
    </row>
    <row r="41" spans="1:10" ht="66" customHeight="1" x14ac:dyDescent="0.2"/>
    <row r="42" spans="1:10" ht="76.5" customHeight="1" x14ac:dyDescent="0.2"/>
  </sheetData>
  <sheetProtection selectLockedCells="1"/>
  <mergeCells count="57">
    <mergeCell ref="H19:H22"/>
    <mergeCell ref="I19:I22"/>
    <mergeCell ref="A19:A22"/>
    <mergeCell ref="C19:C22"/>
    <mergeCell ref="E19:E22"/>
    <mergeCell ref="F19:F22"/>
    <mergeCell ref="G19:G22"/>
    <mergeCell ref="E23:E25"/>
    <mergeCell ref="J23:J25"/>
    <mergeCell ref="E26:E28"/>
    <mergeCell ref="J26:J28"/>
    <mergeCell ref="E29:E31"/>
    <mergeCell ref="J29:J31"/>
    <mergeCell ref="E32:E34"/>
    <mergeCell ref="J32:J34"/>
    <mergeCell ref="E38:E40"/>
    <mergeCell ref="J38:J40"/>
    <mergeCell ref="E35:E37"/>
    <mergeCell ref="J35:J37"/>
    <mergeCell ref="A7:J7"/>
    <mergeCell ref="A6:J6"/>
    <mergeCell ref="A8:J8"/>
    <mergeCell ref="A5:J5"/>
    <mergeCell ref="C13:C15"/>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A16:A18"/>
    <mergeCell ref="C16:C18"/>
    <mergeCell ref="E16:E18"/>
    <mergeCell ref="F16:F18"/>
    <mergeCell ref="H10:H12"/>
    <mergeCell ref="B11:B12"/>
    <mergeCell ref="E13:E15"/>
    <mergeCell ref="G13:G15"/>
    <mergeCell ref="H13:H15"/>
    <mergeCell ref="G16:G18"/>
    <mergeCell ref="H16:H18"/>
    <mergeCell ref="J19:J2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topLeftCell="A4" zoomScale="85" zoomScaleNormal="85" workbookViewId="0">
      <selection activeCell="A10" sqref="A10:A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509"/>
      <c r="B1" s="462" t="str">
        <f>CONTEXTO!B1</f>
        <v xml:space="preserve">PROCESO: </v>
      </c>
      <c r="C1" s="462"/>
      <c r="D1" s="597" t="s">
        <v>539</v>
      </c>
      <c r="E1" s="597"/>
      <c r="F1" s="629"/>
    </row>
    <row r="2" spans="1:6" x14ac:dyDescent="0.2">
      <c r="A2" s="510"/>
      <c r="B2" s="463" t="s">
        <v>75</v>
      </c>
      <c r="C2" s="463"/>
      <c r="D2" s="522" t="s">
        <v>540</v>
      </c>
      <c r="E2" s="522"/>
      <c r="F2" s="630"/>
    </row>
    <row r="3" spans="1:6" ht="15" customHeight="1" x14ac:dyDescent="0.2">
      <c r="A3" s="510"/>
      <c r="B3" s="463"/>
      <c r="C3" s="463"/>
      <c r="D3" s="522" t="s">
        <v>541</v>
      </c>
      <c r="E3" s="522"/>
      <c r="F3" s="630"/>
    </row>
    <row r="4" spans="1:6" ht="15" thickBot="1" x14ac:dyDescent="0.25">
      <c r="A4" s="510"/>
      <c r="B4" s="463"/>
      <c r="C4" s="463"/>
      <c r="D4" s="522" t="s">
        <v>550</v>
      </c>
      <c r="E4" s="522"/>
      <c r="F4" s="631"/>
    </row>
    <row r="5" spans="1:6" ht="15.75" x14ac:dyDescent="0.2">
      <c r="A5" s="639"/>
      <c r="B5" s="640"/>
      <c r="C5" s="640"/>
      <c r="D5" s="640"/>
      <c r="E5" s="640"/>
      <c r="F5" s="641"/>
    </row>
    <row r="6" spans="1:6" s="59" customFormat="1" ht="25.5" customHeight="1" x14ac:dyDescent="0.2">
      <c r="A6" s="678" t="str">
        <f>CONTEXTO!A8</f>
        <v xml:space="preserve">PROCESO: Gestión de Hacienda Pública </v>
      </c>
      <c r="B6" s="679"/>
      <c r="C6" s="679"/>
      <c r="D6" s="679"/>
      <c r="E6" s="679"/>
      <c r="F6" s="680"/>
    </row>
    <row r="7" spans="1:6" s="59" customFormat="1" ht="65.25" customHeight="1" thickBot="1" x14ac:dyDescent="0.25">
      <c r="A7" s="681"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682"/>
      <c r="C7" s="682"/>
      <c r="D7" s="682"/>
      <c r="E7" s="682"/>
      <c r="F7" s="683"/>
    </row>
    <row r="8" spans="1:6" s="59" customFormat="1" ht="18.75" customHeight="1" thickBot="1" x14ac:dyDescent="0.25">
      <c r="A8" s="638"/>
      <c r="B8" s="638"/>
      <c r="C8" s="638"/>
      <c r="D8" s="638"/>
      <c r="E8" s="638"/>
      <c r="F8" s="672"/>
    </row>
    <row r="9" spans="1:6" ht="31.5" customHeight="1" x14ac:dyDescent="0.2">
      <c r="A9" s="79" t="s">
        <v>69</v>
      </c>
      <c r="B9" s="80" t="s">
        <v>76</v>
      </c>
      <c r="C9" s="80" t="s">
        <v>77</v>
      </c>
      <c r="D9" s="123" t="s">
        <v>78</v>
      </c>
      <c r="E9" s="520" t="s">
        <v>79</v>
      </c>
      <c r="F9" s="521"/>
    </row>
    <row r="10" spans="1:6" ht="56.25" customHeight="1" x14ac:dyDescent="0.2">
      <c r="A10" s="675" t="str">
        <f>'IDENTIFICACION DE RIESGOS'!E10:E12</f>
        <v>Posibilidad de recibir o solicitar cualquier dadiva para modificar y/o alterar los datos existentes en los distintos sistemas de información</v>
      </c>
      <c r="B10" s="676" t="s">
        <v>467</v>
      </c>
      <c r="C10" s="677" t="str">
        <f>'IDENTIFICACION DE RIESGOS'!J10:J12</f>
        <v>CORRUPCION</v>
      </c>
      <c r="D10" s="124" t="str">
        <f>'IDENTIFICACION DE RIESGOS'!B10</f>
        <v>Falta de capacidad de liderazgo</v>
      </c>
      <c r="E10" s="666" t="str">
        <f>'IDENTIFICACION DE RIESGOS'!D10</f>
        <v xml:space="preserve">Pérdida de credibilidad institucional </v>
      </c>
      <c r="F10" s="667"/>
    </row>
    <row r="11" spans="1:6" ht="45" customHeight="1" x14ac:dyDescent="0.2">
      <c r="A11" s="675"/>
      <c r="B11" s="676"/>
      <c r="C11" s="677"/>
      <c r="D11" s="124" t="str">
        <f>'IDENTIFICACION DE RIESGOS'!B11</f>
        <v xml:space="preserve">Falta de ética profesional y compromiso en el desarrollo de las actividades del procesos </v>
      </c>
      <c r="E11" s="666" t="str">
        <f>'IDENTIFICACION DE RIESGOS'!D11</f>
        <v xml:space="preserve">Sanciones disciplinarias, fiscales y penales </v>
      </c>
      <c r="F11" s="667"/>
    </row>
    <row r="12" spans="1:6" ht="47.25" customHeight="1" x14ac:dyDescent="0.2">
      <c r="A12" s="675"/>
      <c r="B12" s="676"/>
      <c r="C12" s="677"/>
      <c r="D12" s="124">
        <f>'IDENTIFICACION DE RIESGOS'!B12</f>
        <v>0</v>
      </c>
      <c r="E12" s="670" t="str">
        <f>'IDENTIFICACION DE RIESGOS'!D12</f>
        <v>Disminucion en el recaudo y sanciones</v>
      </c>
      <c r="F12" s="671"/>
    </row>
    <row r="13" spans="1:6" ht="53.25" customHeight="1" x14ac:dyDescent="0.2">
      <c r="A13" s="655" t="str">
        <f>'IDENTIFICACION DE RIESGOS'!E13:E15</f>
        <v>Posibilidad de recibir o solicitar cualquier dadiva para omitir requisitos en el desarrollo de los trámites y servicios del proceso de gestión de Hacienda Pública</v>
      </c>
      <c r="B13" s="658" t="s">
        <v>465</v>
      </c>
      <c r="C13" s="663" t="str">
        <f>'IDENTIFICACION DE RIESGOS'!J13:J15</f>
        <v>CORRUPCION</v>
      </c>
      <c r="D13" s="124" t="str">
        <f>'IDENTIFICACION DE RIESGOS'!B13</f>
        <v>Falta de información clara y debilidad en canales de acceso a la publicidad de las condiciones del trámite</v>
      </c>
      <c r="E13" s="661" t="str">
        <f>'IDENTIFICACION DE RIESGOS'!D13</f>
        <v>Pérdida de credibilidad institucional</v>
      </c>
      <c r="F13" s="662"/>
    </row>
    <row r="14" spans="1:6" ht="43.5" customHeight="1" x14ac:dyDescent="0.2">
      <c r="A14" s="656"/>
      <c r="B14" s="659"/>
      <c r="C14" s="664"/>
      <c r="D14" s="124" t="str">
        <f>'IDENTIFICACION DE RIESGOS'!B14</f>
        <v xml:space="preserve">Falta de controles de la gestión de trámites </v>
      </c>
      <c r="E14" s="661" t="str">
        <f>'IDENTIFICACION DE RIESGOS'!D14</f>
        <v xml:space="preserve">Sanciones disciplinarias, fiscales y penales </v>
      </c>
      <c r="F14" s="662"/>
    </row>
    <row r="15" spans="1:6" ht="44.25" customHeight="1" x14ac:dyDescent="0.2">
      <c r="A15" s="657"/>
      <c r="B15" s="660"/>
      <c r="C15" s="665"/>
      <c r="D15" s="124" t="str">
        <f>'IDENTIFICACION DE RIESGOS'!B15</f>
        <v>Falta de comportamientos de integridad de lo público del servidor que revisa</v>
      </c>
      <c r="E15" s="661" t="str">
        <f>'IDENTIFICACION DE RIESGOS'!D15</f>
        <v>Disminucion en el recaudo y sanciones</v>
      </c>
      <c r="F15" s="662"/>
    </row>
    <row r="16" spans="1:6" ht="53.25" customHeight="1" x14ac:dyDescent="0.2">
      <c r="A16" s="675" t="str">
        <f>'IDENTIFICACION DE RIESGOS'!E16:E18</f>
        <v>Posibilidad de pérdida de información en los expedientes de los procesos de Gestión de Hacienda pública</v>
      </c>
      <c r="B16" s="676" t="s">
        <v>466</v>
      </c>
      <c r="C16" s="677" t="str">
        <f>'IDENTIFICACION DE RIESGOS'!J16:J18</f>
        <v>GESTION</v>
      </c>
      <c r="D16" s="124" t="str">
        <f>'IDENTIFICACION DE RIESGOS'!B16</f>
        <v>Falta de personal de planta para asumir las responsabilidades en la operación y continuidad de los procesos.</v>
      </c>
      <c r="E16" s="666" t="str">
        <f>'IDENTIFICACION DE RIESGOS'!D16</f>
        <v>Disminucion en el recaudo y sanciones</v>
      </c>
      <c r="F16" s="667"/>
    </row>
    <row r="17" spans="1:6" ht="57.75" customHeight="1" x14ac:dyDescent="0.2">
      <c r="A17" s="675"/>
      <c r="B17" s="676"/>
      <c r="C17" s="677"/>
      <c r="D17" s="124" t="str">
        <f>+'IDENTIFICACION DE RIESGOS'!B17</f>
        <v>Falta de digitalización de la totalidad de los expedientes que reposan en las diferentes direcciones.</v>
      </c>
      <c r="E17" s="668" t="str">
        <f>'IDENTIFICACION DE RIESGOS'!D17</f>
        <v xml:space="preserve">Que se tomen decisiones inadecuadas </v>
      </c>
      <c r="F17" s="669"/>
    </row>
    <row r="18" spans="1:6" ht="63" customHeight="1" x14ac:dyDescent="0.2">
      <c r="A18" s="675"/>
      <c r="B18" s="676"/>
      <c r="C18" s="677"/>
      <c r="D18" s="124" t="str">
        <f>+'IDENTIFICACION DE RIESGOS'!B18</f>
        <v>Aplicación inadecuada de las políticas de operación y carencia de controles en los procedimientos</v>
      </c>
      <c r="E18" s="666" t="str">
        <f>'IDENTIFICACION DE RIESGOS'!D18</f>
        <v xml:space="preserve">Realizar actuaciones sin los reportes requeridos </v>
      </c>
      <c r="F18" s="667"/>
    </row>
    <row r="19" spans="1:6" ht="57" customHeight="1" x14ac:dyDescent="0.2">
      <c r="A19" s="655" t="str">
        <f>'IDENTIFICACION DE RIESGOS'!E19</f>
        <v xml:space="preserve">Posibilidad de incumplimiento de recolección de información para reportes internos o externos </v>
      </c>
      <c r="B19" s="690" t="s">
        <v>482</v>
      </c>
      <c r="C19" s="663" t="str">
        <f>'IDENTIFICACION DE RIESGOS'!J19</f>
        <v>GESTION</v>
      </c>
      <c r="D19" s="93" t="str">
        <f>'IDENTIFICACION DE RIESGOS'!B19</f>
        <v>Dificultad en el trabajo en equipo</v>
      </c>
      <c r="E19" s="661" t="str">
        <f>'IDENTIFICACION DE RIESGOS'!D19</f>
        <v xml:space="preserve">Informacion errónea en la cartera que afecta las proyecciones financieras de la administración. </v>
      </c>
      <c r="F19" s="662"/>
    </row>
    <row r="20" spans="1:6" ht="57" customHeight="1" x14ac:dyDescent="0.2">
      <c r="A20" s="656"/>
      <c r="B20" s="691"/>
      <c r="C20" s="664"/>
      <c r="D20" s="93" t="str">
        <f>'IDENTIFICACION DE RIESGOS'!B20</f>
        <v>Baja capacidad de liderazgo</v>
      </c>
      <c r="E20" s="661" t="str">
        <f>'IDENTIFICACION DE RIESGOS'!D20</f>
        <v>Pérdida de la credibilidad de la imagen institucional.</v>
      </c>
      <c r="F20" s="662"/>
    </row>
    <row r="21" spans="1:6" ht="57" customHeight="1" x14ac:dyDescent="0.2">
      <c r="A21" s="656"/>
      <c r="B21" s="691"/>
      <c r="C21" s="664"/>
      <c r="D21" s="280" t="str">
        <f>'IDENTIFICACION DE RIESGOS'!B21</f>
        <v xml:space="preserve">Desconocimiento de los términos y fechas establecidas para la entrega de la información financiera </v>
      </c>
      <c r="E21" s="661" t="str">
        <f>'IDENTIFICACION DE RIESGOS'!D21</f>
        <v xml:space="preserve">Sanciones disciplinarias, fiscales y penales </v>
      </c>
      <c r="F21" s="662"/>
    </row>
    <row r="22" spans="1:6" ht="70.5" customHeight="1" x14ac:dyDescent="0.2">
      <c r="A22" s="657"/>
      <c r="B22" s="692"/>
      <c r="C22" s="665"/>
      <c r="D22" s="280" t="str">
        <f>+'IDENTIFICACION DE RIESGOS'!B22</f>
        <v>Falta de seguimiento y gestión al proceso de peticiones, quejas y reclamos y/o tramites de gestión de Hacienda Pública.</v>
      </c>
      <c r="E22" s="693" t="str">
        <f>+'IDENTIFICACION DE RIESGOS'!D22</f>
        <v xml:space="preserve">Sanciones Disciplinarias y fiscales, por el incumplimiento en la respuesta oportuna en los terminos de Ley de las Peticiones, quejas y reclamos y/o tramites de los procesos de Gestion de Hacienda Pública. </v>
      </c>
      <c r="F22" s="694"/>
    </row>
    <row r="23" spans="1:6" ht="63" customHeight="1" x14ac:dyDescent="0.2">
      <c r="A23" s="684" t="str">
        <f>'IDENTIFICACION DE RIESGOS'!E23</f>
        <v>e</v>
      </c>
      <c r="B23" s="687"/>
      <c r="C23" s="663" t="str">
        <f>'IDENTIFICACION DE RIESGOS'!J23</f>
        <v xml:space="preserve"> </v>
      </c>
      <c r="D23" s="93">
        <f>'IDENTIFICACION DE RIESGOS'!B23</f>
        <v>0</v>
      </c>
      <c r="E23" s="673">
        <f>'IDENTIFICACION DE RIESGOS'!D23</f>
        <v>0</v>
      </c>
      <c r="F23" s="674"/>
    </row>
    <row r="24" spans="1:6" ht="54.75" customHeight="1" x14ac:dyDescent="0.2">
      <c r="A24" s="685"/>
      <c r="B24" s="688"/>
      <c r="C24" s="664"/>
      <c r="D24" s="93">
        <f>'IDENTIFICACION DE RIESGOS'!B24</f>
        <v>0</v>
      </c>
      <c r="E24" s="673">
        <f>'IDENTIFICACION DE RIESGOS'!D24</f>
        <v>0</v>
      </c>
      <c r="F24" s="674"/>
    </row>
    <row r="25" spans="1:6" ht="54.75" customHeight="1" x14ac:dyDescent="0.2">
      <c r="A25" s="686"/>
      <c r="B25" s="689"/>
      <c r="C25" s="665"/>
      <c r="D25" s="93">
        <f>'IDENTIFICACION DE RIESGOS'!B25</f>
        <v>0</v>
      </c>
      <c r="E25" s="673">
        <f>'IDENTIFICACION DE RIESGOS'!D25</f>
        <v>0</v>
      </c>
      <c r="F25" s="674"/>
    </row>
    <row r="26" spans="1:6" ht="47.25" customHeight="1" x14ac:dyDescent="0.2">
      <c r="A26" s="684" t="str">
        <f>'IDENTIFICACION DE RIESGOS'!E26</f>
        <v>f</v>
      </c>
      <c r="B26" s="687"/>
      <c r="C26" s="663" t="str">
        <f>'IDENTIFICACION DE RIESGOS'!J26</f>
        <v xml:space="preserve"> </v>
      </c>
      <c r="D26" s="93">
        <f>'IDENTIFICACION DE RIESGOS'!B26</f>
        <v>0</v>
      </c>
      <c r="E26" s="673">
        <f>'IDENTIFICACION DE RIESGOS'!D26</f>
        <v>0</v>
      </c>
      <c r="F26" s="674"/>
    </row>
    <row r="27" spans="1:6" ht="44.25" customHeight="1" x14ac:dyDescent="0.2">
      <c r="A27" s="685"/>
      <c r="B27" s="688"/>
      <c r="C27" s="664"/>
      <c r="D27" s="93">
        <f>'IDENTIFICACION DE RIESGOS'!B27</f>
        <v>0</v>
      </c>
      <c r="E27" s="673">
        <f>'IDENTIFICACION DE RIESGOS'!D27</f>
        <v>0</v>
      </c>
      <c r="F27" s="674"/>
    </row>
    <row r="28" spans="1:6" ht="45" customHeight="1" x14ac:dyDescent="0.2">
      <c r="A28" s="686"/>
      <c r="B28" s="689"/>
      <c r="C28" s="665"/>
      <c r="D28" s="93">
        <f>'IDENTIFICACION DE RIESGOS'!B28</f>
        <v>0</v>
      </c>
      <c r="E28" s="673">
        <f>'IDENTIFICACION DE RIESGOS'!D28</f>
        <v>0</v>
      </c>
      <c r="F28" s="674"/>
    </row>
    <row r="29" spans="1:6" ht="58.5" customHeight="1" x14ac:dyDescent="0.2">
      <c r="A29" s="684" t="str">
        <f>'IDENTIFICACION DE RIESGOS'!E29</f>
        <v>g</v>
      </c>
      <c r="B29" s="687"/>
      <c r="C29" s="663" t="str">
        <f>'IDENTIFICACION DE RIESGOS'!J29</f>
        <v xml:space="preserve"> </v>
      </c>
      <c r="D29" s="93">
        <f>'IDENTIFICACION DE RIESGOS'!B29</f>
        <v>0</v>
      </c>
      <c r="E29" s="673">
        <f>'IDENTIFICACION DE RIESGOS'!D29</f>
        <v>0</v>
      </c>
      <c r="F29" s="674"/>
    </row>
    <row r="30" spans="1:6" ht="55.5" customHeight="1" x14ac:dyDescent="0.2">
      <c r="A30" s="685"/>
      <c r="B30" s="688"/>
      <c r="C30" s="664"/>
      <c r="D30" s="93">
        <f>'IDENTIFICACION DE RIESGOS'!B30</f>
        <v>0</v>
      </c>
      <c r="E30" s="673">
        <f>'IDENTIFICACION DE RIESGOS'!D30</f>
        <v>0</v>
      </c>
      <c r="F30" s="674"/>
    </row>
    <row r="31" spans="1:6" ht="63.75" customHeight="1" x14ac:dyDescent="0.2">
      <c r="A31" s="686"/>
      <c r="B31" s="689"/>
      <c r="C31" s="665"/>
      <c r="D31" s="93">
        <f>'IDENTIFICACION DE RIESGOS'!B31</f>
        <v>0</v>
      </c>
      <c r="E31" s="673">
        <f>'IDENTIFICACION DE RIESGOS'!D31</f>
        <v>0</v>
      </c>
      <c r="F31" s="674"/>
    </row>
    <row r="32" spans="1:6" ht="47.25" customHeight="1" x14ac:dyDescent="0.2">
      <c r="A32" s="684" t="str">
        <f>'IDENTIFICACION DE RIESGOS'!E32</f>
        <v>h</v>
      </c>
      <c r="B32" s="687"/>
      <c r="C32" s="663" t="str">
        <f>'IDENTIFICACION DE RIESGOS'!J32</f>
        <v xml:space="preserve"> </v>
      </c>
      <c r="D32" s="93">
        <f>'IDENTIFICACION DE RIESGOS'!B32</f>
        <v>0</v>
      </c>
      <c r="E32" s="673">
        <f>'IDENTIFICACION DE RIESGOS'!D32</f>
        <v>0</v>
      </c>
      <c r="F32" s="674"/>
    </row>
    <row r="33" spans="1:6" ht="55.5" customHeight="1" x14ac:dyDescent="0.2">
      <c r="A33" s="685"/>
      <c r="B33" s="688"/>
      <c r="C33" s="664"/>
      <c r="D33" s="93">
        <f>'IDENTIFICACION DE RIESGOS'!B33</f>
        <v>0</v>
      </c>
      <c r="E33" s="673">
        <f>'IDENTIFICACION DE RIESGOS'!D33</f>
        <v>0</v>
      </c>
      <c r="F33" s="674"/>
    </row>
    <row r="34" spans="1:6" ht="57.75" customHeight="1" x14ac:dyDescent="0.2">
      <c r="A34" s="686"/>
      <c r="B34" s="689"/>
      <c r="C34" s="665"/>
      <c r="D34" s="93">
        <f>'IDENTIFICACION DE RIESGOS'!B34</f>
        <v>0</v>
      </c>
      <c r="E34" s="673">
        <f>'IDENTIFICACION DE RIESGOS'!D34</f>
        <v>0</v>
      </c>
      <c r="F34" s="674"/>
    </row>
    <row r="35" spans="1:6" ht="45.75" customHeight="1" x14ac:dyDescent="0.2">
      <c r="A35" s="695" t="str">
        <f>'IDENTIFICACION DE RIESGOS'!E35</f>
        <v>i</v>
      </c>
      <c r="B35" s="707"/>
      <c r="C35" s="698" t="str">
        <f>'IDENTIFICACION DE RIESGOS'!J35</f>
        <v xml:space="preserve"> </v>
      </c>
      <c r="D35" s="94">
        <f>'IDENTIFICACION DE RIESGOS'!B35</f>
        <v>0</v>
      </c>
      <c r="E35" s="701">
        <f>'IDENTIFICACION DE RIESGOS'!D35</f>
        <v>0</v>
      </c>
      <c r="F35" s="702"/>
    </row>
    <row r="36" spans="1:6" ht="57.75" customHeight="1" x14ac:dyDescent="0.2">
      <c r="A36" s="696"/>
      <c r="B36" s="708"/>
      <c r="C36" s="699"/>
      <c r="D36" s="95">
        <f>'IDENTIFICACION DE RIESGOS'!B36</f>
        <v>0</v>
      </c>
      <c r="E36" s="701">
        <f>'IDENTIFICACION DE RIESGOS'!D36</f>
        <v>0</v>
      </c>
      <c r="F36" s="702"/>
    </row>
    <row r="37" spans="1:6" ht="51" customHeight="1" x14ac:dyDescent="0.2">
      <c r="A37" s="697"/>
      <c r="B37" s="709"/>
      <c r="C37" s="700"/>
      <c r="D37" s="95">
        <f>'IDENTIFICACION DE RIESGOS'!B37</f>
        <v>0</v>
      </c>
      <c r="E37" s="701">
        <f>'IDENTIFICACION DE RIESGOS'!D37</f>
        <v>0</v>
      </c>
      <c r="F37" s="702"/>
    </row>
    <row r="38" spans="1:6" ht="51" customHeight="1" x14ac:dyDescent="0.2">
      <c r="A38" s="695" t="str">
        <f>'IDENTIFICACION DE RIESGOS'!E38</f>
        <v>j</v>
      </c>
      <c r="B38" s="707"/>
      <c r="C38" s="698">
        <f>'IDENTIFICACION DE RIESGOS'!J40</f>
        <v>0</v>
      </c>
      <c r="D38" s="95">
        <f>'IDENTIFICACION DE RIESGOS'!B38</f>
        <v>0</v>
      </c>
      <c r="E38" s="701">
        <f>'IDENTIFICACION DE RIESGOS'!D38</f>
        <v>0</v>
      </c>
      <c r="F38" s="702"/>
    </row>
    <row r="39" spans="1:6" ht="51" customHeight="1" x14ac:dyDescent="0.2">
      <c r="A39" s="696"/>
      <c r="B39" s="708"/>
      <c r="C39" s="699"/>
      <c r="D39" s="95">
        <f>'IDENTIFICACION DE RIESGOS'!B39</f>
        <v>0</v>
      </c>
      <c r="E39" s="701">
        <f>'IDENTIFICACION DE RIESGOS'!D39</f>
        <v>0</v>
      </c>
      <c r="F39" s="702"/>
    </row>
    <row r="40" spans="1:6" ht="54" customHeight="1" thickBot="1" x14ac:dyDescent="0.25">
      <c r="A40" s="704"/>
      <c r="B40" s="710"/>
      <c r="C40" s="703"/>
      <c r="D40" s="96">
        <f>'IDENTIFICACION DE RIESGOS'!B40</f>
        <v>0</v>
      </c>
      <c r="E40" s="705">
        <f>'IDENTIFICACION DE RIESGOS'!D40</f>
        <v>0</v>
      </c>
      <c r="F40" s="706"/>
    </row>
  </sheetData>
  <sheetProtection selectLockedCells="1"/>
  <mergeCells count="74">
    <mergeCell ref="A35:A37"/>
    <mergeCell ref="C35:C37"/>
    <mergeCell ref="E36:F36"/>
    <mergeCell ref="E37:F37"/>
    <mergeCell ref="C38:C40"/>
    <mergeCell ref="A38:A40"/>
    <mergeCell ref="E38:F38"/>
    <mergeCell ref="E39:F39"/>
    <mergeCell ref="E35:F35"/>
    <mergeCell ref="E40:F40"/>
    <mergeCell ref="B35:B37"/>
    <mergeCell ref="B38:B40"/>
    <mergeCell ref="A29:A31"/>
    <mergeCell ref="C29:C31"/>
    <mergeCell ref="E30:F30"/>
    <mergeCell ref="E31:F31"/>
    <mergeCell ref="A32:A34"/>
    <mergeCell ref="C32:C34"/>
    <mergeCell ref="E33:F33"/>
    <mergeCell ref="E34:F34"/>
    <mergeCell ref="E29:F29"/>
    <mergeCell ref="E32:F32"/>
    <mergeCell ref="B29:B31"/>
    <mergeCell ref="B32:B34"/>
    <mergeCell ref="A26:A28"/>
    <mergeCell ref="C26:C28"/>
    <mergeCell ref="E24:F24"/>
    <mergeCell ref="E25:F25"/>
    <mergeCell ref="E27:F27"/>
    <mergeCell ref="E28:F28"/>
    <mergeCell ref="B26:B28"/>
    <mergeCell ref="E21:F21"/>
    <mergeCell ref="A23:A25"/>
    <mergeCell ref="C23:C25"/>
    <mergeCell ref="B23:B25"/>
    <mergeCell ref="C19:C22"/>
    <mergeCell ref="B19:B22"/>
    <mergeCell ref="A19:A22"/>
    <mergeCell ref="E22:F22"/>
    <mergeCell ref="A8:F8"/>
    <mergeCell ref="A5:F5"/>
    <mergeCell ref="E19:F19"/>
    <mergeCell ref="E23:F23"/>
    <mergeCell ref="E26:F26"/>
    <mergeCell ref="A10:A12"/>
    <mergeCell ref="B10:B12"/>
    <mergeCell ref="E9:F9"/>
    <mergeCell ref="E10:F10"/>
    <mergeCell ref="C10:C12"/>
    <mergeCell ref="A6:F6"/>
    <mergeCell ref="A7:F7"/>
    <mergeCell ref="A16:A18"/>
    <mergeCell ref="B16:B18"/>
    <mergeCell ref="C16:C18"/>
    <mergeCell ref="E20:F20"/>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F1" zoomScale="110" zoomScaleNormal="11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62" customWidth="1"/>
    <col min="20" max="20" width="18.85546875" style="1" customWidth="1"/>
    <col min="21" max="16384" width="11.42578125" style="1"/>
  </cols>
  <sheetData>
    <row r="1" spans="1:23" ht="27.75" customHeight="1" x14ac:dyDescent="0.2">
      <c r="A1" s="509"/>
      <c r="B1" s="436" t="str">
        <f>CONTEXTO!B1</f>
        <v xml:space="preserve">PROCESO: </v>
      </c>
      <c r="C1" s="437"/>
      <c r="D1" s="437"/>
      <c r="E1" s="437"/>
      <c r="F1" s="437"/>
      <c r="G1" s="437"/>
      <c r="H1" s="437"/>
      <c r="I1" s="437"/>
      <c r="J1" s="437"/>
      <c r="K1" s="437"/>
      <c r="L1" s="437"/>
      <c r="M1" s="437"/>
      <c r="N1" s="437"/>
      <c r="O1" s="437"/>
      <c r="P1" s="438"/>
      <c r="Q1" s="597" t="s">
        <v>551</v>
      </c>
      <c r="R1" s="597"/>
      <c r="S1" s="597"/>
      <c r="T1" s="629"/>
    </row>
    <row r="2" spans="1:23" ht="20.25" customHeight="1" x14ac:dyDescent="0.2">
      <c r="A2" s="510"/>
      <c r="B2" s="512"/>
      <c r="C2" s="513"/>
      <c r="D2" s="513"/>
      <c r="E2" s="513"/>
      <c r="F2" s="513"/>
      <c r="G2" s="513"/>
      <c r="H2" s="513"/>
      <c r="I2" s="513"/>
      <c r="J2" s="513"/>
      <c r="K2" s="513"/>
      <c r="L2" s="513"/>
      <c r="M2" s="513"/>
      <c r="N2" s="513"/>
      <c r="O2" s="513"/>
      <c r="P2" s="605"/>
      <c r="Q2" s="522" t="s">
        <v>540</v>
      </c>
      <c r="R2" s="522"/>
      <c r="S2" s="522"/>
      <c r="T2" s="630"/>
    </row>
    <row r="3" spans="1:23" ht="18.75" customHeight="1" x14ac:dyDescent="0.2">
      <c r="A3" s="510"/>
      <c r="B3" s="517" t="s">
        <v>81</v>
      </c>
      <c r="C3" s="518"/>
      <c r="D3" s="518"/>
      <c r="E3" s="518"/>
      <c r="F3" s="518"/>
      <c r="G3" s="518"/>
      <c r="H3" s="518"/>
      <c r="I3" s="518"/>
      <c r="J3" s="518"/>
      <c r="K3" s="518"/>
      <c r="L3" s="518"/>
      <c r="M3" s="518"/>
      <c r="N3" s="518"/>
      <c r="O3" s="518"/>
      <c r="P3" s="715"/>
      <c r="Q3" s="522" t="s">
        <v>541</v>
      </c>
      <c r="R3" s="522"/>
      <c r="S3" s="522"/>
      <c r="T3" s="630"/>
    </row>
    <row r="4" spans="1:23" ht="19.5" customHeight="1" thickBot="1" x14ac:dyDescent="0.25">
      <c r="A4" s="511"/>
      <c r="B4" s="442"/>
      <c r="C4" s="443"/>
      <c r="D4" s="443"/>
      <c r="E4" s="443"/>
      <c r="F4" s="443"/>
      <c r="G4" s="443"/>
      <c r="H4" s="443"/>
      <c r="I4" s="443"/>
      <c r="J4" s="443"/>
      <c r="K4" s="443"/>
      <c r="L4" s="443"/>
      <c r="M4" s="443"/>
      <c r="N4" s="443"/>
      <c r="O4" s="443"/>
      <c r="P4" s="444"/>
      <c r="Q4" s="522" t="s">
        <v>552</v>
      </c>
      <c r="R4" s="522"/>
      <c r="S4" s="522"/>
      <c r="T4" s="631"/>
    </row>
    <row r="5" spans="1:23" ht="19.5" customHeight="1" x14ac:dyDescent="0.2">
      <c r="A5" s="639"/>
      <c r="B5" s="640"/>
      <c r="C5" s="640"/>
      <c r="D5" s="640"/>
      <c r="E5" s="640"/>
      <c r="F5" s="640"/>
      <c r="G5" s="640"/>
      <c r="H5" s="640"/>
      <c r="I5" s="640"/>
      <c r="J5" s="640"/>
      <c r="K5" s="640"/>
      <c r="L5" s="640"/>
      <c r="M5" s="640"/>
      <c r="N5" s="640"/>
      <c r="O5" s="640"/>
      <c r="P5" s="640"/>
      <c r="Q5" s="640"/>
      <c r="R5" s="640"/>
      <c r="S5" s="640"/>
      <c r="T5" s="641"/>
    </row>
    <row r="6" spans="1:23" ht="24.75" customHeight="1" x14ac:dyDescent="0.2">
      <c r="A6" s="678" t="str">
        <f>CONTEXTO!A8</f>
        <v xml:space="preserve">PROCESO: Gestión de Hacienda Pública </v>
      </c>
      <c r="B6" s="679"/>
      <c r="C6" s="679"/>
      <c r="D6" s="679"/>
      <c r="E6" s="679"/>
      <c r="F6" s="679"/>
      <c r="G6" s="679"/>
      <c r="H6" s="679"/>
      <c r="I6" s="679"/>
      <c r="J6" s="679"/>
      <c r="K6" s="679"/>
      <c r="L6" s="679"/>
      <c r="M6" s="679"/>
      <c r="N6" s="679"/>
      <c r="O6" s="679"/>
      <c r="P6" s="679"/>
      <c r="Q6" s="679"/>
      <c r="R6" s="679"/>
      <c r="S6" s="679"/>
      <c r="T6" s="680"/>
    </row>
    <row r="7" spans="1:23" ht="66.75" customHeight="1" thickBot="1" x14ac:dyDescent="0.25">
      <c r="A7" s="729"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730"/>
      <c r="C7" s="730"/>
      <c r="D7" s="730"/>
      <c r="E7" s="730"/>
      <c r="F7" s="730"/>
      <c r="G7" s="730"/>
      <c r="H7" s="730"/>
      <c r="I7" s="730"/>
      <c r="J7" s="730"/>
      <c r="K7" s="730"/>
      <c r="L7" s="730"/>
      <c r="M7" s="730"/>
      <c r="N7" s="730"/>
      <c r="O7" s="730"/>
      <c r="P7" s="730"/>
      <c r="Q7" s="730"/>
      <c r="R7" s="730"/>
      <c r="S7" s="730"/>
      <c r="T7" s="731"/>
    </row>
    <row r="8" spans="1:23" ht="19.5" customHeight="1" thickBot="1" x14ac:dyDescent="0.25">
      <c r="A8" s="638"/>
      <c r="B8" s="638"/>
      <c r="C8" s="638"/>
      <c r="D8" s="638"/>
      <c r="E8" s="638"/>
      <c r="F8" s="638"/>
      <c r="G8" s="638"/>
      <c r="H8" s="638"/>
      <c r="I8" s="638"/>
      <c r="J8" s="638"/>
      <c r="K8" s="638"/>
      <c r="L8" s="638"/>
      <c r="M8" s="638"/>
      <c r="N8" s="638"/>
      <c r="O8" s="638"/>
      <c r="P8" s="638"/>
      <c r="Q8" s="638"/>
      <c r="R8" s="638"/>
      <c r="S8" s="638"/>
      <c r="T8" s="672"/>
    </row>
    <row r="9" spans="1:23" ht="37.5" customHeight="1" x14ac:dyDescent="0.2">
      <c r="A9" s="716" t="s">
        <v>69</v>
      </c>
      <c r="B9" s="717"/>
      <c r="C9" s="720" t="s">
        <v>82</v>
      </c>
      <c r="D9" s="721"/>
      <c r="E9" s="721"/>
      <c r="F9" s="721"/>
      <c r="G9" s="721"/>
      <c r="H9" s="721"/>
      <c r="I9" s="721"/>
      <c r="J9" s="721"/>
      <c r="K9" s="721"/>
      <c r="L9" s="721"/>
      <c r="M9" s="721"/>
      <c r="N9" s="721"/>
      <c r="O9" s="721"/>
      <c r="P9" s="721"/>
      <c r="Q9" s="721"/>
      <c r="R9" s="721"/>
      <c r="S9" s="721"/>
      <c r="T9" s="722"/>
    </row>
    <row r="10" spans="1:23" ht="25.5" customHeight="1" x14ac:dyDescent="0.2">
      <c r="A10" s="718"/>
      <c r="B10" s="719"/>
      <c r="C10" s="56" t="s">
        <v>43</v>
      </c>
      <c r="D10" s="56" t="s">
        <v>44</v>
      </c>
      <c r="E10" s="56" t="s">
        <v>45</v>
      </c>
      <c r="F10" s="56" t="s">
        <v>46</v>
      </c>
      <c r="G10" s="56" t="s">
        <v>47</v>
      </c>
      <c r="H10" s="56" t="s">
        <v>48</v>
      </c>
      <c r="I10" s="56" t="s">
        <v>49</v>
      </c>
      <c r="J10" s="56" t="s">
        <v>50</v>
      </c>
      <c r="K10" s="56" t="s">
        <v>51</v>
      </c>
      <c r="L10" s="56" t="s">
        <v>52</v>
      </c>
      <c r="M10" s="56" t="s">
        <v>53</v>
      </c>
      <c r="N10" s="56" t="s">
        <v>54</v>
      </c>
      <c r="O10" s="56" t="s">
        <v>55</v>
      </c>
      <c r="P10" s="56" t="s">
        <v>56</v>
      </c>
      <c r="Q10" s="56" t="s">
        <v>57</v>
      </c>
      <c r="R10" s="57" t="s">
        <v>58</v>
      </c>
      <c r="S10" s="60" t="s">
        <v>59</v>
      </c>
      <c r="T10" s="81" t="s">
        <v>83</v>
      </c>
    </row>
    <row r="11" spans="1:23" ht="44.25" customHeight="1" x14ac:dyDescent="0.2">
      <c r="A11" s="725" t="str">
        <f>DESCRIPCION!A10</f>
        <v>Posibilidad de recibir o solicitar cualquier dadiva para modificar y/o alterar los datos existentes en los distintos sistemas de información</v>
      </c>
      <c r="B11" s="726"/>
      <c r="C11" s="190">
        <v>5</v>
      </c>
      <c r="D11" s="190">
        <v>5</v>
      </c>
      <c r="E11" s="190">
        <v>5</v>
      </c>
      <c r="F11" s="190">
        <v>4</v>
      </c>
      <c r="G11" s="190">
        <v>4</v>
      </c>
      <c r="H11" s="190"/>
      <c r="I11" s="190"/>
      <c r="J11" s="190"/>
      <c r="K11" s="190"/>
      <c r="L11" s="190"/>
      <c r="M11" s="190"/>
      <c r="N11" s="190"/>
      <c r="O11" s="190"/>
      <c r="P11" s="190"/>
      <c r="Q11" s="190"/>
      <c r="R11" s="91">
        <f>SUM(C11:Q11)</f>
        <v>23</v>
      </c>
      <c r="S11" s="98">
        <f t="shared" ref="S11:S20" si="0">IF(ISERROR(AVERAGE(C11:Q11)),0,AVERAGE(C11:Q11))</f>
        <v>4.5999999999999996</v>
      </c>
      <c r="T11" s="63" t="str">
        <f>IF(AND(S11&gt;=1,S11&lt;1.5),"Rara Vez",IF(AND(S11&gt;=1.6,S11&lt;2.5),"Improbable",IF(AND(S11&gt;=2.6,S11&lt;3.5),"Posible",IF(AND(S11&gt;=3.6,S11&lt;4.5),"Probable",IF(AND(S11&gt;=4.6),"Casi Seguro"," ")))))</f>
        <v>Casi Seguro</v>
      </c>
      <c r="W11" s="61"/>
    </row>
    <row r="12" spans="1:23" ht="38.25" customHeight="1" x14ac:dyDescent="0.2">
      <c r="A12" s="727" t="str">
        <f>DESCRIPCION!A13</f>
        <v>Posibilidad de recibir o solicitar cualquier dadiva para omitir requisitos en el desarrollo de los trámites y servicios del proceso de gestión de Hacienda Pública</v>
      </c>
      <c r="B12" s="728"/>
      <c r="C12" s="190">
        <v>5</v>
      </c>
      <c r="D12" s="190">
        <v>5</v>
      </c>
      <c r="E12" s="190">
        <v>5</v>
      </c>
      <c r="F12" s="190">
        <v>5</v>
      </c>
      <c r="G12" s="190">
        <v>5</v>
      </c>
      <c r="H12" s="190"/>
      <c r="I12" s="190"/>
      <c r="J12" s="190"/>
      <c r="K12" s="190"/>
      <c r="L12" s="190"/>
      <c r="M12" s="190"/>
      <c r="N12" s="190"/>
      <c r="O12" s="190"/>
      <c r="P12" s="190"/>
      <c r="Q12" s="190"/>
      <c r="R12" s="125">
        <f>SUM(C12:Q12)</f>
        <v>25</v>
      </c>
      <c r="S12" s="98">
        <f t="shared" si="0"/>
        <v>5</v>
      </c>
      <c r="T12" s="63" t="str">
        <f>IF(AND(S12&gt;=1,S12&lt;1.5),"Rara Vez",IF(AND(S12&gt;=1.6,S12&lt;2.5),"Improbable",IF(AND(S12&gt;=2.6,S12&lt;3.5),"Posible",IF(AND(S12&gt;=3.6,S12&lt;4.5),"Probable",IF(AND(S12&gt;=4.6),"Casi Seguro"," ")))))</f>
        <v>Casi Seguro</v>
      </c>
      <c r="W12" s="61"/>
    </row>
    <row r="13" spans="1:23" ht="39.75" customHeight="1" x14ac:dyDescent="0.2">
      <c r="A13" s="723" t="str">
        <f>DESCRIPCION!A16</f>
        <v>Posibilidad de pérdida de información en los expedientes de los procesos de Gestión de Hacienda pública</v>
      </c>
      <c r="B13" s="724"/>
      <c r="C13" s="190">
        <v>4</v>
      </c>
      <c r="D13" s="190">
        <v>4</v>
      </c>
      <c r="E13" s="190">
        <v>5</v>
      </c>
      <c r="F13" s="190">
        <v>4</v>
      </c>
      <c r="G13" s="190">
        <v>4</v>
      </c>
      <c r="H13" s="190"/>
      <c r="I13" s="190"/>
      <c r="J13" s="190"/>
      <c r="K13" s="190"/>
      <c r="L13" s="190"/>
      <c r="M13" s="190"/>
      <c r="N13" s="190"/>
      <c r="O13" s="190"/>
      <c r="P13" s="190"/>
      <c r="Q13" s="190"/>
      <c r="R13" s="91">
        <f t="shared" ref="R13:R20" si="1">SUM(C13:Q13)</f>
        <v>21</v>
      </c>
      <c r="S13" s="98">
        <f t="shared" si="0"/>
        <v>4.2</v>
      </c>
      <c r="T13" s="63" t="str">
        <f t="shared" ref="T13:T20" si="2">IF(AND(S13&gt;=1,S13&lt;1.5),"Rara Vez",IF(AND(S13&gt;=1.6,S13&lt;2.5),"Improbable",IF(AND(S13&gt;=2.6,S13&lt;3.5),"Posible",IF(AND(S13&gt;=3.6,S13&lt;4.5),"Probable",IF(AND(S13&gt;=4.6),"Casi Seguro"," ")))))</f>
        <v>Probable</v>
      </c>
    </row>
    <row r="14" spans="1:23" ht="39.75" customHeight="1" x14ac:dyDescent="0.2">
      <c r="A14" s="723" t="str">
        <f>DESCRIPCION!A19</f>
        <v xml:space="preserve">Posibilidad de incumplimiento de recolección de información para reportes internos o externos </v>
      </c>
      <c r="B14" s="724"/>
      <c r="C14" s="190">
        <v>3</v>
      </c>
      <c r="D14" s="190">
        <v>5</v>
      </c>
      <c r="E14" s="190">
        <v>4</v>
      </c>
      <c r="F14" s="190">
        <v>4</v>
      </c>
      <c r="G14" s="190">
        <v>3</v>
      </c>
      <c r="H14" s="190"/>
      <c r="I14" s="190"/>
      <c r="J14" s="190"/>
      <c r="K14" s="190"/>
      <c r="L14" s="190"/>
      <c r="M14" s="190"/>
      <c r="N14" s="190"/>
      <c r="O14" s="190"/>
      <c r="P14" s="190"/>
      <c r="Q14" s="190"/>
      <c r="R14" s="91">
        <f t="shared" si="1"/>
        <v>19</v>
      </c>
      <c r="S14" s="98">
        <f t="shared" si="0"/>
        <v>3.8</v>
      </c>
      <c r="T14" s="63" t="str">
        <f t="shared" si="2"/>
        <v>Probable</v>
      </c>
    </row>
    <row r="15" spans="1:23" ht="39.75" customHeight="1" x14ac:dyDescent="0.2">
      <c r="A15" s="711" t="str">
        <f>DESCRIPCION!A23</f>
        <v>e</v>
      </c>
      <c r="B15" s="712"/>
      <c r="C15" s="190"/>
      <c r="D15" s="190"/>
      <c r="E15" s="190"/>
      <c r="F15" s="190"/>
      <c r="G15" s="190"/>
      <c r="H15" s="190"/>
      <c r="I15" s="190"/>
      <c r="J15" s="190"/>
      <c r="K15" s="190"/>
      <c r="L15" s="190"/>
      <c r="M15" s="190"/>
      <c r="N15" s="190"/>
      <c r="O15" s="190"/>
      <c r="P15" s="190"/>
      <c r="Q15" s="190"/>
      <c r="R15" s="91">
        <f t="shared" si="1"/>
        <v>0</v>
      </c>
      <c r="S15" s="98">
        <f t="shared" si="0"/>
        <v>0</v>
      </c>
      <c r="T15" s="63" t="str">
        <f t="shared" si="2"/>
        <v xml:space="preserve"> </v>
      </c>
    </row>
    <row r="16" spans="1:23" ht="39.75" customHeight="1" x14ac:dyDescent="0.2">
      <c r="A16" s="711" t="str">
        <f>DESCRIPCION!A26</f>
        <v>f</v>
      </c>
      <c r="B16" s="712"/>
      <c r="C16" s="190"/>
      <c r="D16" s="190"/>
      <c r="E16" s="190"/>
      <c r="F16" s="190"/>
      <c r="G16" s="190"/>
      <c r="H16" s="190"/>
      <c r="I16" s="190"/>
      <c r="J16" s="190"/>
      <c r="K16" s="190"/>
      <c r="L16" s="190"/>
      <c r="M16" s="190"/>
      <c r="N16" s="190"/>
      <c r="O16" s="190"/>
      <c r="P16" s="190"/>
      <c r="Q16" s="190"/>
      <c r="R16" s="91">
        <f t="shared" si="1"/>
        <v>0</v>
      </c>
      <c r="S16" s="98">
        <f t="shared" si="0"/>
        <v>0</v>
      </c>
      <c r="T16" s="63" t="str">
        <f t="shared" si="2"/>
        <v xml:space="preserve"> </v>
      </c>
    </row>
    <row r="17" spans="1:20" ht="39.75" customHeight="1" x14ac:dyDescent="0.2">
      <c r="A17" s="711" t="str">
        <f>DESCRIPCION!A29</f>
        <v>g</v>
      </c>
      <c r="B17" s="712"/>
      <c r="C17" s="190"/>
      <c r="D17" s="190"/>
      <c r="E17" s="190"/>
      <c r="F17" s="190"/>
      <c r="G17" s="190"/>
      <c r="H17" s="190"/>
      <c r="I17" s="190"/>
      <c r="J17" s="190"/>
      <c r="K17" s="190"/>
      <c r="L17" s="190"/>
      <c r="M17" s="190"/>
      <c r="N17" s="190"/>
      <c r="O17" s="190"/>
      <c r="P17" s="190"/>
      <c r="Q17" s="190"/>
      <c r="R17" s="91">
        <f t="shared" si="1"/>
        <v>0</v>
      </c>
      <c r="S17" s="98">
        <f t="shared" si="0"/>
        <v>0</v>
      </c>
      <c r="T17" s="63" t="str">
        <f t="shared" si="2"/>
        <v xml:space="preserve"> </v>
      </c>
    </row>
    <row r="18" spans="1:20" ht="39.75" customHeight="1" x14ac:dyDescent="0.2">
      <c r="A18" s="711" t="str">
        <f>DESCRIPCION!A32</f>
        <v>h</v>
      </c>
      <c r="B18" s="712"/>
      <c r="C18" s="190"/>
      <c r="D18" s="190"/>
      <c r="E18" s="190"/>
      <c r="F18" s="190"/>
      <c r="G18" s="190"/>
      <c r="H18" s="190"/>
      <c r="I18" s="190"/>
      <c r="J18" s="190"/>
      <c r="K18" s="190"/>
      <c r="L18" s="190"/>
      <c r="M18" s="190"/>
      <c r="N18" s="190"/>
      <c r="O18" s="190"/>
      <c r="P18" s="190"/>
      <c r="Q18" s="190"/>
      <c r="R18" s="91">
        <f t="shared" si="1"/>
        <v>0</v>
      </c>
      <c r="S18" s="98">
        <f t="shared" si="0"/>
        <v>0</v>
      </c>
      <c r="T18" s="63" t="str">
        <f t="shared" si="2"/>
        <v xml:space="preserve"> </v>
      </c>
    </row>
    <row r="19" spans="1:20" ht="39.75" customHeight="1" x14ac:dyDescent="0.2">
      <c r="A19" s="711" t="str">
        <f>DESCRIPCION!A35</f>
        <v>i</v>
      </c>
      <c r="B19" s="712"/>
      <c r="C19" s="190"/>
      <c r="D19" s="190"/>
      <c r="E19" s="190"/>
      <c r="F19" s="190"/>
      <c r="G19" s="190"/>
      <c r="H19" s="190"/>
      <c r="I19" s="190"/>
      <c r="J19" s="190"/>
      <c r="K19" s="190"/>
      <c r="L19" s="190"/>
      <c r="M19" s="190"/>
      <c r="N19" s="190"/>
      <c r="O19" s="190"/>
      <c r="P19" s="190"/>
      <c r="Q19" s="190"/>
      <c r="R19" s="91">
        <f t="shared" si="1"/>
        <v>0</v>
      </c>
      <c r="S19" s="98">
        <f t="shared" si="0"/>
        <v>0</v>
      </c>
      <c r="T19" s="63" t="str">
        <f t="shared" si="2"/>
        <v xml:space="preserve"> </v>
      </c>
    </row>
    <row r="20" spans="1:20" ht="39.75" customHeight="1" thickBot="1" x14ac:dyDescent="0.25">
      <c r="A20" s="713" t="str">
        <f>DESCRIPCION!A38</f>
        <v>j</v>
      </c>
      <c r="B20" s="714"/>
      <c r="C20" s="190"/>
      <c r="D20" s="190"/>
      <c r="E20" s="190"/>
      <c r="F20" s="190"/>
      <c r="G20" s="190"/>
      <c r="H20" s="190"/>
      <c r="I20" s="190"/>
      <c r="J20" s="190"/>
      <c r="K20" s="190"/>
      <c r="L20" s="190"/>
      <c r="M20" s="190"/>
      <c r="N20" s="190"/>
      <c r="O20" s="190"/>
      <c r="P20" s="190"/>
      <c r="Q20" s="190"/>
      <c r="R20" s="92">
        <f t="shared" si="1"/>
        <v>0</v>
      </c>
      <c r="S20" s="99">
        <f t="shared" si="0"/>
        <v>0</v>
      </c>
      <c r="T20" s="82"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2"/>
  <sheetViews>
    <sheetView topLeftCell="C1" zoomScale="80" zoomScaleNormal="8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37"/>
      <c r="B1" s="462" t="str">
        <f>CONTEXTO!B1</f>
        <v xml:space="preserve">PROCESO: </v>
      </c>
      <c r="C1" s="462"/>
      <c r="D1" s="462"/>
      <c r="E1" s="28" t="s">
        <v>553</v>
      </c>
      <c r="F1" s="629"/>
    </row>
    <row r="2" spans="1:7" ht="15.75" customHeight="1" x14ac:dyDescent="0.2">
      <c r="A2" s="545"/>
      <c r="B2" s="463"/>
      <c r="C2" s="463"/>
      <c r="D2" s="463"/>
      <c r="E2" s="29" t="s">
        <v>540</v>
      </c>
      <c r="F2" s="630"/>
    </row>
    <row r="3" spans="1:7" ht="15" customHeight="1" x14ac:dyDescent="0.2">
      <c r="A3" s="545"/>
      <c r="B3" s="463" t="s">
        <v>85</v>
      </c>
      <c r="C3" s="463"/>
      <c r="D3" s="463"/>
      <c r="E3" s="29" t="s">
        <v>541</v>
      </c>
      <c r="F3" s="630"/>
    </row>
    <row r="4" spans="1:7" ht="15.75" customHeight="1" x14ac:dyDescent="0.2">
      <c r="A4" s="732"/>
      <c r="B4" s="463"/>
      <c r="C4" s="463"/>
      <c r="D4" s="463"/>
      <c r="E4" s="29" t="s">
        <v>554</v>
      </c>
      <c r="F4" s="630"/>
    </row>
    <row r="5" spans="1:7" ht="15.75" customHeight="1" x14ac:dyDescent="0.2">
      <c r="A5" s="732"/>
      <c r="B5" s="733"/>
      <c r="C5" s="733"/>
      <c r="D5" s="733"/>
      <c r="E5" s="733"/>
      <c r="F5" s="734"/>
    </row>
    <row r="6" spans="1:7" x14ac:dyDescent="0.2">
      <c r="A6" s="549" t="str">
        <f>CONTEXTO!A8</f>
        <v xml:space="preserve">PROCESO: Gestión de Hacienda Pública </v>
      </c>
      <c r="B6" s="550"/>
      <c r="C6" s="550"/>
      <c r="D6" s="550"/>
      <c r="E6" s="550"/>
      <c r="F6" s="551"/>
    </row>
    <row r="7" spans="1:7" ht="13.5" customHeight="1" x14ac:dyDescent="0.2">
      <c r="A7" s="549"/>
      <c r="B7" s="550"/>
      <c r="C7" s="550"/>
      <c r="D7" s="550"/>
      <c r="E7" s="550"/>
      <c r="F7" s="551"/>
    </row>
    <row r="8" spans="1:7" ht="59.25" customHeight="1" x14ac:dyDescent="0.2">
      <c r="A8" s="740"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8" s="741"/>
      <c r="C8" s="741"/>
      <c r="D8" s="741"/>
      <c r="E8" s="741"/>
      <c r="F8" s="742"/>
    </row>
    <row r="9" spans="1:7" ht="15" thickBot="1" x14ac:dyDescent="0.25">
      <c r="A9" s="743"/>
      <c r="B9" s="744"/>
      <c r="C9" s="744"/>
      <c r="D9" s="744"/>
      <c r="E9" s="744"/>
      <c r="F9" s="745"/>
    </row>
    <row r="10" spans="1:7" ht="15" thickBot="1" x14ac:dyDescent="0.25">
      <c r="A10" s="746"/>
      <c r="B10" s="638"/>
      <c r="C10" s="638"/>
      <c r="D10" s="638"/>
      <c r="E10" s="638"/>
      <c r="F10" s="638"/>
      <c r="G10" s="49"/>
    </row>
    <row r="11" spans="1:7" ht="51" customHeight="1" x14ac:dyDescent="0.2">
      <c r="A11" s="748" t="s">
        <v>87</v>
      </c>
      <c r="B11" s="738" t="s">
        <v>88</v>
      </c>
      <c r="C11" s="738" t="s">
        <v>89</v>
      </c>
      <c r="D11" s="738"/>
      <c r="E11" s="738"/>
      <c r="F11" s="747"/>
    </row>
    <row r="12" spans="1:7" ht="15" x14ac:dyDescent="0.2">
      <c r="A12" s="749"/>
      <c r="B12" s="739"/>
      <c r="C12" s="739" t="s">
        <v>90</v>
      </c>
      <c r="D12" s="739"/>
      <c r="E12" s="750" t="s">
        <v>91</v>
      </c>
      <c r="F12" s="751"/>
    </row>
    <row r="13" spans="1:7" ht="174" customHeight="1" x14ac:dyDescent="0.2">
      <c r="A13" s="278" t="s">
        <v>460</v>
      </c>
      <c r="B13" s="189" t="s">
        <v>153</v>
      </c>
      <c r="C13" s="536"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536"/>
      <c r="E13" s="735"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736"/>
    </row>
    <row r="14" spans="1:7" ht="174" customHeight="1" x14ac:dyDescent="0.2">
      <c r="A14" s="279" t="s">
        <v>469</v>
      </c>
      <c r="B14" s="189" t="s">
        <v>153</v>
      </c>
      <c r="C14" s="536"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536"/>
      <c r="E14" s="735"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36"/>
    </row>
    <row r="15" spans="1:7" ht="174" customHeight="1" x14ac:dyDescent="0.2">
      <c r="A15" s="191"/>
      <c r="B15" s="189" t="s">
        <v>92</v>
      </c>
      <c r="C15" s="536" t="str">
        <f>IF(B15="5. CATASTROFICO",+NOOO!$C$28,IF(B15="4. MAYOR",+NOOO!$C$29,IF(B15="3. MODERADO",+NOOO!$C$30,IF(B15="2. MENOR",+NOOO!$C$31,IF(B15="1. INSIGNIFICANTE",NOOO!$C$32," ")))))</f>
        <v xml:space="preserve"> </v>
      </c>
      <c r="D15" s="536"/>
      <c r="E15" s="735" t="str">
        <f>IF(B15="5. CATASTROFICO",+NOOO!$B$28,IF(B15="4. MAYOR",+NOOO!$B$29,IF(B15="3. MODERADO",+NOOO!$B$30,IF(B15="2. MENOR",+NOOO!$B$31,IF(B15="1. INSIGNIFICANTE",NOOO!$B$32," ")))))</f>
        <v xml:space="preserve"> </v>
      </c>
      <c r="F15" s="736"/>
    </row>
    <row r="16" spans="1:7" ht="174" customHeight="1" x14ac:dyDescent="0.2">
      <c r="A16" s="191"/>
      <c r="B16" s="189" t="s">
        <v>92</v>
      </c>
      <c r="C16" s="536" t="str">
        <f>IF(B16="5. CATASTROFICO",+NOOO!$C$28,IF(B16="4. MAYOR",+NOOO!$C$29,IF(B16="3. MODERADO",+NOOO!$C$30,IF(B16="2. MENOR",+NOOO!$C$31,IF(B16="1. INSIGNIFICANTE",NOOO!$C$32," ")))))</f>
        <v xml:space="preserve"> </v>
      </c>
      <c r="D16" s="536"/>
      <c r="E16" s="735" t="str">
        <f>IF(B16="5. CATASTROFICO",+NOOO!$B$28,IF(B16="4. MAYOR",+NOOO!$B$29,IF(B16="3. MODERADO",+NOOO!$B$30,IF(B16="2. MENOR",+NOOO!$B$31,IF(B16="1. INSIGNIFICANTE",NOOO!$B$32," ")))))</f>
        <v xml:space="preserve"> </v>
      </c>
      <c r="F16" s="736"/>
    </row>
    <row r="17" spans="1:6" ht="174" customHeight="1" x14ac:dyDescent="0.2">
      <c r="A17" s="191"/>
      <c r="B17" s="189" t="s">
        <v>92</v>
      </c>
      <c r="C17" s="536" t="str">
        <f>IF(B17="5. CATASTROFICO",+NOOO!$C$28,IF(B17="4. MAYOR",+NOOO!$C$29,IF(B17="3. MODERADO",+NOOO!$C$30,IF(B17="2. MENOR",+NOOO!$C$31,IF(B17="1. INSIGNIFICANTE",NOOO!$C$32," ")))))</f>
        <v xml:space="preserve"> </v>
      </c>
      <c r="D17" s="536"/>
      <c r="E17" s="735" t="str">
        <f>IF(B17="5. CATASTROFICO",+NOOO!$B$28,IF(B17="4. MAYOR",+NOOO!$B$29,IF(B17="3. MODERADO",+NOOO!$B$30,IF(B17="2. MENOR",+NOOO!$B$31,IF(B17="1. INSIGNIFICANTE",NOOO!$B$32," ")))))</f>
        <v xml:space="preserve"> </v>
      </c>
      <c r="F17" s="736"/>
    </row>
    <row r="18" spans="1:6" ht="174" customHeight="1" x14ac:dyDescent="0.2">
      <c r="A18" s="191"/>
      <c r="B18" s="189" t="s">
        <v>92</v>
      </c>
      <c r="C18" s="536" t="str">
        <f>IF(B18="5. CATASTROFICO",+NOOO!$C$28,IF(B18="4. MAYOR",+NOOO!$C$29,IF(B18="3. MODERADO",+NOOO!$C$30,IF(B18="2. MENOR",+NOOO!$C$31,IF(B18="1. INSIGNIFICANTE",NOOO!$C$32," ")))))</f>
        <v xml:space="preserve"> </v>
      </c>
      <c r="D18" s="536"/>
      <c r="E18" s="735" t="str">
        <f>IF(B18="5. CATASTROFICO",+NOOO!$B$28,IF(B18="4. MAYOR",+NOOO!$B$29,IF(B18="3. MODERADO",+NOOO!$B$30,IF(B18="2. MENOR",+NOOO!$B$31,IF(B18="1. INSIGNIFICANTE",NOOO!$B$32," ")))))</f>
        <v xml:space="preserve"> </v>
      </c>
      <c r="F18" s="736"/>
    </row>
    <row r="19" spans="1:6" ht="174" customHeight="1" x14ac:dyDescent="0.2">
      <c r="A19" s="191"/>
      <c r="B19" s="189" t="s">
        <v>92</v>
      </c>
      <c r="C19" s="536" t="str">
        <f>IF(B19="5. CATASTROFICO",+NOOO!$C$28,IF(B19="4. MAYOR",+NOOO!$C$29,IF(B19="3. MODERADO",+NOOO!$C$30,IF(B19="2. MENOR",+NOOO!$C$31,IF(B19="1. INSIGNIFICANTE",NOOO!$C$32," ")))))</f>
        <v xml:space="preserve"> </v>
      </c>
      <c r="D19" s="536"/>
      <c r="E19" s="735" t="str">
        <f>IF(B19="5. CATASTROFICO",+NOOO!$B$28,IF(B19="4. MAYOR",+NOOO!$B$29,IF(B19="3. MODERADO",+NOOO!$B$30,IF(B19="2. MENOR",+NOOO!$B$31,IF(B19="1. INSIGNIFICANTE",NOOO!$B$32," ")))))</f>
        <v xml:space="preserve"> </v>
      </c>
      <c r="F19" s="736"/>
    </row>
    <row r="20" spans="1:6" ht="174" customHeight="1" x14ac:dyDescent="0.2">
      <c r="A20" s="191"/>
      <c r="B20" s="189" t="s">
        <v>92</v>
      </c>
      <c r="C20" s="536" t="str">
        <f>IF(B20="5. CATASTROFICO",+NOOO!$C$28,IF(B20="4. MAYOR",+NOOO!$C$29,IF(B20="3. MODERADO",+NOOO!$C$30,IF(B20="2. MENOR",+NOOO!$C$31,IF(B20="1. INSIGNIFICANTE",NOOO!$C$32," ")))))</f>
        <v xml:space="preserve"> </v>
      </c>
      <c r="D20" s="536"/>
      <c r="E20" s="735" t="str">
        <f>IF(B20="5. CATASTROFICO",+NOOO!$B$28,IF(B20="4. MAYOR",+NOOO!$B$29,IF(B20="3. MODERADO",+NOOO!$B$30,IF(B20="2. MENOR",+NOOO!$B$31,IF(B20="1. INSIGNIFICANTE",NOOO!$B$32," ")))))</f>
        <v xml:space="preserve"> </v>
      </c>
      <c r="F20" s="736"/>
    </row>
    <row r="21" spans="1:6" ht="188.25" customHeight="1" x14ac:dyDescent="0.2">
      <c r="A21" s="191"/>
      <c r="B21" s="189" t="s">
        <v>92</v>
      </c>
      <c r="C21" s="536" t="str">
        <f>IF(B21="5. CATASTROFICO",+NOOO!$C$28,IF(B21="4. MAYOR",+NOOO!$C$29,IF(B21="3. MODERADO",+NOOO!$C$30,IF(B21="2. MENOR",+NOOO!$C$31,IF(B21="1. INSIGNIFICANTE",NOOO!$C$32," ")))))</f>
        <v xml:space="preserve"> </v>
      </c>
      <c r="D21" s="536"/>
      <c r="E21" s="735" t="str">
        <f>IF(B21="5. CATASTROFICO",+NOOO!$B$28,IF(B21="4. MAYOR",+NOOO!$B$29,IF(B21="3. MODERADO",+NOOO!$B$30,IF(B21="2. MENOR",+NOOO!$B$31,IF(B21="1. INSIGNIFICANTE",NOOO!$B$32," ")))))</f>
        <v xml:space="preserve"> </v>
      </c>
      <c r="F21" s="736"/>
    </row>
    <row r="22" spans="1:6" ht="183" customHeight="1" thickBot="1" x14ac:dyDescent="0.25">
      <c r="A22" s="192"/>
      <c r="B22" s="193" t="s">
        <v>92</v>
      </c>
      <c r="C22" s="453" t="str">
        <f>IF(B22="5. CATASTROFICO",+NOOO!$C$28,IF(B22="4. MAYOR",+NOOO!$C$29,IF(B22="3. MODERADO",+NOOO!$C$30,IF(B22="2. MENOR",+NOOO!$C$31,IF(B22="1. INSIGNIFICANTE",NOOO!$C$32," ")))))</f>
        <v xml:space="preserve"> </v>
      </c>
      <c r="D22" s="453"/>
      <c r="E22" s="752" t="str">
        <f>IF(B22="5. CATASTROFICO",+NOOO!$B$28,IF(B22="4. MAYOR",+NOOO!$B$29,IF(B22="3. MODERADO",+NOOO!$B$30,IF(B22="2. MENOR",+NOOO!$B$31,IF(B22="1. INSIGNIFICANTE",NOOO!$B$32," ")))))</f>
        <v xml:space="preserve"> </v>
      </c>
      <c r="F22" s="753"/>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opLeftCell="B1"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40"/>
      <c r="B1" s="462" t="str">
        <f>CONTEXTO!B1</f>
        <v xml:space="preserve">PROCESO: </v>
      </c>
      <c r="C1" s="773" t="s">
        <v>555</v>
      </c>
      <c r="D1" s="773"/>
      <c r="E1" s="773"/>
      <c r="F1" s="774"/>
    </row>
    <row r="2" spans="1:6" ht="15.75" customHeight="1" x14ac:dyDescent="0.2">
      <c r="A2" s="541"/>
      <c r="B2" s="463"/>
      <c r="C2" s="666" t="s">
        <v>540</v>
      </c>
      <c r="D2" s="666"/>
      <c r="E2" s="666"/>
      <c r="F2" s="775"/>
    </row>
    <row r="3" spans="1:6" ht="15" customHeight="1" x14ac:dyDescent="0.2">
      <c r="A3" s="541"/>
      <c r="B3" s="463" t="s">
        <v>93</v>
      </c>
      <c r="C3" s="666" t="s">
        <v>541</v>
      </c>
      <c r="D3" s="666"/>
      <c r="E3" s="666"/>
      <c r="F3" s="775"/>
    </row>
    <row r="4" spans="1:6" ht="15.75" customHeight="1" x14ac:dyDescent="0.2">
      <c r="A4" s="541"/>
      <c r="B4" s="463"/>
      <c r="C4" s="666" t="s">
        <v>556</v>
      </c>
      <c r="D4" s="666"/>
      <c r="E4" s="666"/>
      <c r="F4" s="775"/>
    </row>
    <row r="5" spans="1:6" ht="15.75" customHeight="1" x14ac:dyDescent="0.2">
      <c r="A5" s="767"/>
      <c r="B5" s="768"/>
      <c r="C5" s="768"/>
      <c r="D5" s="768"/>
      <c r="E5" s="768"/>
      <c r="F5" s="769"/>
    </row>
    <row r="6" spans="1:6" x14ac:dyDescent="0.2">
      <c r="A6" s="549" t="str">
        <f>+CONTEXTO!A8</f>
        <v xml:space="preserve">PROCESO: Gestión de Hacienda Pública </v>
      </c>
      <c r="B6" s="550"/>
      <c r="C6" s="550"/>
      <c r="D6" s="550"/>
      <c r="E6" s="550"/>
      <c r="F6" s="551"/>
    </row>
    <row r="7" spans="1:6" ht="12.75" customHeight="1" x14ac:dyDescent="0.2">
      <c r="A7" s="549"/>
      <c r="B7" s="550"/>
      <c r="C7" s="550"/>
      <c r="D7" s="550"/>
      <c r="E7" s="550"/>
      <c r="F7" s="551"/>
    </row>
    <row r="8" spans="1:6" ht="60.75" customHeight="1" x14ac:dyDescent="0.2">
      <c r="A8" s="552"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8" s="553"/>
      <c r="C8" s="553"/>
      <c r="D8" s="553"/>
      <c r="E8" s="553"/>
      <c r="F8" s="554"/>
    </row>
    <row r="9" spans="1:6" ht="3.75" customHeight="1" thickBot="1" x14ac:dyDescent="0.25">
      <c r="A9" s="555"/>
      <c r="B9" s="556"/>
      <c r="C9" s="556"/>
      <c r="D9" s="556"/>
      <c r="E9" s="556"/>
      <c r="F9" s="557"/>
    </row>
    <row r="10" spans="1:6" ht="13.5" customHeight="1" thickBot="1" x14ac:dyDescent="0.25">
      <c r="A10" s="558"/>
      <c r="B10" s="558"/>
      <c r="C10" s="558"/>
      <c r="D10" s="558"/>
      <c r="E10" s="558"/>
      <c r="F10" s="558"/>
    </row>
    <row r="11" spans="1:6" ht="34.5" customHeight="1" x14ac:dyDescent="0.25">
      <c r="A11" s="760" t="s">
        <v>94</v>
      </c>
      <c r="B11" s="527" t="s">
        <v>95</v>
      </c>
      <c r="C11" s="527"/>
      <c r="D11" s="762" t="s">
        <v>96</v>
      </c>
      <c r="E11" s="762"/>
      <c r="F11" s="758" t="s">
        <v>97</v>
      </c>
    </row>
    <row r="12" spans="1:6" ht="21" customHeight="1" x14ac:dyDescent="0.2">
      <c r="A12" s="761"/>
      <c r="B12" s="528"/>
      <c r="C12" s="528"/>
      <c r="D12" s="87" t="s">
        <v>98</v>
      </c>
      <c r="E12" s="87" t="s">
        <v>99</v>
      </c>
      <c r="F12" s="759"/>
    </row>
    <row r="13" spans="1:6" ht="26.25" customHeight="1" x14ac:dyDescent="0.2">
      <c r="A13" s="559" t="s">
        <v>451</v>
      </c>
      <c r="B13" s="536" t="s">
        <v>100</v>
      </c>
      <c r="C13" s="536"/>
      <c r="D13" s="189" t="s">
        <v>138</v>
      </c>
      <c r="E13" s="189"/>
      <c r="F13" s="770" t="str">
        <f>IF(D28="X","CATASTROFICO",IF(AND(D32&gt;0,D32&lt;=5),"MODERADO",IF(AND(D32&gt;=6,D32&lt;=11),"MAYOR",IF(AND(D32&gt;=12,D32&lt;=19),"CATASTROFICO",IF(AND(D32=0),"MENOR")))))</f>
        <v>CATASTROFICO</v>
      </c>
    </row>
    <row r="14" spans="1:6" ht="26.25" customHeight="1" x14ac:dyDescent="0.2">
      <c r="A14" s="531"/>
      <c r="B14" s="536" t="s">
        <v>101</v>
      </c>
      <c r="C14" s="536"/>
      <c r="D14" s="189" t="s">
        <v>138</v>
      </c>
      <c r="E14" s="189"/>
      <c r="F14" s="771"/>
    </row>
    <row r="15" spans="1:6" ht="26.25" customHeight="1" x14ac:dyDescent="0.2">
      <c r="A15" s="531"/>
      <c r="B15" s="536" t="s">
        <v>102</v>
      </c>
      <c r="C15" s="536"/>
      <c r="D15" s="189"/>
      <c r="E15" s="189" t="s">
        <v>138</v>
      </c>
      <c r="F15" s="771"/>
    </row>
    <row r="16" spans="1:6" ht="26.25" customHeight="1" x14ac:dyDescent="0.2">
      <c r="A16" s="531"/>
      <c r="B16" s="536" t="s">
        <v>103</v>
      </c>
      <c r="C16" s="536"/>
      <c r="D16" s="189"/>
      <c r="E16" s="189" t="s">
        <v>138</v>
      </c>
      <c r="F16" s="771"/>
    </row>
    <row r="17" spans="1:6" ht="26.25" customHeight="1" x14ac:dyDescent="0.2">
      <c r="A17" s="531"/>
      <c r="B17" s="536" t="s">
        <v>104</v>
      </c>
      <c r="C17" s="536"/>
      <c r="D17" s="189" t="s">
        <v>138</v>
      </c>
      <c r="E17" s="189"/>
      <c r="F17" s="771"/>
    </row>
    <row r="18" spans="1:6" ht="26.25" customHeight="1" x14ac:dyDescent="0.2">
      <c r="A18" s="531"/>
      <c r="B18" s="536" t="s">
        <v>105</v>
      </c>
      <c r="C18" s="536"/>
      <c r="D18" s="189" t="s">
        <v>138</v>
      </c>
      <c r="E18" s="189"/>
      <c r="F18" s="771"/>
    </row>
    <row r="19" spans="1:6" ht="26.25" customHeight="1" x14ac:dyDescent="0.2">
      <c r="A19" s="531"/>
      <c r="B19" s="536" t="s">
        <v>106</v>
      </c>
      <c r="C19" s="536"/>
      <c r="D19" s="189" t="s">
        <v>138</v>
      </c>
      <c r="E19" s="189"/>
      <c r="F19" s="771"/>
    </row>
    <row r="20" spans="1:6" ht="33" customHeight="1" x14ac:dyDescent="0.2">
      <c r="A20" s="531"/>
      <c r="B20" s="536" t="s">
        <v>107</v>
      </c>
      <c r="C20" s="536"/>
      <c r="D20" s="189"/>
      <c r="E20" s="189" t="s">
        <v>138</v>
      </c>
      <c r="F20" s="771"/>
    </row>
    <row r="21" spans="1:6" ht="26.25" customHeight="1" x14ac:dyDescent="0.2">
      <c r="A21" s="531"/>
      <c r="B21" s="536" t="s">
        <v>108</v>
      </c>
      <c r="C21" s="536"/>
      <c r="D21" s="189" t="s">
        <v>138</v>
      </c>
      <c r="E21" s="189"/>
      <c r="F21" s="771"/>
    </row>
    <row r="22" spans="1:6" ht="26.25" customHeight="1" x14ac:dyDescent="0.2">
      <c r="A22" s="531"/>
      <c r="B22" s="536" t="s">
        <v>109</v>
      </c>
      <c r="C22" s="536"/>
      <c r="D22" s="189" t="s">
        <v>138</v>
      </c>
      <c r="E22" s="189"/>
      <c r="F22" s="771"/>
    </row>
    <row r="23" spans="1:6" ht="26.25" customHeight="1" x14ac:dyDescent="0.2">
      <c r="A23" s="531"/>
      <c r="B23" s="536" t="s">
        <v>110</v>
      </c>
      <c r="C23" s="536"/>
      <c r="D23" s="189" t="s">
        <v>138</v>
      </c>
      <c r="E23" s="189"/>
      <c r="F23" s="771"/>
    </row>
    <row r="24" spans="1:6" ht="26.25" customHeight="1" x14ac:dyDescent="0.2">
      <c r="A24" s="531"/>
      <c r="B24" s="536" t="s">
        <v>111</v>
      </c>
      <c r="C24" s="536"/>
      <c r="D24" s="189" t="s">
        <v>138</v>
      </c>
      <c r="E24" s="189"/>
      <c r="F24" s="771"/>
    </row>
    <row r="25" spans="1:6" ht="26.25" customHeight="1" x14ac:dyDescent="0.2">
      <c r="A25" s="531"/>
      <c r="B25" s="536" t="s">
        <v>112</v>
      </c>
      <c r="C25" s="536"/>
      <c r="D25" s="189" t="s">
        <v>138</v>
      </c>
      <c r="E25" s="189"/>
      <c r="F25" s="771"/>
    </row>
    <row r="26" spans="1:6" ht="26.25" customHeight="1" x14ac:dyDescent="0.2">
      <c r="A26" s="531"/>
      <c r="B26" s="536" t="s">
        <v>113</v>
      </c>
      <c r="C26" s="536"/>
      <c r="D26" s="189" t="s">
        <v>138</v>
      </c>
      <c r="E26" s="189"/>
      <c r="F26" s="771"/>
    </row>
    <row r="27" spans="1:6" ht="26.25" customHeight="1" x14ac:dyDescent="0.2">
      <c r="A27" s="531"/>
      <c r="B27" s="536" t="s">
        <v>114</v>
      </c>
      <c r="C27" s="536"/>
      <c r="D27" s="189" t="s">
        <v>138</v>
      </c>
      <c r="E27" s="189"/>
      <c r="F27" s="771"/>
    </row>
    <row r="28" spans="1:6" ht="26.25" customHeight="1" x14ac:dyDescent="0.2">
      <c r="A28" s="531"/>
      <c r="B28" s="536" t="s">
        <v>115</v>
      </c>
      <c r="C28" s="536"/>
      <c r="D28" s="189"/>
      <c r="E28" s="189" t="s">
        <v>138</v>
      </c>
      <c r="F28" s="771"/>
    </row>
    <row r="29" spans="1:6" ht="26.25" customHeight="1" x14ac:dyDescent="0.2">
      <c r="A29" s="531"/>
      <c r="B29" s="536" t="s">
        <v>116</v>
      </c>
      <c r="C29" s="536"/>
      <c r="D29" s="189"/>
      <c r="E29" s="189" t="s">
        <v>138</v>
      </c>
      <c r="F29" s="771"/>
    </row>
    <row r="30" spans="1:6" ht="26.25" customHeight="1" x14ac:dyDescent="0.2">
      <c r="A30" s="531"/>
      <c r="B30" s="536" t="s">
        <v>117</v>
      </c>
      <c r="C30" s="536"/>
      <c r="D30" s="189"/>
      <c r="E30" s="189" t="s">
        <v>138</v>
      </c>
      <c r="F30" s="771"/>
    </row>
    <row r="31" spans="1:6" ht="26.25" customHeight="1" x14ac:dyDescent="0.2">
      <c r="A31" s="531"/>
      <c r="B31" s="536" t="s">
        <v>118</v>
      </c>
      <c r="C31" s="536"/>
      <c r="D31" s="189"/>
      <c r="E31" s="189" t="s">
        <v>138</v>
      </c>
      <c r="F31" s="771"/>
    </row>
    <row r="32" spans="1:6" ht="16.5" thickBot="1" x14ac:dyDescent="0.3">
      <c r="A32" s="532"/>
      <c r="B32" s="763" t="s">
        <v>58</v>
      </c>
      <c r="C32" s="764"/>
      <c r="D32" s="83">
        <f>+NOOO!B54</f>
        <v>12</v>
      </c>
      <c r="E32" s="84"/>
      <c r="F32" s="772"/>
    </row>
    <row r="33" spans="1:6" ht="15.75" customHeight="1" thickBot="1" x14ac:dyDescent="0.25">
      <c r="A33" s="765"/>
      <c r="B33" s="393"/>
      <c r="C33" s="393"/>
      <c r="D33" s="393"/>
      <c r="E33" s="393"/>
      <c r="F33" s="766"/>
    </row>
    <row r="34" spans="1:6" ht="34.5" customHeight="1" x14ac:dyDescent="0.25">
      <c r="A34" s="760" t="s">
        <v>94</v>
      </c>
      <c r="B34" s="527" t="s">
        <v>95</v>
      </c>
      <c r="C34" s="527"/>
      <c r="D34" s="762" t="s">
        <v>96</v>
      </c>
      <c r="E34" s="762"/>
      <c r="F34" s="758" t="s">
        <v>97</v>
      </c>
    </row>
    <row r="35" spans="1:6" ht="21" customHeight="1" x14ac:dyDescent="0.25">
      <c r="A35" s="761"/>
      <c r="B35" s="528"/>
      <c r="C35" s="528"/>
      <c r="D35" s="64" t="s">
        <v>98</v>
      </c>
      <c r="E35" s="64" t="s">
        <v>99</v>
      </c>
      <c r="F35" s="759"/>
    </row>
    <row r="36" spans="1:6" ht="26.25" customHeight="1" x14ac:dyDescent="0.2">
      <c r="A36" s="559" t="s">
        <v>452</v>
      </c>
      <c r="B36" s="536" t="s">
        <v>100</v>
      </c>
      <c r="C36" s="536"/>
      <c r="D36" s="189" t="s">
        <v>138</v>
      </c>
      <c r="E36" s="189"/>
      <c r="F36" s="756" t="str">
        <f>IF(D51="X","CATASTROFICO",IF(AND(D55&gt;0,D55&lt;=5),"MODERADO",IF(AND(D55&gt;=6,D55&lt;=11),"MAYOR",IF(AND(D55&gt;=12,D55&lt;=19),"CATASTROFICO"," "))))</f>
        <v>MAYOR</v>
      </c>
    </row>
    <row r="37" spans="1:6" ht="26.25" customHeight="1" x14ac:dyDescent="0.2">
      <c r="A37" s="531"/>
      <c r="B37" s="536" t="s">
        <v>101</v>
      </c>
      <c r="C37" s="536"/>
      <c r="D37" s="189" t="s">
        <v>138</v>
      </c>
      <c r="E37" s="189"/>
      <c r="F37" s="756"/>
    </row>
    <row r="38" spans="1:6" ht="26.25" customHeight="1" x14ac:dyDescent="0.2">
      <c r="A38" s="531"/>
      <c r="B38" s="536" t="s">
        <v>102</v>
      </c>
      <c r="C38" s="536"/>
      <c r="D38" s="189"/>
      <c r="E38" s="189" t="s">
        <v>138</v>
      </c>
      <c r="F38" s="756"/>
    </row>
    <row r="39" spans="1:6" ht="26.25" customHeight="1" x14ac:dyDescent="0.2">
      <c r="A39" s="531"/>
      <c r="B39" s="536" t="s">
        <v>103</v>
      </c>
      <c r="C39" s="536"/>
      <c r="D39" s="189"/>
      <c r="E39" s="189" t="s">
        <v>138</v>
      </c>
      <c r="F39" s="756"/>
    </row>
    <row r="40" spans="1:6" ht="26.25" customHeight="1" x14ac:dyDescent="0.2">
      <c r="A40" s="531"/>
      <c r="B40" s="536" t="s">
        <v>104</v>
      </c>
      <c r="C40" s="536"/>
      <c r="D40" s="189" t="s">
        <v>138</v>
      </c>
      <c r="E40" s="189"/>
      <c r="F40" s="756"/>
    </row>
    <row r="41" spans="1:6" ht="26.25" customHeight="1" x14ac:dyDescent="0.2">
      <c r="A41" s="531"/>
      <c r="B41" s="536" t="s">
        <v>105</v>
      </c>
      <c r="C41" s="536"/>
      <c r="D41" s="189" t="s">
        <v>138</v>
      </c>
      <c r="E41" s="189"/>
      <c r="F41" s="756"/>
    </row>
    <row r="42" spans="1:6" ht="26.25" customHeight="1" x14ac:dyDescent="0.2">
      <c r="A42" s="531"/>
      <c r="B42" s="536" t="s">
        <v>106</v>
      </c>
      <c r="C42" s="536"/>
      <c r="D42" s="189" t="s">
        <v>138</v>
      </c>
      <c r="E42" s="189"/>
      <c r="F42" s="756"/>
    </row>
    <row r="43" spans="1:6" ht="33" customHeight="1" x14ac:dyDescent="0.2">
      <c r="A43" s="531"/>
      <c r="B43" s="536" t="s">
        <v>107</v>
      </c>
      <c r="C43" s="536"/>
      <c r="D43" s="189"/>
      <c r="E43" s="189" t="s">
        <v>138</v>
      </c>
      <c r="F43" s="756"/>
    </row>
    <row r="44" spans="1:6" ht="26.25" customHeight="1" x14ac:dyDescent="0.2">
      <c r="A44" s="531"/>
      <c r="B44" s="536" t="s">
        <v>108</v>
      </c>
      <c r="C44" s="536"/>
      <c r="D44" s="189"/>
      <c r="E44" s="189" t="s">
        <v>138</v>
      </c>
      <c r="F44" s="756"/>
    </row>
    <row r="45" spans="1:6" ht="26.25" customHeight="1" x14ac:dyDescent="0.2">
      <c r="A45" s="531"/>
      <c r="B45" s="536" t="s">
        <v>109</v>
      </c>
      <c r="C45" s="536"/>
      <c r="D45" s="189" t="s">
        <v>138</v>
      </c>
      <c r="E45" s="189"/>
      <c r="F45" s="756"/>
    </row>
    <row r="46" spans="1:6" ht="26.25" customHeight="1" x14ac:dyDescent="0.2">
      <c r="A46" s="531"/>
      <c r="B46" s="536" t="s">
        <v>110</v>
      </c>
      <c r="C46" s="536"/>
      <c r="D46" s="189" t="s">
        <v>138</v>
      </c>
      <c r="E46" s="189"/>
      <c r="F46" s="756"/>
    </row>
    <row r="47" spans="1:6" ht="26.25" customHeight="1" x14ac:dyDescent="0.2">
      <c r="A47" s="531"/>
      <c r="B47" s="536" t="s">
        <v>111</v>
      </c>
      <c r="C47" s="536"/>
      <c r="D47" s="194" t="s">
        <v>138</v>
      </c>
      <c r="E47" s="194"/>
      <c r="F47" s="756"/>
    </row>
    <row r="48" spans="1:6" ht="26.25" customHeight="1" x14ac:dyDescent="0.2">
      <c r="A48" s="531"/>
      <c r="B48" s="536" t="s">
        <v>112</v>
      </c>
      <c r="C48" s="536"/>
      <c r="D48" s="194" t="s">
        <v>138</v>
      </c>
      <c r="E48" s="194"/>
      <c r="F48" s="756"/>
    </row>
    <row r="49" spans="1:6" ht="26.25" customHeight="1" x14ac:dyDescent="0.2">
      <c r="A49" s="531"/>
      <c r="B49" s="536" t="s">
        <v>113</v>
      </c>
      <c r="C49" s="536"/>
      <c r="D49" s="194" t="s">
        <v>138</v>
      </c>
      <c r="E49" s="194"/>
      <c r="F49" s="756"/>
    </row>
    <row r="50" spans="1:6" ht="26.25" customHeight="1" x14ac:dyDescent="0.2">
      <c r="A50" s="531"/>
      <c r="B50" s="536" t="s">
        <v>114</v>
      </c>
      <c r="C50" s="536"/>
      <c r="D50" s="194" t="s">
        <v>138</v>
      </c>
      <c r="E50" s="194"/>
      <c r="F50" s="756"/>
    </row>
    <row r="51" spans="1:6" ht="26.25" customHeight="1" x14ac:dyDescent="0.2">
      <c r="A51" s="531"/>
      <c r="B51" s="536" t="s">
        <v>115</v>
      </c>
      <c r="C51" s="536"/>
      <c r="D51" s="194"/>
      <c r="E51" s="194" t="s">
        <v>138</v>
      </c>
      <c r="F51" s="756"/>
    </row>
    <row r="52" spans="1:6" ht="26.25" customHeight="1" x14ac:dyDescent="0.2">
      <c r="A52" s="531"/>
      <c r="B52" s="536" t="s">
        <v>116</v>
      </c>
      <c r="C52" s="536"/>
      <c r="D52" s="194"/>
      <c r="E52" s="194" t="s">
        <v>138</v>
      </c>
      <c r="F52" s="756"/>
    </row>
    <row r="53" spans="1:6" ht="26.25" customHeight="1" x14ac:dyDescent="0.2">
      <c r="A53" s="531"/>
      <c r="B53" s="536" t="s">
        <v>117</v>
      </c>
      <c r="C53" s="536"/>
      <c r="D53" s="194"/>
      <c r="E53" s="194" t="s">
        <v>138</v>
      </c>
      <c r="F53" s="756"/>
    </row>
    <row r="54" spans="1:6" ht="26.25" customHeight="1" x14ac:dyDescent="0.2">
      <c r="A54" s="531"/>
      <c r="B54" s="536" t="s">
        <v>118</v>
      </c>
      <c r="C54" s="536"/>
      <c r="D54" s="194"/>
      <c r="E54" s="194" t="s">
        <v>138</v>
      </c>
      <c r="F54" s="756"/>
    </row>
    <row r="55" spans="1:6" ht="16.5" thickBot="1" x14ac:dyDescent="0.3">
      <c r="A55" s="532"/>
      <c r="B55" s="763" t="s">
        <v>58</v>
      </c>
      <c r="C55" s="764"/>
      <c r="D55" s="83">
        <f>+NOOO!B77</f>
        <v>11</v>
      </c>
      <c r="E55" s="84"/>
      <c r="F55" s="757"/>
    </row>
    <row r="56" spans="1:6" ht="15" thickBot="1" x14ac:dyDescent="0.25"/>
    <row r="57" spans="1:6" ht="34.5" customHeight="1" x14ac:dyDescent="0.25">
      <c r="A57" s="760" t="s">
        <v>94</v>
      </c>
      <c r="B57" s="527" t="s">
        <v>95</v>
      </c>
      <c r="C57" s="527"/>
      <c r="D57" s="762" t="s">
        <v>96</v>
      </c>
      <c r="E57" s="762"/>
      <c r="F57" s="758" t="s">
        <v>97</v>
      </c>
    </row>
    <row r="58" spans="1:6" ht="21" customHeight="1" x14ac:dyDescent="0.25">
      <c r="A58" s="761"/>
      <c r="B58" s="528"/>
      <c r="C58" s="528"/>
      <c r="D58" s="64" t="s">
        <v>98</v>
      </c>
      <c r="E58" s="64" t="s">
        <v>99</v>
      </c>
      <c r="F58" s="759"/>
    </row>
    <row r="59" spans="1:6" ht="26.25" customHeight="1" x14ac:dyDescent="0.2">
      <c r="A59" s="754"/>
      <c r="B59" s="536" t="s">
        <v>100</v>
      </c>
      <c r="C59" s="536"/>
      <c r="D59" s="195"/>
      <c r="E59" s="195"/>
      <c r="F59" s="756" t="str">
        <f>IF(D74="X","CATASTROFICO",IF(AND(D78&gt;0,D78&lt;=5),"MODERADO",IF(AND(D78&gt;=6,D78&lt;=11),"MAYOR",IF(AND(D78&gt;=12,D78&lt;=19),"CATASTROFICO"," "))))</f>
        <v xml:space="preserve"> </v>
      </c>
    </row>
    <row r="60" spans="1:6" ht="26.25" customHeight="1" x14ac:dyDescent="0.2">
      <c r="A60" s="754"/>
      <c r="B60" s="536" t="s">
        <v>101</v>
      </c>
      <c r="C60" s="536"/>
      <c r="D60" s="195"/>
      <c r="E60" s="195"/>
      <c r="F60" s="756"/>
    </row>
    <row r="61" spans="1:6" ht="26.25" customHeight="1" x14ac:dyDescent="0.2">
      <c r="A61" s="754"/>
      <c r="B61" s="536" t="s">
        <v>102</v>
      </c>
      <c r="C61" s="536"/>
      <c r="D61" s="195"/>
      <c r="E61" s="195"/>
      <c r="F61" s="756"/>
    </row>
    <row r="62" spans="1:6" ht="26.25" customHeight="1" x14ac:dyDescent="0.2">
      <c r="A62" s="754"/>
      <c r="B62" s="536" t="s">
        <v>103</v>
      </c>
      <c r="C62" s="536"/>
      <c r="D62" s="195"/>
      <c r="E62" s="195"/>
      <c r="F62" s="756"/>
    </row>
    <row r="63" spans="1:6" ht="26.25" customHeight="1" x14ac:dyDescent="0.2">
      <c r="A63" s="754"/>
      <c r="B63" s="536" t="s">
        <v>104</v>
      </c>
      <c r="C63" s="536"/>
      <c r="D63" s="195"/>
      <c r="E63" s="195"/>
      <c r="F63" s="756"/>
    </row>
    <row r="64" spans="1:6" ht="26.25" customHeight="1" x14ac:dyDescent="0.2">
      <c r="A64" s="754"/>
      <c r="B64" s="536" t="s">
        <v>105</v>
      </c>
      <c r="C64" s="536"/>
      <c r="D64" s="195"/>
      <c r="E64" s="195"/>
      <c r="F64" s="756"/>
    </row>
    <row r="65" spans="1:6" ht="26.25" customHeight="1" x14ac:dyDescent="0.2">
      <c r="A65" s="754"/>
      <c r="B65" s="536" t="s">
        <v>106</v>
      </c>
      <c r="C65" s="536"/>
      <c r="D65" s="195"/>
      <c r="E65" s="195"/>
      <c r="F65" s="756"/>
    </row>
    <row r="66" spans="1:6" ht="32.25" customHeight="1" x14ac:dyDescent="0.2">
      <c r="A66" s="754"/>
      <c r="B66" s="536" t="s">
        <v>107</v>
      </c>
      <c r="C66" s="536"/>
      <c r="D66" s="195"/>
      <c r="E66" s="195"/>
      <c r="F66" s="756"/>
    </row>
    <row r="67" spans="1:6" ht="26.25" customHeight="1" x14ac:dyDescent="0.2">
      <c r="A67" s="754"/>
      <c r="B67" s="536" t="s">
        <v>108</v>
      </c>
      <c r="C67" s="536"/>
      <c r="D67" s="195"/>
      <c r="E67" s="195"/>
      <c r="F67" s="756"/>
    </row>
    <row r="68" spans="1:6" ht="26.25" customHeight="1" x14ac:dyDescent="0.2">
      <c r="A68" s="754"/>
      <c r="B68" s="536" t="s">
        <v>109</v>
      </c>
      <c r="C68" s="536"/>
      <c r="D68" s="195"/>
      <c r="E68" s="195"/>
      <c r="F68" s="756"/>
    </row>
    <row r="69" spans="1:6" ht="26.25" customHeight="1" x14ac:dyDescent="0.2">
      <c r="A69" s="754"/>
      <c r="B69" s="536" t="s">
        <v>110</v>
      </c>
      <c r="C69" s="536"/>
      <c r="D69" s="195"/>
      <c r="E69" s="195"/>
      <c r="F69" s="756"/>
    </row>
    <row r="70" spans="1:6" ht="26.25" customHeight="1" x14ac:dyDescent="0.2">
      <c r="A70" s="754"/>
      <c r="B70" s="536" t="s">
        <v>111</v>
      </c>
      <c r="C70" s="536"/>
      <c r="D70" s="195"/>
      <c r="E70" s="195"/>
      <c r="F70" s="756"/>
    </row>
    <row r="71" spans="1:6" ht="26.25" customHeight="1" x14ac:dyDescent="0.2">
      <c r="A71" s="754"/>
      <c r="B71" s="536" t="s">
        <v>112</v>
      </c>
      <c r="C71" s="536"/>
      <c r="D71" s="195"/>
      <c r="E71" s="195"/>
      <c r="F71" s="756"/>
    </row>
    <row r="72" spans="1:6" ht="26.25" customHeight="1" x14ac:dyDescent="0.2">
      <c r="A72" s="754"/>
      <c r="B72" s="536" t="s">
        <v>113</v>
      </c>
      <c r="C72" s="536"/>
      <c r="D72" s="195"/>
      <c r="E72" s="195"/>
      <c r="F72" s="756"/>
    </row>
    <row r="73" spans="1:6" ht="26.25" customHeight="1" x14ac:dyDescent="0.2">
      <c r="A73" s="754"/>
      <c r="B73" s="536" t="s">
        <v>114</v>
      </c>
      <c r="C73" s="536"/>
      <c r="D73" s="195"/>
      <c r="E73" s="195"/>
      <c r="F73" s="756"/>
    </row>
    <row r="74" spans="1:6" ht="26.25" customHeight="1" x14ac:dyDescent="0.2">
      <c r="A74" s="754"/>
      <c r="B74" s="536" t="s">
        <v>115</v>
      </c>
      <c r="C74" s="536"/>
      <c r="D74" s="195"/>
      <c r="E74" s="195"/>
      <c r="F74" s="756"/>
    </row>
    <row r="75" spans="1:6" ht="26.25" customHeight="1" x14ac:dyDescent="0.2">
      <c r="A75" s="754"/>
      <c r="B75" s="536" t="s">
        <v>116</v>
      </c>
      <c r="C75" s="536"/>
      <c r="D75" s="195"/>
      <c r="E75" s="195"/>
      <c r="F75" s="756"/>
    </row>
    <row r="76" spans="1:6" ht="26.25" customHeight="1" x14ac:dyDescent="0.2">
      <c r="A76" s="754"/>
      <c r="B76" s="536" t="s">
        <v>117</v>
      </c>
      <c r="C76" s="536"/>
      <c r="D76" s="195"/>
      <c r="E76" s="195"/>
      <c r="F76" s="756"/>
    </row>
    <row r="77" spans="1:6" ht="26.25" customHeight="1" x14ac:dyDescent="0.2">
      <c r="A77" s="754"/>
      <c r="B77" s="536" t="s">
        <v>118</v>
      </c>
      <c r="C77" s="536"/>
      <c r="D77" s="195"/>
      <c r="E77" s="195"/>
      <c r="F77" s="756"/>
    </row>
    <row r="78" spans="1:6" ht="16.5" thickBot="1" x14ac:dyDescent="0.3">
      <c r="A78" s="755"/>
      <c r="B78" s="763" t="s">
        <v>58</v>
      </c>
      <c r="C78" s="764"/>
      <c r="D78" s="83">
        <f>+NOOO!B100</f>
        <v>0</v>
      </c>
      <c r="E78" s="84"/>
      <c r="F78" s="757"/>
    </row>
    <row r="79" spans="1:6" ht="15" thickBot="1" x14ac:dyDescent="0.25"/>
    <row r="80" spans="1:6" ht="34.5" customHeight="1" x14ac:dyDescent="0.25">
      <c r="A80" s="760" t="s">
        <v>94</v>
      </c>
      <c r="B80" s="527" t="s">
        <v>95</v>
      </c>
      <c r="C80" s="527"/>
      <c r="D80" s="762" t="s">
        <v>96</v>
      </c>
      <c r="E80" s="762"/>
      <c r="F80" s="758" t="s">
        <v>97</v>
      </c>
    </row>
    <row r="81" spans="1:6" ht="21" customHeight="1" x14ac:dyDescent="0.25">
      <c r="A81" s="761"/>
      <c r="B81" s="528"/>
      <c r="C81" s="528"/>
      <c r="D81" s="64" t="s">
        <v>98</v>
      </c>
      <c r="E81" s="64" t="s">
        <v>99</v>
      </c>
      <c r="F81" s="759"/>
    </row>
    <row r="82" spans="1:6" ht="26.25" customHeight="1" x14ac:dyDescent="0.2">
      <c r="A82" s="754"/>
      <c r="B82" s="536" t="s">
        <v>100</v>
      </c>
      <c r="C82" s="536"/>
      <c r="D82" s="195"/>
      <c r="E82" s="195"/>
      <c r="F82" s="756" t="str">
        <f>IF(D97="X","CATASTROFICO",IF(AND(D101&gt;0,D101&lt;=5),"MODERADO",IF(AND(D101&gt;=6,D101&lt;=11),"MAYOR",IF(AND(D101&gt;=12,D101&lt;=19),"CATASTROFICO"," "))))</f>
        <v xml:space="preserve"> </v>
      </c>
    </row>
    <row r="83" spans="1:6" ht="26.25" customHeight="1" x14ac:dyDescent="0.2">
      <c r="A83" s="754"/>
      <c r="B83" s="536" t="s">
        <v>101</v>
      </c>
      <c r="C83" s="536"/>
      <c r="D83" s="195"/>
      <c r="E83" s="195"/>
      <c r="F83" s="756"/>
    </row>
    <row r="84" spans="1:6" ht="26.25" customHeight="1" x14ac:dyDescent="0.2">
      <c r="A84" s="754"/>
      <c r="B84" s="536" t="s">
        <v>102</v>
      </c>
      <c r="C84" s="536"/>
      <c r="D84" s="195"/>
      <c r="E84" s="195"/>
      <c r="F84" s="756"/>
    </row>
    <row r="85" spans="1:6" ht="26.25" customHeight="1" x14ac:dyDescent="0.2">
      <c r="A85" s="754"/>
      <c r="B85" s="536" t="s">
        <v>103</v>
      </c>
      <c r="C85" s="536"/>
      <c r="D85" s="195"/>
      <c r="E85" s="195"/>
      <c r="F85" s="756"/>
    </row>
    <row r="86" spans="1:6" ht="26.25" customHeight="1" x14ac:dyDescent="0.2">
      <c r="A86" s="754"/>
      <c r="B86" s="536" t="s">
        <v>104</v>
      </c>
      <c r="C86" s="536"/>
      <c r="D86" s="195"/>
      <c r="E86" s="195"/>
      <c r="F86" s="756"/>
    </row>
    <row r="87" spans="1:6" ht="26.25" customHeight="1" x14ac:dyDescent="0.2">
      <c r="A87" s="754"/>
      <c r="B87" s="536" t="s">
        <v>105</v>
      </c>
      <c r="C87" s="536"/>
      <c r="D87" s="195"/>
      <c r="E87" s="195"/>
      <c r="F87" s="756"/>
    </row>
    <row r="88" spans="1:6" ht="26.25" customHeight="1" x14ac:dyDescent="0.2">
      <c r="A88" s="754"/>
      <c r="B88" s="536" t="s">
        <v>106</v>
      </c>
      <c r="C88" s="536"/>
      <c r="D88" s="195"/>
      <c r="E88" s="195"/>
      <c r="F88" s="756"/>
    </row>
    <row r="89" spans="1:6" ht="33" customHeight="1" x14ac:dyDescent="0.2">
      <c r="A89" s="754"/>
      <c r="B89" s="536" t="s">
        <v>107</v>
      </c>
      <c r="C89" s="536"/>
      <c r="D89" s="195"/>
      <c r="E89" s="195"/>
      <c r="F89" s="756"/>
    </row>
    <row r="90" spans="1:6" ht="26.25" customHeight="1" x14ac:dyDescent="0.2">
      <c r="A90" s="754"/>
      <c r="B90" s="536" t="s">
        <v>108</v>
      </c>
      <c r="C90" s="536"/>
      <c r="D90" s="195"/>
      <c r="E90" s="195"/>
      <c r="F90" s="756"/>
    </row>
    <row r="91" spans="1:6" ht="26.25" customHeight="1" x14ac:dyDescent="0.2">
      <c r="A91" s="754"/>
      <c r="B91" s="536" t="s">
        <v>109</v>
      </c>
      <c r="C91" s="536"/>
      <c r="D91" s="195"/>
      <c r="E91" s="195"/>
      <c r="F91" s="756"/>
    </row>
    <row r="92" spans="1:6" ht="26.25" customHeight="1" x14ac:dyDescent="0.2">
      <c r="A92" s="754"/>
      <c r="B92" s="536" t="s">
        <v>110</v>
      </c>
      <c r="C92" s="536"/>
      <c r="D92" s="195"/>
      <c r="E92" s="195"/>
      <c r="F92" s="756"/>
    </row>
    <row r="93" spans="1:6" ht="26.25" customHeight="1" x14ac:dyDescent="0.2">
      <c r="A93" s="754"/>
      <c r="B93" s="536" t="s">
        <v>111</v>
      </c>
      <c r="C93" s="536"/>
      <c r="D93" s="195"/>
      <c r="E93" s="195"/>
      <c r="F93" s="756"/>
    </row>
    <row r="94" spans="1:6" ht="26.25" customHeight="1" x14ac:dyDescent="0.2">
      <c r="A94" s="754"/>
      <c r="B94" s="536" t="s">
        <v>112</v>
      </c>
      <c r="C94" s="536"/>
      <c r="D94" s="195"/>
      <c r="E94" s="195"/>
      <c r="F94" s="756"/>
    </row>
    <row r="95" spans="1:6" ht="26.25" customHeight="1" x14ac:dyDescent="0.2">
      <c r="A95" s="754"/>
      <c r="B95" s="536" t="s">
        <v>113</v>
      </c>
      <c r="C95" s="536"/>
      <c r="D95" s="195"/>
      <c r="E95" s="195"/>
      <c r="F95" s="756"/>
    </row>
    <row r="96" spans="1:6" ht="26.25" customHeight="1" x14ac:dyDescent="0.2">
      <c r="A96" s="754"/>
      <c r="B96" s="536" t="s">
        <v>114</v>
      </c>
      <c r="C96" s="536"/>
      <c r="D96" s="195"/>
      <c r="E96" s="195"/>
      <c r="F96" s="756"/>
    </row>
    <row r="97" spans="1:6" ht="26.25" customHeight="1" x14ac:dyDescent="0.2">
      <c r="A97" s="754"/>
      <c r="B97" s="536" t="s">
        <v>115</v>
      </c>
      <c r="C97" s="536"/>
      <c r="D97" s="195"/>
      <c r="E97" s="195"/>
      <c r="F97" s="756"/>
    </row>
    <row r="98" spans="1:6" ht="26.25" customHeight="1" x14ac:dyDescent="0.2">
      <c r="A98" s="754"/>
      <c r="B98" s="536" t="s">
        <v>116</v>
      </c>
      <c r="C98" s="536"/>
      <c r="D98" s="195"/>
      <c r="E98" s="195"/>
      <c r="F98" s="756"/>
    </row>
    <row r="99" spans="1:6" ht="26.25" customHeight="1" x14ac:dyDescent="0.2">
      <c r="A99" s="754"/>
      <c r="B99" s="536" t="s">
        <v>117</v>
      </c>
      <c r="C99" s="536"/>
      <c r="D99" s="195"/>
      <c r="E99" s="195"/>
      <c r="F99" s="756"/>
    </row>
    <row r="100" spans="1:6" ht="26.25" customHeight="1" x14ac:dyDescent="0.2">
      <c r="A100" s="754"/>
      <c r="B100" s="536" t="s">
        <v>118</v>
      </c>
      <c r="C100" s="536"/>
      <c r="D100" s="195"/>
      <c r="E100" s="195"/>
      <c r="F100" s="756"/>
    </row>
    <row r="101" spans="1:6" ht="16.5" thickBot="1" x14ac:dyDescent="0.3">
      <c r="A101" s="755"/>
      <c r="B101" s="763" t="s">
        <v>58</v>
      </c>
      <c r="C101" s="764"/>
      <c r="D101" s="83">
        <f>+NOOO!B123</f>
        <v>0</v>
      </c>
      <c r="E101" s="84"/>
      <c r="F101" s="757"/>
    </row>
    <row r="102" spans="1:6" ht="15" thickBot="1" x14ac:dyDescent="0.25"/>
    <row r="103" spans="1:6" ht="34.5" customHeight="1" x14ac:dyDescent="0.25">
      <c r="A103" s="760" t="s">
        <v>94</v>
      </c>
      <c r="B103" s="527" t="s">
        <v>95</v>
      </c>
      <c r="C103" s="527"/>
      <c r="D103" s="762" t="s">
        <v>96</v>
      </c>
      <c r="E103" s="762"/>
      <c r="F103" s="758" t="s">
        <v>97</v>
      </c>
    </row>
    <row r="104" spans="1:6" ht="21" customHeight="1" x14ac:dyDescent="0.25">
      <c r="A104" s="761"/>
      <c r="B104" s="528"/>
      <c r="C104" s="528"/>
      <c r="D104" s="64" t="s">
        <v>98</v>
      </c>
      <c r="E104" s="64" t="s">
        <v>99</v>
      </c>
      <c r="F104" s="759"/>
    </row>
    <row r="105" spans="1:6" ht="26.25" customHeight="1" x14ac:dyDescent="0.2">
      <c r="A105" s="754"/>
      <c r="B105" s="536" t="s">
        <v>100</v>
      </c>
      <c r="C105" s="536"/>
      <c r="D105" s="195"/>
      <c r="E105" s="195"/>
      <c r="F105" s="756" t="str">
        <f>IF(D120="X","CATASTROFICO",IF(AND(D124&gt;0,D124&lt;=5),"MODERADO",IF(AND(D124&gt;=6,D124&lt;=11),"MAYOR",IF(AND(D124&gt;=12,D124&lt;=19),"CATASTROFICO"," "))))</f>
        <v xml:space="preserve"> </v>
      </c>
    </row>
    <row r="106" spans="1:6" ht="26.25" customHeight="1" x14ac:dyDescent="0.2">
      <c r="A106" s="754"/>
      <c r="B106" s="536" t="s">
        <v>101</v>
      </c>
      <c r="C106" s="536"/>
      <c r="D106" s="195"/>
      <c r="E106" s="195"/>
      <c r="F106" s="756"/>
    </row>
    <row r="107" spans="1:6" ht="26.25" customHeight="1" x14ac:dyDescent="0.2">
      <c r="A107" s="754"/>
      <c r="B107" s="536" t="s">
        <v>102</v>
      </c>
      <c r="C107" s="536"/>
      <c r="D107" s="195"/>
      <c r="E107" s="195"/>
      <c r="F107" s="756"/>
    </row>
    <row r="108" spans="1:6" ht="26.25" customHeight="1" x14ac:dyDescent="0.2">
      <c r="A108" s="754"/>
      <c r="B108" s="536" t="s">
        <v>103</v>
      </c>
      <c r="C108" s="536"/>
      <c r="D108" s="195"/>
      <c r="E108" s="195"/>
      <c r="F108" s="756"/>
    </row>
    <row r="109" spans="1:6" ht="26.25" customHeight="1" x14ac:dyDescent="0.2">
      <c r="A109" s="754"/>
      <c r="B109" s="536" t="s">
        <v>104</v>
      </c>
      <c r="C109" s="536"/>
      <c r="D109" s="195"/>
      <c r="E109" s="195"/>
      <c r="F109" s="756"/>
    </row>
    <row r="110" spans="1:6" ht="26.25" customHeight="1" x14ac:dyDescent="0.2">
      <c r="A110" s="754"/>
      <c r="B110" s="536" t="s">
        <v>105</v>
      </c>
      <c r="C110" s="536"/>
      <c r="D110" s="195"/>
      <c r="E110" s="195"/>
      <c r="F110" s="756"/>
    </row>
    <row r="111" spans="1:6" ht="26.25" customHeight="1" x14ac:dyDescent="0.2">
      <c r="A111" s="754"/>
      <c r="B111" s="536" t="s">
        <v>106</v>
      </c>
      <c r="C111" s="536"/>
      <c r="D111" s="195"/>
      <c r="E111" s="195"/>
      <c r="F111" s="756"/>
    </row>
    <row r="112" spans="1:6" ht="36" customHeight="1" x14ac:dyDescent="0.2">
      <c r="A112" s="754"/>
      <c r="B112" s="536" t="s">
        <v>107</v>
      </c>
      <c r="C112" s="536"/>
      <c r="D112" s="195"/>
      <c r="E112" s="195"/>
      <c r="F112" s="756"/>
    </row>
    <row r="113" spans="1:6" ht="26.25" customHeight="1" x14ac:dyDescent="0.2">
      <c r="A113" s="754"/>
      <c r="B113" s="536" t="s">
        <v>108</v>
      </c>
      <c r="C113" s="536"/>
      <c r="D113" s="195"/>
      <c r="E113" s="195"/>
      <c r="F113" s="756"/>
    </row>
    <row r="114" spans="1:6" ht="26.25" customHeight="1" x14ac:dyDescent="0.2">
      <c r="A114" s="754"/>
      <c r="B114" s="536" t="s">
        <v>109</v>
      </c>
      <c r="C114" s="536"/>
      <c r="D114" s="195"/>
      <c r="E114" s="195"/>
      <c r="F114" s="756"/>
    </row>
    <row r="115" spans="1:6" ht="26.25" customHeight="1" x14ac:dyDescent="0.2">
      <c r="A115" s="754"/>
      <c r="B115" s="536" t="s">
        <v>110</v>
      </c>
      <c r="C115" s="536"/>
      <c r="D115" s="195"/>
      <c r="E115" s="195"/>
      <c r="F115" s="756"/>
    </row>
    <row r="116" spans="1:6" ht="26.25" customHeight="1" x14ac:dyDescent="0.2">
      <c r="A116" s="754"/>
      <c r="B116" s="536" t="s">
        <v>111</v>
      </c>
      <c r="C116" s="536"/>
      <c r="D116" s="195"/>
      <c r="E116" s="195"/>
      <c r="F116" s="756"/>
    </row>
    <row r="117" spans="1:6" ht="26.25" customHeight="1" x14ac:dyDescent="0.2">
      <c r="A117" s="754"/>
      <c r="B117" s="536" t="s">
        <v>112</v>
      </c>
      <c r="C117" s="536"/>
      <c r="D117" s="195"/>
      <c r="E117" s="195"/>
      <c r="F117" s="756"/>
    </row>
    <row r="118" spans="1:6" ht="26.25" customHeight="1" x14ac:dyDescent="0.2">
      <c r="A118" s="754"/>
      <c r="B118" s="536" t="s">
        <v>113</v>
      </c>
      <c r="C118" s="536"/>
      <c r="D118" s="195"/>
      <c r="E118" s="195"/>
      <c r="F118" s="756"/>
    </row>
    <row r="119" spans="1:6" ht="26.25" customHeight="1" x14ac:dyDescent="0.2">
      <c r="A119" s="754"/>
      <c r="B119" s="536" t="s">
        <v>114</v>
      </c>
      <c r="C119" s="536"/>
      <c r="D119" s="195"/>
      <c r="E119" s="195"/>
      <c r="F119" s="756"/>
    </row>
    <row r="120" spans="1:6" ht="26.25" customHeight="1" x14ac:dyDescent="0.2">
      <c r="A120" s="754"/>
      <c r="B120" s="536" t="s">
        <v>115</v>
      </c>
      <c r="C120" s="536"/>
      <c r="D120" s="195"/>
      <c r="E120" s="195"/>
      <c r="F120" s="756"/>
    </row>
    <row r="121" spans="1:6" ht="26.25" customHeight="1" x14ac:dyDescent="0.2">
      <c r="A121" s="754"/>
      <c r="B121" s="536" t="s">
        <v>116</v>
      </c>
      <c r="C121" s="536"/>
      <c r="D121" s="195"/>
      <c r="E121" s="195"/>
      <c r="F121" s="756"/>
    </row>
    <row r="122" spans="1:6" ht="26.25" customHeight="1" x14ac:dyDescent="0.2">
      <c r="A122" s="754"/>
      <c r="B122" s="536" t="s">
        <v>117</v>
      </c>
      <c r="C122" s="536"/>
      <c r="D122" s="195"/>
      <c r="E122" s="195"/>
      <c r="F122" s="756"/>
    </row>
    <row r="123" spans="1:6" ht="26.25" customHeight="1" x14ac:dyDescent="0.2">
      <c r="A123" s="754"/>
      <c r="B123" s="536" t="s">
        <v>118</v>
      </c>
      <c r="C123" s="536"/>
      <c r="D123" s="195"/>
      <c r="E123" s="195"/>
      <c r="F123" s="756"/>
    </row>
    <row r="124" spans="1:6" ht="16.5" thickBot="1" x14ac:dyDescent="0.3">
      <c r="A124" s="755"/>
      <c r="B124" s="763" t="s">
        <v>58</v>
      </c>
      <c r="C124" s="764"/>
      <c r="D124" s="83">
        <f>+NOOO!B146</f>
        <v>0</v>
      </c>
      <c r="E124" s="84"/>
      <c r="F124" s="757"/>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zoomScaleNormal="100" workbookViewId="0">
      <selection activeCell="A8" sqref="A8:K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09"/>
      <c r="B1" s="826"/>
      <c r="C1" s="462" t="str">
        <f>CONTEXTO!B1</f>
        <v xml:space="preserve">PROCESO: </v>
      </c>
      <c r="D1" s="462"/>
      <c r="E1" s="462"/>
      <c r="F1" s="462"/>
      <c r="G1" s="597" t="s">
        <v>539</v>
      </c>
      <c r="H1" s="597"/>
      <c r="I1" s="597"/>
      <c r="J1" s="824"/>
      <c r="K1" s="433"/>
    </row>
    <row r="2" spans="1:12" ht="15" customHeight="1" x14ac:dyDescent="0.2">
      <c r="A2" s="510"/>
      <c r="B2" s="504"/>
      <c r="C2" s="463"/>
      <c r="D2" s="463"/>
      <c r="E2" s="463"/>
      <c r="F2" s="463"/>
      <c r="G2" s="522" t="s">
        <v>557</v>
      </c>
      <c r="H2" s="522"/>
      <c r="I2" s="522"/>
      <c r="J2" s="825"/>
      <c r="K2" s="434"/>
    </row>
    <row r="3" spans="1:12" ht="34.5" customHeight="1" x14ac:dyDescent="0.2">
      <c r="A3" s="510"/>
      <c r="B3" s="504"/>
      <c r="C3" s="463" t="s">
        <v>32</v>
      </c>
      <c r="D3" s="463"/>
      <c r="E3" s="463"/>
      <c r="F3" s="463"/>
      <c r="G3" s="522" t="s">
        <v>541</v>
      </c>
      <c r="H3" s="522"/>
      <c r="I3" s="522"/>
      <c r="J3" s="825"/>
      <c r="K3" s="434"/>
    </row>
    <row r="4" spans="1:12" ht="15.75" customHeight="1" x14ac:dyDescent="0.2">
      <c r="A4" s="510"/>
      <c r="B4" s="504"/>
      <c r="C4" s="463"/>
      <c r="D4" s="463"/>
      <c r="E4" s="463"/>
      <c r="F4" s="463"/>
      <c r="G4" s="522" t="s">
        <v>558</v>
      </c>
      <c r="H4" s="522"/>
      <c r="I4" s="522"/>
      <c r="J4" s="825"/>
      <c r="K4" s="434"/>
    </row>
    <row r="5" spans="1:12" ht="15.75" customHeight="1" x14ac:dyDescent="0.2">
      <c r="A5" s="465"/>
      <c r="B5" s="466"/>
      <c r="C5" s="466"/>
      <c r="D5" s="466"/>
      <c r="E5" s="466"/>
      <c r="F5" s="466"/>
      <c r="G5" s="466"/>
      <c r="H5" s="466"/>
      <c r="I5" s="466"/>
      <c r="J5" s="466"/>
      <c r="K5" s="467"/>
    </row>
    <row r="6" spans="1:12" x14ac:dyDescent="0.2">
      <c r="A6" s="833" t="s">
        <v>119</v>
      </c>
      <c r="B6" s="834"/>
      <c r="C6" s="834"/>
      <c r="D6" s="834"/>
      <c r="E6" s="834"/>
      <c r="F6" s="834"/>
      <c r="G6" s="834"/>
      <c r="H6" s="834"/>
      <c r="I6" s="834"/>
      <c r="J6" s="834"/>
      <c r="K6" s="835"/>
    </row>
    <row r="7" spans="1:12" ht="11.25" customHeight="1" x14ac:dyDescent="0.2">
      <c r="A7" s="833"/>
      <c r="B7" s="834"/>
      <c r="C7" s="834"/>
      <c r="D7" s="834"/>
      <c r="E7" s="834"/>
      <c r="F7" s="834"/>
      <c r="G7" s="834"/>
      <c r="H7" s="834"/>
      <c r="I7" s="834"/>
      <c r="J7" s="834"/>
      <c r="K7" s="835"/>
    </row>
    <row r="8" spans="1:12" ht="24" customHeight="1" x14ac:dyDescent="0.2">
      <c r="A8" s="829" t="str">
        <f>CONTEXTO!A8</f>
        <v xml:space="preserve">PROCESO: Gestión de Hacienda Pública </v>
      </c>
      <c r="B8" s="469"/>
      <c r="C8" s="469"/>
      <c r="D8" s="469"/>
      <c r="E8" s="469"/>
      <c r="F8" s="469"/>
      <c r="G8" s="469"/>
      <c r="H8" s="469"/>
      <c r="I8" s="469"/>
      <c r="J8" s="469"/>
      <c r="K8" s="470"/>
    </row>
    <row r="9" spans="1:12" ht="56.25" customHeight="1" thickBot="1" x14ac:dyDescent="0.25">
      <c r="A9" s="830"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9" s="831"/>
      <c r="C9" s="831"/>
      <c r="D9" s="831"/>
      <c r="E9" s="831"/>
      <c r="F9" s="831"/>
      <c r="G9" s="831"/>
      <c r="H9" s="831"/>
      <c r="I9" s="831"/>
      <c r="J9" s="831"/>
      <c r="K9" s="832"/>
    </row>
    <row r="10" spans="1:12" ht="19.5" customHeight="1" thickBot="1" x14ac:dyDescent="0.25">
      <c r="A10" s="827"/>
      <c r="B10" s="828"/>
      <c r="C10" s="828"/>
      <c r="D10" s="828"/>
      <c r="E10" s="828"/>
      <c r="F10" s="828"/>
      <c r="G10" s="828"/>
      <c r="H10" s="828"/>
      <c r="I10" s="828"/>
      <c r="J10" s="828"/>
      <c r="K10" s="828"/>
      <c r="L10" s="49"/>
    </row>
    <row r="11" spans="1:12" ht="29.25" customHeight="1" thickBot="1" x14ac:dyDescent="0.25">
      <c r="A11" s="110" t="s">
        <v>120</v>
      </c>
      <c r="B11" s="795" t="str">
        <f>DESCRIPCION!A10</f>
        <v>Posibilidad de recibir o solicitar cualquier dadiva para modificar y/o alterar los datos existentes en los distintos sistemas de información</v>
      </c>
      <c r="C11" s="796"/>
      <c r="D11" s="796"/>
      <c r="E11" s="796"/>
      <c r="F11" s="796"/>
      <c r="G11" s="796"/>
      <c r="H11" s="796"/>
      <c r="I11" s="797"/>
      <c r="J11" s="111" t="s">
        <v>350</v>
      </c>
      <c r="K11" s="114" t="str">
        <f>IF(J17="x","EXTREMA",IF(J19="x","ALTA",IF(J21="x","MODERADA",IF(J23="x","BAJA",""))))</f>
        <v>EXTREMA</v>
      </c>
    </row>
    <row r="12" spans="1:12" ht="16.5" customHeight="1" thickBot="1" x14ac:dyDescent="0.25">
      <c r="A12" s="776" t="s">
        <v>122</v>
      </c>
      <c r="B12" s="777"/>
      <c r="C12" s="777"/>
      <c r="D12" s="778" t="str">
        <f>PROBABILIDAD!T11</f>
        <v>Casi Seguro</v>
      </c>
      <c r="E12" s="779"/>
      <c r="F12" s="776" t="s">
        <v>351</v>
      </c>
      <c r="G12" s="777"/>
      <c r="H12" s="777"/>
      <c r="I12" s="780"/>
      <c r="J12" s="781" t="s">
        <v>135</v>
      </c>
      <c r="K12" s="782"/>
    </row>
    <row r="13" spans="1:12" x14ac:dyDescent="0.2">
      <c r="A13" s="148"/>
      <c r="B13" s="126"/>
      <c r="C13" s="126"/>
      <c r="D13" s="126"/>
      <c r="E13" s="126"/>
      <c r="F13" s="126"/>
      <c r="G13" s="126"/>
      <c r="H13" s="126"/>
      <c r="I13" s="126"/>
      <c r="J13" s="144"/>
      <c r="K13" s="145"/>
    </row>
    <row r="14" spans="1:12" x14ac:dyDescent="0.2">
      <c r="A14" s="148"/>
      <c r="B14" s="126"/>
      <c r="C14" s="149"/>
      <c r="D14" s="126"/>
      <c r="E14" s="126"/>
      <c r="F14" s="126"/>
      <c r="G14" s="126"/>
      <c r="H14" s="126"/>
      <c r="I14" s="126"/>
      <c r="J14" s="144"/>
      <c r="K14" s="145"/>
    </row>
    <row r="15" spans="1:12" ht="30" customHeight="1" x14ac:dyDescent="0.2">
      <c r="A15" s="792" t="s">
        <v>122</v>
      </c>
      <c r="B15" s="126">
        <v>5</v>
      </c>
      <c r="C15" s="793"/>
      <c r="D15" s="789"/>
      <c r="E15" s="790"/>
      <c r="F15" s="790"/>
      <c r="G15" s="790" t="s">
        <v>138</v>
      </c>
      <c r="H15" s="126"/>
      <c r="I15" s="126"/>
      <c r="J15" s="799" t="s">
        <v>121</v>
      </c>
      <c r="K15" s="800"/>
    </row>
    <row r="16" spans="1:12" ht="30" customHeight="1" x14ac:dyDescent="0.2">
      <c r="A16" s="792"/>
      <c r="B16" s="126" t="s">
        <v>124</v>
      </c>
      <c r="C16" s="794"/>
      <c r="D16" s="789"/>
      <c r="E16" s="790"/>
      <c r="F16" s="790"/>
      <c r="G16" s="790"/>
      <c r="H16" s="126"/>
      <c r="I16" s="126"/>
      <c r="J16" s="128"/>
      <c r="K16" s="129"/>
    </row>
    <row r="17" spans="1:11" ht="30" customHeight="1" x14ac:dyDescent="0.2">
      <c r="A17" s="792"/>
      <c r="B17" s="126">
        <v>4</v>
      </c>
      <c r="C17" s="836"/>
      <c r="D17" s="789"/>
      <c r="E17" s="789"/>
      <c r="F17" s="798"/>
      <c r="G17" s="790"/>
      <c r="H17" s="126"/>
      <c r="I17" s="126"/>
      <c r="J17" s="135" t="str">
        <f xml:space="preserve"> IF(OR(E15="X",F15="X",G15="x",F17="x",G17="X",F19="X",G19="X",G21="X" ),"x","")</f>
        <v>x</v>
      </c>
      <c r="K17" s="129" t="s">
        <v>123</v>
      </c>
    </row>
    <row r="18" spans="1:11" ht="30" customHeight="1" x14ac:dyDescent="0.2">
      <c r="A18" s="792"/>
      <c r="B18" s="126" t="s">
        <v>126</v>
      </c>
      <c r="C18" s="837"/>
      <c r="D18" s="789"/>
      <c r="E18" s="789"/>
      <c r="F18" s="798"/>
      <c r="G18" s="790"/>
      <c r="H18" s="126"/>
      <c r="I18" s="126"/>
      <c r="J18" s="136"/>
      <c r="K18" s="129"/>
    </row>
    <row r="19" spans="1:11" ht="30" customHeight="1" x14ac:dyDescent="0.2">
      <c r="A19" s="792"/>
      <c r="B19" s="126">
        <v>3</v>
      </c>
      <c r="C19" s="783"/>
      <c r="D19" s="787"/>
      <c r="E19" s="788"/>
      <c r="F19" s="798"/>
      <c r="G19" s="790"/>
      <c r="H19" s="126"/>
      <c r="I19" s="126"/>
      <c r="J19" s="137" t="str">
        <f xml:space="preserve"> IF(OR(C15="X",D15="X",D17="x",E17="x",E19="X",F21="X",F23="X",G23="X" ),"x","")</f>
        <v/>
      </c>
      <c r="K19" s="129" t="s">
        <v>125</v>
      </c>
    </row>
    <row r="20" spans="1:11" ht="30" customHeight="1" x14ac:dyDescent="0.2">
      <c r="A20" s="792"/>
      <c r="B20" s="126" t="s">
        <v>128</v>
      </c>
      <c r="C20" s="784"/>
      <c r="D20" s="787"/>
      <c r="E20" s="789"/>
      <c r="F20" s="798"/>
      <c r="G20" s="790"/>
      <c r="H20" s="126"/>
      <c r="I20" s="126"/>
      <c r="J20" s="138"/>
      <c r="K20" s="129"/>
    </row>
    <row r="21" spans="1:11" ht="30" customHeight="1" x14ac:dyDescent="0.2">
      <c r="A21" s="792"/>
      <c r="B21" s="126">
        <v>2</v>
      </c>
      <c r="C21" s="783"/>
      <c r="D21" s="785"/>
      <c r="E21" s="786"/>
      <c r="F21" s="788"/>
      <c r="G21" s="790"/>
      <c r="H21" s="126"/>
      <c r="I21" s="126"/>
      <c r="J21" s="139" t="str">
        <f xml:space="preserve"> IF(OR(C17="X",D19="X",E21="x",E23="x" ),"x","")</f>
        <v/>
      </c>
      <c r="K21" s="129" t="s">
        <v>127</v>
      </c>
    </row>
    <row r="22" spans="1:11" ht="30" customHeight="1" x14ac:dyDescent="0.2">
      <c r="A22" s="792"/>
      <c r="B22" s="126" t="s">
        <v>250</v>
      </c>
      <c r="C22" s="784"/>
      <c r="D22" s="785"/>
      <c r="E22" s="787"/>
      <c r="F22" s="789"/>
      <c r="G22" s="790"/>
      <c r="H22" s="126"/>
      <c r="I22" s="126"/>
      <c r="J22" s="138"/>
      <c r="K22" s="129"/>
    </row>
    <row r="23" spans="1:11" ht="30" customHeight="1" x14ac:dyDescent="0.2">
      <c r="A23" s="792"/>
      <c r="B23" s="126">
        <v>1</v>
      </c>
      <c r="C23" s="783"/>
      <c r="D23" s="814"/>
      <c r="E23" s="816"/>
      <c r="F23" s="818"/>
      <c r="G23" s="820"/>
      <c r="H23" s="126"/>
      <c r="I23" s="126"/>
      <c r="J23" s="140" t="str">
        <f xml:space="preserve"> IF(OR(C19="X",C21="X",C23="x",D21="x",D23="x" ),"x","")</f>
        <v/>
      </c>
      <c r="K23" s="129" t="s">
        <v>129</v>
      </c>
    </row>
    <row r="24" spans="1:11" ht="30" customHeight="1" x14ac:dyDescent="0.2">
      <c r="A24" s="792"/>
      <c r="B24" s="126" t="s">
        <v>130</v>
      </c>
      <c r="C24" s="813"/>
      <c r="D24" s="815"/>
      <c r="E24" s="817"/>
      <c r="F24" s="819"/>
      <c r="G24" s="821"/>
      <c r="H24" s="126"/>
      <c r="I24" s="126"/>
      <c r="J24" s="112"/>
      <c r="K24" s="113"/>
    </row>
    <row r="25" spans="1:11" x14ac:dyDescent="0.2">
      <c r="A25" s="148"/>
      <c r="B25" s="126"/>
      <c r="C25" s="126">
        <v>1</v>
      </c>
      <c r="D25" s="126">
        <v>2</v>
      </c>
      <c r="E25" s="126">
        <v>3</v>
      </c>
      <c r="F25" s="126">
        <v>4</v>
      </c>
      <c r="G25" s="126">
        <v>5</v>
      </c>
      <c r="H25" s="126"/>
      <c r="I25" s="126"/>
      <c r="J25" s="801"/>
      <c r="K25" s="802"/>
    </row>
    <row r="26" spans="1:11" x14ac:dyDescent="0.2">
      <c r="A26" s="148"/>
      <c r="B26" s="126"/>
      <c r="C26" s="126" t="s">
        <v>131</v>
      </c>
      <c r="D26" s="126" t="s">
        <v>132</v>
      </c>
      <c r="E26" s="126" t="s">
        <v>133</v>
      </c>
      <c r="F26" s="126" t="s">
        <v>134</v>
      </c>
      <c r="G26" s="126" t="s">
        <v>135</v>
      </c>
      <c r="H26" s="126"/>
      <c r="I26" s="126"/>
      <c r="J26" s="126"/>
      <c r="K26" s="145"/>
    </row>
    <row r="27" spans="1:11" x14ac:dyDescent="0.2">
      <c r="A27" s="148"/>
      <c r="B27" s="126"/>
      <c r="C27" s="791" t="s">
        <v>136</v>
      </c>
      <c r="D27" s="791"/>
      <c r="E27" s="791"/>
      <c r="F27" s="791"/>
      <c r="G27" s="791"/>
      <c r="H27" s="126"/>
      <c r="I27" s="126"/>
      <c r="J27" s="126"/>
      <c r="K27" s="145"/>
    </row>
    <row r="28" spans="1:11" x14ac:dyDescent="0.2">
      <c r="A28" s="148"/>
      <c r="B28" s="126"/>
      <c r="C28" s="791"/>
      <c r="D28" s="791"/>
      <c r="E28" s="791"/>
      <c r="F28" s="791"/>
      <c r="G28" s="791"/>
      <c r="H28" s="126"/>
      <c r="I28" s="126"/>
      <c r="J28" s="126"/>
      <c r="K28" s="145"/>
    </row>
    <row r="29" spans="1:11" ht="15.75" customHeight="1" thickBot="1" x14ac:dyDescent="0.25">
      <c r="A29" s="150"/>
      <c r="B29" s="151"/>
      <c r="C29" s="151"/>
      <c r="D29" s="151"/>
      <c r="E29" s="151"/>
      <c r="F29" s="151"/>
      <c r="G29" s="151"/>
      <c r="H29" s="151"/>
      <c r="I29" s="151"/>
      <c r="J29" s="151"/>
      <c r="K29" s="152"/>
    </row>
    <row r="30" spans="1:11" ht="15" thickBot="1" x14ac:dyDescent="0.25"/>
    <row r="31" spans="1:11" ht="28.5" customHeight="1" thickBot="1" x14ac:dyDescent="0.25">
      <c r="A31" s="85" t="s">
        <v>120</v>
      </c>
      <c r="B31" s="812" t="str">
        <f>DESCRIPCION!A13</f>
        <v>Posibilidad de recibir o solicitar cualquier dadiva para omitir requisitos en el desarrollo de los trámites y servicios del proceso de gestión de Hacienda Pública</v>
      </c>
      <c r="C31" s="796"/>
      <c r="D31" s="796"/>
      <c r="E31" s="796"/>
      <c r="F31" s="796"/>
      <c r="G31" s="796"/>
      <c r="H31" s="796"/>
      <c r="I31" s="797"/>
      <c r="J31" s="111" t="s">
        <v>350</v>
      </c>
      <c r="K31" s="109" t="str">
        <f>IF(J37="x","EXTREMA",IF(J39="x","ALTA",IF(J41="x","MODERADA",IF(J43="x","BAJA",""))))</f>
        <v>EXTREMA</v>
      </c>
    </row>
    <row r="32" spans="1:11" ht="16.5" thickBot="1" x14ac:dyDescent="0.25">
      <c r="A32" s="776" t="s">
        <v>122</v>
      </c>
      <c r="B32" s="777"/>
      <c r="C32" s="777"/>
      <c r="D32" s="778" t="str">
        <f>PROBABILIDAD!T12</f>
        <v>Casi Seguro</v>
      </c>
      <c r="E32" s="779"/>
      <c r="F32" s="776" t="s">
        <v>351</v>
      </c>
      <c r="G32" s="777"/>
      <c r="H32" s="777"/>
      <c r="I32" s="780"/>
      <c r="J32" s="781" t="s">
        <v>134</v>
      </c>
      <c r="K32" s="782"/>
    </row>
    <row r="33" spans="1:11" ht="15" x14ac:dyDescent="0.2">
      <c r="A33" s="143"/>
      <c r="B33" s="142"/>
      <c r="C33" s="142"/>
      <c r="D33" s="142"/>
      <c r="E33" s="142"/>
      <c r="F33" s="142"/>
      <c r="G33" s="142"/>
      <c r="H33" s="142"/>
      <c r="I33" s="142"/>
      <c r="J33" s="144"/>
      <c r="K33" s="145"/>
    </row>
    <row r="34" spans="1:11" ht="15.75" thickBot="1" x14ac:dyDescent="0.25">
      <c r="A34" s="143"/>
      <c r="B34" s="141"/>
      <c r="C34" s="142"/>
      <c r="D34" s="142"/>
      <c r="E34" s="142"/>
      <c r="F34" s="142"/>
      <c r="G34" s="142"/>
      <c r="H34" s="142"/>
      <c r="I34" s="142"/>
      <c r="J34" s="144"/>
      <c r="K34" s="145"/>
    </row>
    <row r="35" spans="1:11" ht="30.75" customHeight="1" thickBot="1" x14ac:dyDescent="0.25">
      <c r="A35" s="805" t="s">
        <v>122</v>
      </c>
      <c r="B35" s="141">
        <v>5</v>
      </c>
      <c r="C35" s="822"/>
      <c r="D35" s="808"/>
      <c r="E35" s="806"/>
      <c r="F35" s="806" t="s">
        <v>138</v>
      </c>
      <c r="G35" s="806"/>
      <c r="H35" s="142"/>
      <c r="I35" s="142"/>
      <c r="J35" s="803" t="s">
        <v>121</v>
      </c>
      <c r="K35" s="804"/>
    </row>
    <row r="36" spans="1:11" ht="21" customHeight="1" thickBot="1" x14ac:dyDescent="0.25">
      <c r="A36" s="805"/>
      <c r="B36" s="141" t="s">
        <v>124</v>
      </c>
      <c r="C36" s="822"/>
      <c r="D36" s="808"/>
      <c r="E36" s="806"/>
      <c r="F36" s="806"/>
      <c r="G36" s="806"/>
      <c r="H36" s="142"/>
      <c r="I36" s="142"/>
      <c r="J36" s="146"/>
      <c r="K36" s="19"/>
    </row>
    <row r="37" spans="1:11" ht="34.5" customHeight="1" thickBot="1" x14ac:dyDescent="0.25">
      <c r="A37" s="805"/>
      <c r="B37" s="141">
        <v>4</v>
      </c>
      <c r="C37" s="807"/>
      <c r="D37" s="808"/>
      <c r="E37" s="808"/>
      <c r="F37" s="809"/>
      <c r="G37" s="806"/>
      <c r="H37" s="142"/>
      <c r="I37" s="142"/>
      <c r="J37" s="156" t="str">
        <f xml:space="preserve"> IF(OR(E35="X",F35="X",G35="x",F37="x",G37="X",F39="X",G39="X",G41="X" ),"x","")</f>
        <v>x</v>
      </c>
      <c r="K37" s="19" t="s">
        <v>123</v>
      </c>
    </row>
    <row r="38" spans="1:11" ht="29.25" thickBot="1" x14ac:dyDescent="0.25">
      <c r="A38" s="805"/>
      <c r="B38" s="141" t="s">
        <v>126</v>
      </c>
      <c r="C38" s="807"/>
      <c r="D38" s="808"/>
      <c r="E38" s="808"/>
      <c r="F38" s="810"/>
      <c r="G38" s="806"/>
      <c r="H38" s="142"/>
      <c r="I38" s="142"/>
      <c r="J38" s="157"/>
      <c r="K38" s="19"/>
    </row>
    <row r="39" spans="1:11" ht="35.25" customHeight="1" thickBot="1" x14ac:dyDescent="0.25">
      <c r="A39" s="805"/>
      <c r="B39" s="141">
        <v>3</v>
      </c>
      <c r="C39" s="811"/>
      <c r="D39" s="823"/>
      <c r="E39" s="838"/>
      <c r="F39" s="809"/>
      <c r="G39" s="806"/>
      <c r="H39" s="142"/>
      <c r="I39" s="142"/>
      <c r="J39" s="158" t="str">
        <f xml:space="preserve"> IF(OR(C35="X",D35="X",D37="x",E37="x",E39="X",F41="X",F43="X",G43="X" ),"x","")</f>
        <v/>
      </c>
      <c r="K39" s="19" t="s">
        <v>125</v>
      </c>
    </row>
    <row r="40" spans="1:11" ht="29.25" thickBot="1" x14ac:dyDescent="0.25">
      <c r="A40" s="805"/>
      <c r="B40" s="141" t="s">
        <v>128</v>
      </c>
      <c r="C40" s="811"/>
      <c r="D40" s="823"/>
      <c r="E40" s="808"/>
      <c r="F40" s="810"/>
      <c r="G40" s="806"/>
      <c r="H40" s="142"/>
      <c r="I40" s="142"/>
      <c r="J40" s="159"/>
      <c r="K40" s="19"/>
    </row>
    <row r="41" spans="1:11" ht="36" customHeight="1" thickBot="1" x14ac:dyDescent="0.25">
      <c r="A41" s="805"/>
      <c r="B41" s="141">
        <v>2</v>
      </c>
      <c r="C41" s="811"/>
      <c r="D41" s="841"/>
      <c r="E41" s="848"/>
      <c r="F41" s="849"/>
      <c r="G41" s="806"/>
      <c r="H41" s="142"/>
      <c r="I41" s="142"/>
      <c r="J41" s="160" t="str">
        <f xml:space="preserve"> IF(OR(C37="X",D39="X",E41="x",E43="x" ),"x","")</f>
        <v/>
      </c>
      <c r="K41" s="19" t="s">
        <v>127</v>
      </c>
    </row>
    <row r="42" spans="1:11" ht="29.25" thickBot="1" x14ac:dyDescent="0.25">
      <c r="A42" s="805"/>
      <c r="B42" s="141" t="s">
        <v>250</v>
      </c>
      <c r="C42" s="811"/>
      <c r="D42" s="841"/>
      <c r="E42" s="823"/>
      <c r="F42" s="850"/>
      <c r="G42" s="806"/>
      <c r="H42" s="142"/>
      <c r="I42" s="142"/>
      <c r="J42" s="159"/>
      <c r="K42" s="19"/>
    </row>
    <row r="43" spans="1:11" ht="38.25" customHeight="1" thickBot="1" x14ac:dyDescent="0.25">
      <c r="A43" s="805"/>
      <c r="B43" s="141">
        <v>1</v>
      </c>
      <c r="C43" s="811"/>
      <c r="D43" s="841"/>
      <c r="E43" s="843"/>
      <c r="F43" s="845"/>
      <c r="G43" s="808"/>
      <c r="H43" s="142"/>
      <c r="I43" s="142"/>
      <c r="J43" s="161" t="str">
        <f xml:space="preserve"> IF(OR(C39="X",C41="X",D41="x",C43="x",D43="x" ),"x","")</f>
        <v/>
      </c>
      <c r="K43" s="19" t="s">
        <v>129</v>
      </c>
    </row>
    <row r="44" spans="1:11" ht="17.25" customHeight="1" thickBot="1" x14ac:dyDescent="0.25">
      <c r="A44" s="805"/>
      <c r="B44" s="141" t="s">
        <v>130</v>
      </c>
      <c r="C44" s="840"/>
      <c r="D44" s="842"/>
      <c r="E44" s="844"/>
      <c r="F44" s="846"/>
      <c r="G44" s="847"/>
      <c r="H44" s="147"/>
      <c r="I44" s="142"/>
      <c r="J44" s="142"/>
      <c r="K44" s="141"/>
    </row>
    <row r="45" spans="1:11" ht="15" x14ac:dyDescent="0.2">
      <c r="A45" s="143"/>
      <c r="B45" s="142"/>
      <c r="C45" s="142">
        <v>1</v>
      </c>
      <c r="D45" s="142">
        <v>2</v>
      </c>
      <c r="E45" s="142">
        <v>3</v>
      </c>
      <c r="F45" s="142">
        <v>4</v>
      </c>
      <c r="G45" s="142">
        <v>5</v>
      </c>
      <c r="H45" s="142"/>
      <c r="I45" s="142"/>
      <c r="J45" s="142"/>
      <c r="K45" s="141"/>
    </row>
    <row r="46" spans="1:11" ht="15" x14ac:dyDescent="0.2">
      <c r="A46" s="143"/>
      <c r="B46" s="142"/>
      <c r="C46" s="142" t="s">
        <v>131</v>
      </c>
      <c r="D46" s="142" t="s">
        <v>132</v>
      </c>
      <c r="E46" s="142" t="s">
        <v>133</v>
      </c>
      <c r="F46" s="142" t="s">
        <v>134</v>
      </c>
      <c r="G46" s="142" t="s">
        <v>135</v>
      </c>
      <c r="H46" s="142"/>
      <c r="I46" s="142"/>
      <c r="J46" s="142"/>
      <c r="K46" s="141"/>
    </row>
    <row r="47" spans="1:11" ht="15" x14ac:dyDescent="0.2">
      <c r="A47" s="143"/>
      <c r="B47" s="142"/>
      <c r="C47" s="839" t="s">
        <v>136</v>
      </c>
      <c r="D47" s="839"/>
      <c r="E47" s="839"/>
      <c r="F47" s="839"/>
      <c r="G47" s="839"/>
      <c r="H47" s="142"/>
      <c r="I47" s="142"/>
      <c r="J47" s="142"/>
      <c r="K47" s="141"/>
    </row>
    <row r="48" spans="1:11" ht="15" x14ac:dyDescent="0.2">
      <c r="A48" s="143"/>
      <c r="B48" s="142"/>
      <c r="C48" s="839"/>
      <c r="D48" s="839"/>
      <c r="E48" s="839"/>
      <c r="F48" s="839"/>
      <c r="G48" s="839"/>
      <c r="H48" s="142"/>
      <c r="I48" s="142"/>
      <c r="J48" s="142"/>
      <c r="K48" s="141"/>
    </row>
    <row r="49" spans="1:11" ht="22.5" customHeight="1" thickBot="1" x14ac:dyDescent="0.3">
      <c r="A49" s="20"/>
      <c r="B49" s="18"/>
      <c r="C49" s="18"/>
      <c r="D49" s="18"/>
      <c r="E49" s="18"/>
      <c r="F49" s="18"/>
      <c r="G49" s="18"/>
      <c r="H49" s="18"/>
      <c r="I49" s="107"/>
      <c r="J49" s="107"/>
      <c r="K49" s="108"/>
    </row>
    <row r="50" spans="1:11" ht="15" thickBot="1" x14ac:dyDescent="0.25"/>
    <row r="51" spans="1:11" ht="36.75" customHeight="1" thickBot="1" x14ac:dyDescent="0.25">
      <c r="A51" s="115" t="s">
        <v>120</v>
      </c>
      <c r="B51" s="795" t="str">
        <f>DESCRIPCION!A16</f>
        <v>Posibilidad de pérdida de información en los expedientes de los procesos de Gestión de Hacienda pública</v>
      </c>
      <c r="C51" s="796"/>
      <c r="D51" s="796"/>
      <c r="E51" s="796"/>
      <c r="F51" s="796"/>
      <c r="G51" s="796"/>
      <c r="H51" s="796"/>
      <c r="I51" s="797"/>
      <c r="J51" s="111" t="s">
        <v>350</v>
      </c>
      <c r="K51" s="109" t="str">
        <f>IF(J57="x","EXTREMA",IF(J59="x","ALTA",IF(J61="x","MODERADA",IF(J63="x","BAJA",""))))</f>
        <v>ALTA</v>
      </c>
    </row>
    <row r="52" spans="1:11" ht="16.5" thickBot="1" x14ac:dyDescent="0.25">
      <c r="A52" s="776" t="s">
        <v>122</v>
      </c>
      <c r="B52" s="777"/>
      <c r="C52" s="777"/>
      <c r="D52" s="778" t="str">
        <f>PROBABILIDAD!T13</f>
        <v>Probable</v>
      </c>
      <c r="E52" s="779"/>
      <c r="F52" s="776" t="s">
        <v>351</v>
      </c>
      <c r="G52" s="777"/>
      <c r="H52" s="777"/>
      <c r="I52" s="780"/>
      <c r="J52" s="781" t="s">
        <v>132</v>
      </c>
      <c r="K52" s="782"/>
    </row>
    <row r="53" spans="1:11" ht="15" x14ac:dyDescent="0.2">
      <c r="A53" s="143"/>
      <c r="B53" s="142"/>
      <c r="C53" s="142"/>
      <c r="D53" s="142"/>
      <c r="E53" s="142"/>
      <c r="F53" s="142"/>
      <c r="G53" s="142"/>
      <c r="H53" s="142"/>
      <c r="I53" s="142"/>
      <c r="J53" s="144"/>
      <c r="K53" s="145"/>
    </row>
    <row r="54" spans="1:11" ht="15.75" thickBot="1" x14ac:dyDescent="0.25">
      <c r="A54" s="143"/>
      <c r="B54" s="141"/>
      <c r="C54" s="142"/>
      <c r="D54" s="142"/>
      <c r="E54" s="142"/>
      <c r="F54" s="142"/>
      <c r="G54" s="142"/>
      <c r="H54" s="142"/>
      <c r="I54" s="142"/>
      <c r="J54" s="144"/>
      <c r="K54" s="145"/>
    </row>
    <row r="55" spans="1:11" ht="26.25" customHeight="1" thickBot="1" x14ac:dyDescent="0.25">
      <c r="A55" s="805" t="s">
        <v>122</v>
      </c>
      <c r="B55" s="141">
        <v>5</v>
      </c>
      <c r="C55" s="822"/>
      <c r="D55" s="808"/>
      <c r="E55" s="806"/>
      <c r="F55" s="806"/>
      <c r="G55" s="806"/>
      <c r="H55" s="142"/>
      <c r="I55" s="142"/>
      <c r="J55" s="803" t="s">
        <v>121</v>
      </c>
      <c r="K55" s="804"/>
    </row>
    <row r="56" spans="1:11" ht="18.75" customHeight="1" thickBot="1" x14ac:dyDescent="0.25">
      <c r="A56" s="805"/>
      <c r="B56" s="141" t="s">
        <v>124</v>
      </c>
      <c r="C56" s="822"/>
      <c r="D56" s="808"/>
      <c r="E56" s="806"/>
      <c r="F56" s="806"/>
      <c r="G56" s="806"/>
      <c r="H56" s="142"/>
      <c r="I56" s="142"/>
      <c r="J56" s="146"/>
      <c r="K56" s="19"/>
    </row>
    <row r="57" spans="1:11" ht="30.75" customHeight="1" thickBot="1" x14ac:dyDescent="0.25">
      <c r="A57" s="805"/>
      <c r="B57" s="141">
        <v>4</v>
      </c>
      <c r="C57" s="807"/>
      <c r="D57" s="808" t="s">
        <v>138</v>
      </c>
      <c r="E57" s="808"/>
      <c r="F57" s="809"/>
      <c r="G57" s="806"/>
      <c r="H57" s="142"/>
      <c r="I57" s="142"/>
      <c r="J57" s="156" t="str">
        <f xml:space="preserve"> IF(OR(E55="X",F55="X",G55="x",F57="x",G57="X",F59="X",G59="X",G61="X" ),"x","")</f>
        <v/>
      </c>
      <c r="K57" s="19" t="s">
        <v>123</v>
      </c>
    </row>
    <row r="58" spans="1:11" ht="29.25" thickBot="1" x14ac:dyDescent="0.25">
      <c r="A58" s="805"/>
      <c r="B58" s="141" t="s">
        <v>126</v>
      </c>
      <c r="C58" s="807"/>
      <c r="D58" s="808"/>
      <c r="E58" s="808"/>
      <c r="F58" s="810"/>
      <c r="G58" s="806"/>
      <c r="H58" s="142"/>
      <c r="I58" s="142"/>
      <c r="J58" s="157"/>
      <c r="K58" s="19"/>
    </row>
    <row r="59" spans="1:11" ht="26.25" customHeight="1" thickBot="1" x14ac:dyDescent="0.25">
      <c r="A59" s="805"/>
      <c r="B59" s="141">
        <v>3</v>
      </c>
      <c r="C59" s="811"/>
      <c r="D59" s="823"/>
      <c r="E59" s="838"/>
      <c r="F59" s="809"/>
      <c r="G59" s="806"/>
      <c r="H59" s="142"/>
      <c r="I59" s="142"/>
      <c r="J59" s="158" t="str">
        <f xml:space="preserve"> IF(OR(C55="X",D55="X",D57="x",E57="x",E59="X",F61="X",F63="X",G63="X" ),"x","")</f>
        <v>x</v>
      </c>
      <c r="K59" s="19" t="s">
        <v>125</v>
      </c>
    </row>
    <row r="60" spans="1:11" ht="29.25" thickBot="1" x14ac:dyDescent="0.25">
      <c r="A60" s="805"/>
      <c r="B60" s="141" t="s">
        <v>128</v>
      </c>
      <c r="C60" s="811"/>
      <c r="D60" s="823"/>
      <c r="E60" s="808"/>
      <c r="F60" s="810"/>
      <c r="G60" s="806"/>
      <c r="H60" s="142"/>
      <c r="I60" s="142"/>
      <c r="J60" s="159"/>
      <c r="K60" s="19"/>
    </row>
    <row r="61" spans="1:11" ht="30" customHeight="1" thickBot="1" x14ac:dyDescent="0.25">
      <c r="A61" s="805"/>
      <c r="B61" s="141">
        <v>2</v>
      </c>
      <c r="C61" s="811"/>
      <c r="D61" s="841"/>
      <c r="E61" s="848"/>
      <c r="F61" s="849"/>
      <c r="G61" s="806"/>
      <c r="H61" s="142"/>
      <c r="I61" s="142"/>
      <c r="J61" s="160" t="str">
        <f xml:space="preserve"> IF(OR(C57="X",D59="X",E61="x",E63="x" ),"x","")</f>
        <v/>
      </c>
      <c r="K61" s="19" t="s">
        <v>127</v>
      </c>
    </row>
    <row r="62" spans="1:11" ht="29.25" thickBot="1" x14ac:dyDescent="0.25">
      <c r="A62" s="805"/>
      <c r="B62" s="141" t="s">
        <v>250</v>
      </c>
      <c r="C62" s="811"/>
      <c r="D62" s="841"/>
      <c r="E62" s="823"/>
      <c r="F62" s="850"/>
      <c r="G62" s="806"/>
      <c r="H62" s="142"/>
      <c r="I62" s="142"/>
      <c r="J62" s="159"/>
      <c r="K62" s="19"/>
    </row>
    <row r="63" spans="1:11" ht="30.75" customHeight="1" thickBot="1" x14ac:dyDescent="0.25">
      <c r="A63" s="805"/>
      <c r="B63" s="141">
        <v>1</v>
      </c>
      <c r="C63" s="811"/>
      <c r="D63" s="841"/>
      <c r="E63" s="823"/>
      <c r="F63" s="808"/>
      <c r="G63" s="808"/>
      <c r="H63" s="142"/>
      <c r="I63" s="142"/>
      <c r="J63" s="161" t="str">
        <f xml:space="preserve"> IF(OR(C59="X",C61="X",D61="x",C63="x",D63="x" ),"x","")</f>
        <v/>
      </c>
      <c r="K63" s="19" t="s">
        <v>129</v>
      </c>
    </row>
    <row r="64" spans="1:11" ht="20.25" customHeight="1" thickBot="1" x14ac:dyDescent="0.25">
      <c r="A64" s="805"/>
      <c r="B64" s="141" t="s">
        <v>130</v>
      </c>
      <c r="C64" s="840"/>
      <c r="D64" s="842"/>
      <c r="E64" s="844"/>
      <c r="F64" s="847"/>
      <c r="G64" s="847"/>
      <c r="H64" s="147"/>
      <c r="I64" s="142"/>
      <c r="J64" s="142"/>
      <c r="K64" s="141"/>
    </row>
    <row r="65" spans="1:11" ht="15" x14ac:dyDescent="0.2">
      <c r="A65" s="143"/>
      <c r="B65" s="142"/>
      <c r="C65" s="142">
        <v>1</v>
      </c>
      <c r="D65" s="142">
        <v>2</v>
      </c>
      <c r="E65" s="142">
        <v>3</v>
      </c>
      <c r="F65" s="142">
        <v>4</v>
      </c>
      <c r="G65" s="142">
        <v>5</v>
      </c>
      <c r="H65" s="142"/>
      <c r="I65" s="142"/>
      <c r="J65" s="142"/>
      <c r="K65" s="141"/>
    </row>
    <row r="66" spans="1:11" ht="15" x14ac:dyDescent="0.2">
      <c r="A66" s="143"/>
      <c r="B66" s="142"/>
      <c r="C66" s="142" t="s">
        <v>131</v>
      </c>
      <c r="D66" s="142" t="s">
        <v>132</v>
      </c>
      <c r="E66" s="142" t="s">
        <v>133</v>
      </c>
      <c r="F66" s="142" t="s">
        <v>134</v>
      </c>
      <c r="G66" s="142" t="s">
        <v>135</v>
      </c>
      <c r="H66" s="142"/>
      <c r="I66" s="142"/>
      <c r="J66" s="142"/>
      <c r="K66" s="141"/>
    </row>
    <row r="67" spans="1:11" ht="15" customHeight="1" x14ac:dyDescent="0.2">
      <c r="A67" s="143"/>
      <c r="B67" s="142"/>
      <c r="C67" s="839" t="s">
        <v>136</v>
      </c>
      <c r="D67" s="839"/>
      <c r="E67" s="839"/>
      <c r="F67" s="839"/>
      <c r="G67" s="839"/>
      <c r="H67" s="142"/>
      <c r="I67" s="142"/>
      <c r="J67" s="142"/>
      <c r="K67" s="141"/>
    </row>
    <row r="68" spans="1:11" ht="15" customHeight="1" x14ac:dyDescent="0.2">
      <c r="A68" s="143"/>
      <c r="B68" s="142"/>
      <c r="C68" s="839"/>
      <c r="D68" s="839"/>
      <c r="E68" s="839"/>
      <c r="F68" s="839"/>
      <c r="G68" s="839"/>
      <c r="H68" s="142"/>
      <c r="I68" s="142"/>
      <c r="J68" s="142"/>
      <c r="K68" s="141"/>
    </row>
    <row r="69" spans="1:11" ht="45.75" customHeight="1" thickBot="1" x14ac:dyDescent="0.25">
      <c r="A69" s="153"/>
      <c r="B69" s="154"/>
      <c r="C69" s="154"/>
      <c r="D69" s="154"/>
      <c r="E69" s="154"/>
      <c r="F69" s="154"/>
      <c r="G69" s="154"/>
      <c r="H69" s="154"/>
      <c r="I69" s="154"/>
      <c r="J69" s="154"/>
      <c r="K69" s="155"/>
    </row>
    <row r="70" spans="1:11" ht="15" thickBot="1" x14ac:dyDescent="0.25"/>
    <row r="71" spans="1:11" ht="30.75" customHeight="1" thickBot="1" x14ac:dyDescent="0.25">
      <c r="A71" s="85" t="s">
        <v>120</v>
      </c>
      <c r="B71" s="812" t="str">
        <f>DESCRIPCION!A19</f>
        <v xml:space="preserve">Posibilidad de incumplimiento de recolección de información para reportes internos o externos </v>
      </c>
      <c r="C71" s="796"/>
      <c r="D71" s="796"/>
      <c r="E71" s="796"/>
      <c r="F71" s="796"/>
      <c r="G71" s="796"/>
      <c r="H71" s="796"/>
      <c r="I71" s="797"/>
      <c r="J71" s="111" t="s">
        <v>350</v>
      </c>
      <c r="K71" s="109" t="str">
        <f>IF(J77="x","EXTREMA",IF(J79="x","ALTA",IF(J81="x","MODERADA",IF(J83="x","BAJA",""))))</f>
        <v>ALTA</v>
      </c>
    </row>
    <row r="72" spans="1:11" ht="16.5" thickBot="1" x14ac:dyDescent="0.25">
      <c r="A72" s="776" t="s">
        <v>122</v>
      </c>
      <c r="B72" s="777"/>
      <c r="C72" s="777"/>
      <c r="D72" s="778" t="str">
        <f>PROBABILIDAD!T14</f>
        <v>Probable</v>
      </c>
      <c r="E72" s="779"/>
      <c r="F72" s="776" t="s">
        <v>351</v>
      </c>
      <c r="G72" s="777"/>
      <c r="H72" s="777"/>
      <c r="I72" s="780"/>
      <c r="J72" s="781" t="s">
        <v>132</v>
      </c>
      <c r="K72" s="782"/>
    </row>
    <row r="73" spans="1:11" ht="21.75" customHeight="1" x14ac:dyDescent="0.2">
      <c r="A73" s="148"/>
      <c r="B73" s="126"/>
      <c r="C73" s="126"/>
      <c r="D73" s="126"/>
      <c r="E73" s="126"/>
      <c r="F73" s="126"/>
      <c r="G73" s="126"/>
      <c r="H73" s="126"/>
      <c r="I73" s="126"/>
      <c r="J73" s="144"/>
      <c r="K73" s="145"/>
    </row>
    <row r="74" spans="1:11" ht="18.75" customHeight="1" x14ac:dyDescent="0.2">
      <c r="A74" s="148"/>
      <c r="B74" s="126"/>
      <c r="C74" s="149"/>
      <c r="D74" s="126"/>
      <c r="E74" s="126"/>
      <c r="F74" s="126"/>
      <c r="G74" s="126"/>
      <c r="H74" s="126"/>
      <c r="I74" s="126"/>
      <c r="J74" s="144"/>
      <c r="K74" s="145"/>
    </row>
    <row r="75" spans="1:11" ht="42.75" customHeight="1" x14ac:dyDescent="0.2">
      <c r="A75" s="792" t="s">
        <v>122</v>
      </c>
      <c r="B75" s="126">
        <v>5</v>
      </c>
      <c r="C75" s="793"/>
      <c r="D75" s="789"/>
      <c r="E75" s="790"/>
      <c r="F75" s="790"/>
      <c r="G75" s="790"/>
      <c r="H75" s="126"/>
      <c r="I75" s="126"/>
      <c r="J75" s="799" t="s">
        <v>121</v>
      </c>
      <c r="K75" s="800"/>
    </row>
    <row r="76" spans="1:11" ht="15" x14ac:dyDescent="0.2">
      <c r="A76" s="792"/>
      <c r="B76" s="126" t="s">
        <v>124</v>
      </c>
      <c r="C76" s="794"/>
      <c r="D76" s="789"/>
      <c r="E76" s="790"/>
      <c r="F76" s="790"/>
      <c r="G76" s="790"/>
      <c r="H76" s="126"/>
      <c r="I76" s="126"/>
      <c r="J76" s="128"/>
      <c r="K76" s="129"/>
    </row>
    <row r="77" spans="1:11" ht="29.25" customHeight="1" x14ac:dyDescent="0.2">
      <c r="A77" s="792"/>
      <c r="B77" s="126">
        <v>4</v>
      </c>
      <c r="C77" s="836"/>
      <c r="D77" s="789" t="s">
        <v>138</v>
      </c>
      <c r="E77" s="789"/>
      <c r="F77" s="798"/>
      <c r="G77" s="790"/>
      <c r="H77" s="126"/>
      <c r="I77" s="126"/>
      <c r="J77" s="135" t="str">
        <f xml:space="preserve"> IF(OR(E75="X",F75="X",G75="x",F77="x",G77="X",F79="X",G79="X",G81="X" ),"x","")</f>
        <v/>
      </c>
      <c r="K77" s="129" t="s">
        <v>123</v>
      </c>
    </row>
    <row r="78" spans="1:11" ht="27.75" x14ac:dyDescent="0.2">
      <c r="A78" s="792"/>
      <c r="B78" s="126" t="s">
        <v>126</v>
      </c>
      <c r="C78" s="837"/>
      <c r="D78" s="789"/>
      <c r="E78" s="789"/>
      <c r="F78" s="798"/>
      <c r="G78" s="790"/>
      <c r="H78" s="126"/>
      <c r="I78" s="126"/>
      <c r="J78" s="136"/>
      <c r="K78" s="129"/>
    </row>
    <row r="79" spans="1:11" ht="29.25" customHeight="1" x14ac:dyDescent="0.2">
      <c r="A79" s="792"/>
      <c r="B79" s="126">
        <v>3</v>
      </c>
      <c r="C79" s="783"/>
      <c r="D79" s="787"/>
      <c r="E79" s="788"/>
      <c r="F79" s="798"/>
      <c r="G79" s="790"/>
      <c r="H79" s="126"/>
      <c r="I79" s="126"/>
      <c r="J79" s="137" t="str">
        <f xml:space="preserve"> IF(OR(C75="X",D75="X",D77="x",E77="x",E79="X",F81="X",F83="X",G83="X" ),"x","")</f>
        <v>x</v>
      </c>
      <c r="K79" s="129" t="s">
        <v>125</v>
      </c>
    </row>
    <row r="80" spans="1:11" ht="27.75" x14ac:dyDescent="0.2">
      <c r="A80" s="792"/>
      <c r="B80" s="126" t="s">
        <v>128</v>
      </c>
      <c r="C80" s="784"/>
      <c r="D80" s="787"/>
      <c r="E80" s="789"/>
      <c r="F80" s="798"/>
      <c r="G80" s="790"/>
      <c r="H80" s="126"/>
      <c r="I80" s="126"/>
      <c r="J80" s="138"/>
      <c r="K80" s="129"/>
    </row>
    <row r="81" spans="1:11" ht="29.25" customHeight="1" x14ac:dyDescent="0.2">
      <c r="A81" s="792"/>
      <c r="B81" s="126">
        <v>2</v>
      </c>
      <c r="C81" s="783"/>
      <c r="D81" s="785"/>
      <c r="E81" s="786"/>
      <c r="F81" s="788"/>
      <c r="G81" s="790"/>
      <c r="H81" s="126"/>
      <c r="I81" s="126"/>
      <c r="J81" s="139" t="str">
        <f xml:space="preserve"> IF(OR(C77="X",D79="X",E81="x",E83="x" ),"x","")</f>
        <v/>
      </c>
      <c r="K81" s="129" t="s">
        <v>127</v>
      </c>
    </row>
    <row r="82" spans="1:11" ht="27.75" x14ac:dyDescent="0.2">
      <c r="A82" s="792"/>
      <c r="B82" s="126" t="s">
        <v>250</v>
      </c>
      <c r="C82" s="784"/>
      <c r="D82" s="785"/>
      <c r="E82" s="787"/>
      <c r="F82" s="789"/>
      <c r="G82" s="790"/>
      <c r="H82" s="126"/>
      <c r="I82" s="126"/>
      <c r="J82" s="138"/>
      <c r="K82" s="129"/>
    </row>
    <row r="83" spans="1:11" ht="28.5" customHeight="1" x14ac:dyDescent="0.2">
      <c r="A83" s="792"/>
      <c r="B83" s="126">
        <v>1</v>
      </c>
      <c r="C83" s="783"/>
      <c r="D83" s="814"/>
      <c r="E83" s="816"/>
      <c r="F83" s="818"/>
      <c r="G83" s="820"/>
      <c r="H83" s="126"/>
      <c r="I83" s="126"/>
      <c r="J83" s="140" t="str">
        <f xml:space="preserve"> IF(OR(C79="X",C81="X",D81="x",D83="x",C83="x" ),"x","")</f>
        <v/>
      </c>
      <c r="K83" s="129" t="s">
        <v>129</v>
      </c>
    </row>
    <row r="84" spans="1:11" ht="19.5" customHeight="1" x14ac:dyDescent="0.2">
      <c r="A84" s="792"/>
      <c r="B84" s="126" t="s">
        <v>130</v>
      </c>
      <c r="C84" s="813"/>
      <c r="D84" s="815"/>
      <c r="E84" s="817"/>
      <c r="F84" s="819"/>
      <c r="G84" s="821"/>
      <c r="H84" s="126"/>
      <c r="I84" s="126"/>
      <c r="J84" s="126"/>
      <c r="K84" s="127"/>
    </row>
    <row r="85" spans="1:11" x14ac:dyDescent="0.2">
      <c r="A85" s="148"/>
      <c r="B85" s="126"/>
      <c r="C85" s="126">
        <v>1</v>
      </c>
      <c r="D85" s="126">
        <v>2</v>
      </c>
      <c r="E85" s="126">
        <v>3</v>
      </c>
      <c r="F85" s="126">
        <v>4</v>
      </c>
      <c r="G85" s="126">
        <v>5</v>
      </c>
      <c r="H85" s="126"/>
      <c r="I85" s="126"/>
      <c r="J85" s="126"/>
      <c r="K85" s="127"/>
    </row>
    <row r="86" spans="1:11" x14ac:dyDescent="0.2">
      <c r="A86" s="148"/>
      <c r="B86" s="126"/>
      <c r="C86" s="126" t="s">
        <v>131</v>
      </c>
      <c r="D86" s="126" t="s">
        <v>132</v>
      </c>
      <c r="E86" s="126" t="s">
        <v>133</v>
      </c>
      <c r="F86" s="126" t="s">
        <v>134</v>
      </c>
      <c r="G86" s="126" t="s">
        <v>135</v>
      </c>
      <c r="H86" s="126"/>
      <c r="I86" s="126"/>
      <c r="J86" s="126"/>
      <c r="K86" s="127"/>
    </row>
    <row r="87" spans="1:11" x14ac:dyDescent="0.2">
      <c r="A87" s="148"/>
      <c r="B87" s="126"/>
      <c r="C87" s="791" t="s">
        <v>136</v>
      </c>
      <c r="D87" s="791"/>
      <c r="E87" s="791"/>
      <c r="F87" s="791"/>
      <c r="G87" s="791"/>
      <c r="H87" s="126"/>
      <c r="I87" s="126"/>
      <c r="J87" s="126"/>
      <c r="K87" s="127"/>
    </row>
    <row r="88" spans="1:11" x14ac:dyDescent="0.2">
      <c r="A88" s="148"/>
      <c r="B88" s="126"/>
      <c r="C88" s="791"/>
      <c r="D88" s="791"/>
      <c r="E88" s="791"/>
      <c r="F88" s="791"/>
      <c r="G88" s="791"/>
      <c r="H88" s="126"/>
      <c r="I88" s="126"/>
      <c r="J88" s="126"/>
      <c r="K88" s="127"/>
    </row>
    <row r="89" spans="1:11" ht="15" thickBot="1" x14ac:dyDescent="0.25">
      <c r="A89" s="66"/>
      <c r="B89" s="67"/>
      <c r="C89" s="67"/>
      <c r="D89" s="67"/>
      <c r="E89" s="67"/>
      <c r="F89" s="67"/>
      <c r="G89" s="67"/>
      <c r="H89" s="67"/>
      <c r="I89" s="67"/>
      <c r="J89" s="67"/>
      <c r="K89" s="68"/>
    </row>
    <row r="90" spans="1:11" ht="15" thickBot="1" x14ac:dyDescent="0.25"/>
    <row r="91" spans="1:11" ht="33.75" customHeight="1" thickBot="1" x14ac:dyDescent="0.25">
      <c r="A91" s="110" t="s">
        <v>120</v>
      </c>
      <c r="B91" s="795" t="str">
        <f>DESCRIPCION!A23</f>
        <v>e</v>
      </c>
      <c r="C91" s="796"/>
      <c r="D91" s="796"/>
      <c r="E91" s="796"/>
      <c r="F91" s="796"/>
      <c r="G91" s="796"/>
      <c r="H91" s="796"/>
      <c r="I91" s="797"/>
      <c r="J91" s="111" t="s">
        <v>350</v>
      </c>
      <c r="K91" s="109" t="str">
        <f>IF(J97="x","EXTREMA",IF(J99="x","ALTA",IF(J101="x","MODERADA",IF(J103="x","BAJA",""))))</f>
        <v/>
      </c>
    </row>
    <row r="92" spans="1:11" ht="16.5" thickBot="1" x14ac:dyDescent="0.25">
      <c r="A92" s="776" t="s">
        <v>122</v>
      </c>
      <c r="B92" s="777"/>
      <c r="C92" s="777"/>
      <c r="D92" s="778" t="str">
        <f>PROBABILIDAD!T15</f>
        <v xml:space="preserve"> </v>
      </c>
      <c r="E92" s="779"/>
      <c r="F92" s="776" t="s">
        <v>351</v>
      </c>
      <c r="G92" s="777"/>
      <c r="H92" s="777"/>
      <c r="I92" s="780"/>
      <c r="J92" s="781"/>
      <c r="K92" s="782"/>
    </row>
    <row r="93" spans="1:11" x14ac:dyDescent="0.2">
      <c r="A93" s="65"/>
      <c r="B93" s="69"/>
      <c r="C93" s="69"/>
      <c r="D93" s="69"/>
      <c r="E93" s="69"/>
      <c r="F93" s="69"/>
      <c r="G93" s="69"/>
      <c r="H93" s="69"/>
      <c r="I93" s="69"/>
      <c r="J93" s="49"/>
      <c r="K93" s="58"/>
    </row>
    <row r="94" spans="1:11" x14ac:dyDescent="0.2">
      <c r="A94" s="148"/>
      <c r="B94" s="126"/>
      <c r="C94" s="149"/>
      <c r="D94" s="126"/>
      <c r="E94" s="126"/>
      <c r="F94" s="126"/>
      <c r="G94" s="126"/>
      <c r="H94" s="126"/>
      <c r="I94" s="126"/>
      <c r="J94" s="144"/>
      <c r="K94" s="145"/>
    </row>
    <row r="95" spans="1:11" ht="56.25" customHeight="1" x14ac:dyDescent="0.2">
      <c r="A95" s="792" t="s">
        <v>122</v>
      </c>
      <c r="B95" s="126">
        <v>5</v>
      </c>
      <c r="C95" s="793"/>
      <c r="D95" s="789"/>
      <c r="E95" s="790"/>
      <c r="F95" s="790"/>
      <c r="G95" s="790"/>
      <c r="H95" s="126"/>
      <c r="I95" s="126"/>
      <c r="J95" s="799" t="s">
        <v>121</v>
      </c>
      <c r="K95" s="800"/>
    </row>
    <row r="96" spans="1:11" ht="5.25" customHeight="1" x14ac:dyDescent="0.2">
      <c r="A96" s="792"/>
      <c r="B96" s="126" t="s">
        <v>124</v>
      </c>
      <c r="C96" s="794"/>
      <c r="D96" s="789"/>
      <c r="E96" s="790"/>
      <c r="F96" s="790"/>
      <c r="G96" s="790"/>
      <c r="H96" s="126"/>
      <c r="I96" s="126"/>
      <c r="J96" s="128"/>
      <c r="K96" s="129"/>
    </row>
    <row r="97" spans="1:11" ht="27.75" customHeight="1" x14ac:dyDescent="0.2">
      <c r="A97" s="792"/>
      <c r="B97" s="126">
        <v>4</v>
      </c>
      <c r="C97" s="836"/>
      <c r="D97" s="789"/>
      <c r="E97" s="789"/>
      <c r="F97" s="798"/>
      <c r="G97" s="790"/>
      <c r="H97" s="126"/>
      <c r="I97" s="126"/>
      <c r="J97" s="135" t="str">
        <f xml:space="preserve"> IF(OR(E95="X",F95="X",G95="x",F97="x",G97="X",F99="X",G99="X",G101="X" ),"x","")</f>
        <v/>
      </c>
      <c r="K97" s="129" t="s">
        <v>123</v>
      </c>
    </row>
    <row r="98" spans="1:11" ht="27.75" x14ac:dyDescent="0.2">
      <c r="A98" s="792"/>
      <c r="B98" s="126" t="s">
        <v>126</v>
      </c>
      <c r="C98" s="837"/>
      <c r="D98" s="789"/>
      <c r="E98" s="789"/>
      <c r="F98" s="798"/>
      <c r="G98" s="790"/>
      <c r="H98" s="126"/>
      <c r="I98" s="126"/>
      <c r="J98" s="136"/>
      <c r="K98" s="129"/>
    </row>
    <row r="99" spans="1:11" ht="27" customHeight="1" x14ac:dyDescent="0.2">
      <c r="A99" s="792"/>
      <c r="B99" s="126">
        <v>3</v>
      </c>
      <c r="C99" s="783"/>
      <c r="D99" s="787"/>
      <c r="E99" s="788"/>
      <c r="F99" s="798"/>
      <c r="G99" s="790"/>
      <c r="H99" s="126"/>
      <c r="I99" s="126"/>
      <c r="J99" s="137" t="str">
        <f xml:space="preserve"> IF(OR(C95="X",D95="X",D97="x",E97="x",E99="X",F101="X",F103="X",G103="X" ),"x","")</f>
        <v/>
      </c>
      <c r="K99" s="129" t="s">
        <v>125</v>
      </c>
    </row>
    <row r="100" spans="1:11" ht="27.75" x14ac:dyDescent="0.2">
      <c r="A100" s="792"/>
      <c r="B100" s="126" t="s">
        <v>128</v>
      </c>
      <c r="C100" s="784"/>
      <c r="D100" s="787"/>
      <c r="E100" s="789"/>
      <c r="F100" s="798"/>
      <c r="G100" s="790"/>
      <c r="H100" s="126"/>
      <c r="I100" s="126"/>
      <c r="J100" s="138"/>
      <c r="K100" s="129"/>
    </row>
    <row r="101" spans="1:11" ht="25.5" customHeight="1" x14ac:dyDescent="0.2">
      <c r="A101" s="792"/>
      <c r="B101" s="126">
        <v>2</v>
      </c>
      <c r="C101" s="783"/>
      <c r="D101" s="785"/>
      <c r="E101" s="786"/>
      <c r="F101" s="788"/>
      <c r="G101" s="790"/>
      <c r="H101" s="126"/>
      <c r="I101" s="126"/>
      <c r="J101" s="139" t="str">
        <f xml:space="preserve"> IF(OR(C97="X",D99="X",E103="x",E101="x" ),"x","")</f>
        <v/>
      </c>
      <c r="K101" s="129" t="s">
        <v>127</v>
      </c>
    </row>
    <row r="102" spans="1:11" ht="27.75" x14ac:dyDescent="0.2">
      <c r="A102" s="792"/>
      <c r="B102" s="126" t="s">
        <v>250</v>
      </c>
      <c r="C102" s="784"/>
      <c r="D102" s="785"/>
      <c r="E102" s="787"/>
      <c r="F102" s="789"/>
      <c r="G102" s="790"/>
      <c r="H102" s="126"/>
      <c r="I102" s="126"/>
      <c r="J102" s="138"/>
      <c r="K102" s="129"/>
    </row>
    <row r="103" spans="1:11" ht="29.25" customHeight="1" x14ac:dyDescent="0.2">
      <c r="A103" s="792"/>
      <c r="B103" s="126">
        <v>1</v>
      </c>
      <c r="C103" s="783"/>
      <c r="D103" s="814"/>
      <c r="E103" s="816"/>
      <c r="F103" s="818"/>
      <c r="G103" s="820"/>
      <c r="H103" s="126"/>
      <c r="I103" s="126"/>
      <c r="J103" s="140" t="str">
        <f xml:space="preserve"> IF(OR(C99="X",C101="X",C103="x",D101="x",D103="x" ),"x","")</f>
        <v/>
      </c>
      <c r="K103" s="129" t="s">
        <v>129</v>
      </c>
    </row>
    <row r="104" spans="1:11" ht="13.5" customHeight="1" x14ac:dyDescent="0.2">
      <c r="A104" s="792"/>
      <c r="B104" s="126" t="s">
        <v>130</v>
      </c>
      <c r="C104" s="813"/>
      <c r="D104" s="815"/>
      <c r="E104" s="817"/>
      <c r="F104" s="819"/>
      <c r="G104" s="821"/>
      <c r="H104" s="126"/>
      <c r="I104" s="126"/>
      <c r="J104" s="126"/>
      <c r="K104" s="127"/>
    </row>
    <row r="105" spans="1:11" x14ac:dyDescent="0.2">
      <c r="A105" s="148"/>
      <c r="B105" s="126"/>
      <c r="C105" s="126">
        <v>1</v>
      </c>
      <c r="D105" s="126">
        <v>2</v>
      </c>
      <c r="E105" s="126">
        <v>3</v>
      </c>
      <c r="F105" s="126">
        <v>4</v>
      </c>
      <c r="G105" s="126">
        <v>5</v>
      </c>
      <c r="H105" s="126"/>
      <c r="I105" s="126"/>
      <c r="J105" s="126"/>
      <c r="K105" s="127"/>
    </row>
    <row r="106" spans="1:11" x14ac:dyDescent="0.2">
      <c r="A106" s="148"/>
      <c r="B106" s="126"/>
      <c r="C106" s="126" t="s">
        <v>131</v>
      </c>
      <c r="D106" s="126" t="s">
        <v>132</v>
      </c>
      <c r="E106" s="126" t="s">
        <v>133</v>
      </c>
      <c r="F106" s="126" t="s">
        <v>134</v>
      </c>
      <c r="G106" s="126" t="s">
        <v>135</v>
      </c>
      <c r="H106" s="126"/>
      <c r="I106" s="126"/>
      <c r="J106" s="126"/>
      <c r="K106" s="127"/>
    </row>
    <row r="107" spans="1:11" x14ac:dyDescent="0.2">
      <c r="A107" s="148"/>
      <c r="B107" s="126"/>
      <c r="C107" s="791" t="s">
        <v>136</v>
      </c>
      <c r="D107" s="791"/>
      <c r="E107" s="791"/>
      <c r="F107" s="791"/>
      <c r="G107" s="791"/>
      <c r="H107" s="126"/>
      <c r="I107" s="126"/>
      <c r="J107" s="126"/>
      <c r="K107" s="127"/>
    </row>
    <row r="108" spans="1:11" x14ac:dyDescent="0.2">
      <c r="A108" s="148"/>
      <c r="B108" s="126"/>
      <c r="C108" s="791"/>
      <c r="D108" s="791"/>
      <c r="E108" s="791"/>
      <c r="F108" s="791"/>
      <c r="G108" s="791"/>
      <c r="H108" s="126"/>
      <c r="I108" s="126"/>
      <c r="J108" s="126"/>
      <c r="K108" s="127"/>
    </row>
    <row r="109" spans="1:11" ht="15" thickBot="1" x14ac:dyDescent="0.25">
      <c r="A109" s="66"/>
      <c r="B109" s="67"/>
      <c r="C109" s="67"/>
      <c r="D109" s="67"/>
      <c r="E109" s="67"/>
      <c r="F109" s="67"/>
      <c r="G109" s="67"/>
      <c r="H109" s="67"/>
      <c r="I109" s="67"/>
      <c r="J109" s="67"/>
      <c r="K109" s="68"/>
    </row>
    <row r="110" spans="1:11" ht="15" thickBot="1" x14ac:dyDescent="0.25"/>
    <row r="111" spans="1:11" ht="33.75" customHeight="1" thickBot="1" x14ac:dyDescent="0.25">
      <c r="A111" s="110" t="s">
        <v>120</v>
      </c>
      <c r="B111" s="795" t="str">
        <f>DESCRIPCION!A26</f>
        <v>f</v>
      </c>
      <c r="C111" s="796"/>
      <c r="D111" s="796"/>
      <c r="E111" s="796"/>
      <c r="F111" s="796"/>
      <c r="G111" s="796"/>
      <c r="H111" s="796"/>
      <c r="I111" s="797"/>
      <c r="J111" s="111" t="s">
        <v>350</v>
      </c>
      <c r="K111" s="109" t="str">
        <f>IF(J117="x","EXTREMA",IF(J119="x","ALTA",IF(J121="x","MODERADA",IF(J123="x","BAJA",""))))</f>
        <v/>
      </c>
    </row>
    <row r="112" spans="1:11" ht="16.5" thickBot="1" x14ac:dyDescent="0.25">
      <c r="A112" s="776" t="s">
        <v>122</v>
      </c>
      <c r="B112" s="777"/>
      <c r="C112" s="777"/>
      <c r="D112" s="778" t="str">
        <f>PROBABILIDAD!T16</f>
        <v xml:space="preserve"> </v>
      </c>
      <c r="E112" s="779"/>
      <c r="F112" s="776" t="s">
        <v>351</v>
      </c>
      <c r="G112" s="777"/>
      <c r="H112" s="777"/>
      <c r="I112" s="780"/>
      <c r="J112" s="781"/>
      <c r="K112" s="782"/>
    </row>
    <row r="113" spans="1:11" x14ac:dyDescent="0.2">
      <c r="A113" s="148"/>
      <c r="B113" s="126"/>
      <c r="C113" s="126"/>
      <c r="D113" s="126"/>
      <c r="E113" s="126"/>
      <c r="F113" s="126"/>
      <c r="G113" s="126"/>
      <c r="H113" s="126"/>
      <c r="I113" s="126"/>
      <c r="J113" s="49"/>
      <c r="K113" s="58"/>
    </row>
    <row r="114" spans="1:11" x14ac:dyDescent="0.2">
      <c r="A114" s="148"/>
      <c r="B114" s="126"/>
      <c r="C114" s="149"/>
      <c r="D114" s="126"/>
      <c r="E114" s="126"/>
      <c r="F114" s="126"/>
      <c r="G114" s="126"/>
      <c r="H114" s="126"/>
      <c r="I114" s="126"/>
      <c r="J114" s="49"/>
      <c r="K114" s="58"/>
    </row>
    <row r="115" spans="1:11" ht="33" x14ac:dyDescent="0.2">
      <c r="A115" s="792" t="s">
        <v>122</v>
      </c>
      <c r="B115" s="126">
        <v>5</v>
      </c>
      <c r="C115" s="851"/>
      <c r="D115" s="853"/>
      <c r="E115" s="854"/>
      <c r="F115" s="854"/>
      <c r="G115" s="854"/>
      <c r="H115" s="162"/>
      <c r="I115" s="126"/>
      <c r="J115" s="799" t="s">
        <v>121</v>
      </c>
      <c r="K115" s="800"/>
    </row>
    <row r="116" spans="1:11" ht="33" x14ac:dyDescent="0.2">
      <c r="A116" s="792"/>
      <c r="B116" s="126" t="s">
        <v>124</v>
      </c>
      <c r="C116" s="852"/>
      <c r="D116" s="853"/>
      <c r="E116" s="854"/>
      <c r="F116" s="854"/>
      <c r="G116" s="854"/>
      <c r="H116" s="162"/>
      <c r="I116" s="126"/>
      <c r="J116" s="128"/>
      <c r="K116" s="129"/>
    </row>
    <row r="117" spans="1:11" ht="33" x14ac:dyDescent="0.2">
      <c r="A117" s="792"/>
      <c r="B117" s="126">
        <v>4</v>
      </c>
      <c r="C117" s="855"/>
      <c r="D117" s="853"/>
      <c r="E117" s="853"/>
      <c r="F117" s="857"/>
      <c r="G117" s="854"/>
      <c r="H117" s="162"/>
      <c r="I117" s="126"/>
      <c r="J117" s="135" t="str">
        <f xml:space="preserve"> IF(OR(E115="X",F115="X",G115="x",F117="x",G117="X",F119="X",G119="X",G121="X" ),"x","")</f>
        <v/>
      </c>
      <c r="K117" s="129" t="s">
        <v>123</v>
      </c>
    </row>
    <row r="118" spans="1:11" ht="33" x14ac:dyDescent="0.2">
      <c r="A118" s="792"/>
      <c r="B118" s="126" t="s">
        <v>126</v>
      </c>
      <c r="C118" s="856"/>
      <c r="D118" s="853"/>
      <c r="E118" s="853"/>
      <c r="F118" s="857"/>
      <c r="G118" s="854"/>
      <c r="H118" s="162"/>
      <c r="I118" s="126"/>
      <c r="J118" s="136"/>
      <c r="K118" s="129"/>
    </row>
    <row r="119" spans="1:11" ht="33" x14ac:dyDescent="0.2">
      <c r="A119" s="792"/>
      <c r="B119" s="126">
        <v>3</v>
      </c>
      <c r="C119" s="858"/>
      <c r="D119" s="860"/>
      <c r="E119" s="870"/>
      <c r="F119" s="857"/>
      <c r="G119" s="854"/>
      <c r="H119" s="162"/>
      <c r="I119" s="126"/>
      <c r="J119" s="137" t="str">
        <f xml:space="preserve"> IF(OR(C115="X",D115="X",D117="x",E117="x",E119="X",F121="X",F123="X",G123="X" ),"x","")</f>
        <v/>
      </c>
      <c r="K119" s="129" t="s">
        <v>125</v>
      </c>
    </row>
    <row r="120" spans="1:11" ht="33" x14ac:dyDescent="0.2">
      <c r="A120" s="792"/>
      <c r="B120" s="126" t="s">
        <v>128</v>
      </c>
      <c r="C120" s="859"/>
      <c r="D120" s="860"/>
      <c r="E120" s="853"/>
      <c r="F120" s="857"/>
      <c r="G120" s="854"/>
      <c r="H120" s="162"/>
      <c r="I120" s="126"/>
      <c r="J120" s="138"/>
      <c r="K120" s="129"/>
    </row>
    <row r="121" spans="1:11" ht="33" x14ac:dyDescent="0.2">
      <c r="A121" s="792"/>
      <c r="B121" s="126">
        <v>2</v>
      </c>
      <c r="C121" s="858"/>
      <c r="D121" s="871"/>
      <c r="E121" s="872"/>
      <c r="F121" s="870"/>
      <c r="G121" s="854"/>
      <c r="H121" s="162"/>
      <c r="I121" s="126"/>
      <c r="J121" s="139" t="str">
        <f xml:space="preserve"> IF(OR(C117="X",D119="X",E121="x",E123="x" ),"x","")</f>
        <v/>
      </c>
      <c r="K121" s="129" t="s">
        <v>127</v>
      </c>
    </row>
    <row r="122" spans="1:11" ht="33" x14ac:dyDescent="0.2">
      <c r="A122" s="792"/>
      <c r="B122" s="126" t="s">
        <v>250</v>
      </c>
      <c r="C122" s="859"/>
      <c r="D122" s="871"/>
      <c r="E122" s="860"/>
      <c r="F122" s="853"/>
      <c r="G122" s="854"/>
      <c r="H122" s="162"/>
      <c r="I122" s="126"/>
      <c r="J122" s="138"/>
      <c r="K122" s="129"/>
    </row>
    <row r="123" spans="1:11" ht="33" x14ac:dyDescent="0.2">
      <c r="A123" s="792"/>
      <c r="B123" s="126">
        <v>1</v>
      </c>
      <c r="C123" s="858"/>
      <c r="D123" s="862"/>
      <c r="E123" s="864"/>
      <c r="F123" s="866"/>
      <c r="G123" s="868"/>
      <c r="H123" s="162"/>
      <c r="I123" s="126"/>
      <c r="J123" s="140" t="str">
        <f xml:space="preserve"> IF(OR(C119="X",C121="X",D121="x",C123="x",D123="x" ),"x","")</f>
        <v/>
      </c>
      <c r="K123" s="129" t="s">
        <v>129</v>
      </c>
    </row>
    <row r="124" spans="1:11" ht="33" x14ac:dyDescent="0.2">
      <c r="A124" s="792"/>
      <c r="B124" s="126" t="s">
        <v>130</v>
      </c>
      <c r="C124" s="861"/>
      <c r="D124" s="863"/>
      <c r="E124" s="865"/>
      <c r="F124" s="867"/>
      <c r="G124" s="869"/>
      <c r="H124" s="162"/>
      <c r="I124" s="126"/>
      <c r="J124" s="126"/>
      <c r="K124" s="127"/>
    </row>
    <row r="125" spans="1:11" x14ac:dyDescent="0.2">
      <c r="A125" s="148"/>
      <c r="B125" s="126"/>
      <c r="C125" s="126">
        <v>1</v>
      </c>
      <c r="D125" s="126">
        <v>2</v>
      </c>
      <c r="E125" s="126">
        <v>3</v>
      </c>
      <c r="F125" s="126">
        <v>4</v>
      </c>
      <c r="G125" s="126">
        <v>5</v>
      </c>
      <c r="H125" s="126"/>
      <c r="I125" s="126"/>
      <c r="J125" s="126"/>
      <c r="K125" s="127"/>
    </row>
    <row r="126" spans="1:11" x14ac:dyDescent="0.2">
      <c r="A126" s="148"/>
      <c r="B126" s="126"/>
      <c r="C126" s="126" t="s">
        <v>131</v>
      </c>
      <c r="D126" s="126" t="s">
        <v>132</v>
      </c>
      <c r="E126" s="126" t="s">
        <v>133</v>
      </c>
      <c r="F126" s="126" t="s">
        <v>134</v>
      </c>
      <c r="G126" s="126" t="s">
        <v>135</v>
      </c>
      <c r="H126" s="126"/>
      <c r="I126" s="126"/>
      <c r="J126" s="126"/>
      <c r="K126" s="127"/>
    </row>
    <row r="127" spans="1:11" x14ac:dyDescent="0.2">
      <c r="A127" s="148"/>
      <c r="B127" s="126"/>
      <c r="C127" s="791" t="s">
        <v>136</v>
      </c>
      <c r="D127" s="791"/>
      <c r="E127" s="791"/>
      <c r="F127" s="791"/>
      <c r="G127" s="791"/>
      <c r="H127" s="126"/>
      <c r="I127" s="126"/>
      <c r="J127" s="126"/>
      <c r="K127" s="127"/>
    </row>
    <row r="128" spans="1:11" x14ac:dyDescent="0.2">
      <c r="A128" s="148"/>
      <c r="B128" s="126"/>
      <c r="C128" s="791"/>
      <c r="D128" s="791"/>
      <c r="E128" s="791"/>
      <c r="F128" s="791"/>
      <c r="G128" s="791"/>
      <c r="H128" s="126"/>
      <c r="I128" s="126"/>
      <c r="J128" s="126"/>
      <c r="K128" s="127"/>
    </row>
    <row r="129" spans="1:11" ht="15" thickBot="1" x14ac:dyDescent="0.25">
      <c r="A129" s="66"/>
      <c r="B129" s="67"/>
      <c r="C129" s="67"/>
      <c r="D129" s="67"/>
      <c r="E129" s="67"/>
      <c r="F129" s="67"/>
      <c r="G129" s="67"/>
      <c r="H129" s="67"/>
      <c r="I129" s="67"/>
      <c r="J129" s="67"/>
      <c r="K129" s="68"/>
    </row>
    <row r="130" spans="1:11" ht="15" thickBot="1" x14ac:dyDescent="0.25"/>
    <row r="131" spans="1:11" ht="38.25" customHeight="1" thickBot="1" x14ac:dyDescent="0.25">
      <c r="A131" s="110" t="s">
        <v>120</v>
      </c>
      <c r="B131" s="795" t="str">
        <f>DESCRIPCION!A29</f>
        <v>g</v>
      </c>
      <c r="C131" s="796"/>
      <c r="D131" s="796"/>
      <c r="E131" s="796"/>
      <c r="F131" s="796"/>
      <c r="G131" s="796"/>
      <c r="H131" s="796"/>
      <c r="I131" s="797"/>
      <c r="J131" s="111" t="s">
        <v>350</v>
      </c>
      <c r="K131" s="109" t="str">
        <f>IF(J137="x","EXTREMA",IF(J139="x","ALTA",IF(J141="x","MODERADA",IF(J143="x","BAJA",""))))</f>
        <v/>
      </c>
    </row>
    <row r="132" spans="1:11" ht="16.5" thickBot="1" x14ac:dyDescent="0.25">
      <c r="A132" s="776" t="s">
        <v>122</v>
      </c>
      <c r="B132" s="777"/>
      <c r="C132" s="777"/>
      <c r="D132" s="778" t="str">
        <f>PROBABILIDAD!T17</f>
        <v xml:space="preserve"> </v>
      </c>
      <c r="E132" s="779"/>
      <c r="F132" s="776" t="s">
        <v>351</v>
      </c>
      <c r="G132" s="777"/>
      <c r="H132" s="777"/>
      <c r="I132" s="780"/>
      <c r="J132" s="781"/>
      <c r="K132" s="782"/>
    </row>
    <row r="133" spans="1:11" x14ac:dyDescent="0.2">
      <c r="A133" s="148"/>
      <c r="B133" s="126"/>
      <c r="C133" s="126"/>
      <c r="D133" s="126"/>
      <c r="E133" s="126"/>
      <c r="F133" s="126"/>
      <c r="G133" s="126"/>
      <c r="H133" s="126"/>
      <c r="I133" s="126"/>
      <c r="J133" s="144"/>
      <c r="K133" s="145"/>
    </row>
    <row r="134" spans="1:11" x14ac:dyDescent="0.2">
      <c r="A134" s="148"/>
      <c r="B134" s="126"/>
      <c r="C134" s="149"/>
      <c r="D134" s="126"/>
      <c r="E134" s="126"/>
      <c r="F134" s="126"/>
      <c r="G134" s="126"/>
      <c r="H134" s="126"/>
      <c r="I134" s="126"/>
      <c r="J134" s="144"/>
      <c r="K134" s="145"/>
    </row>
    <row r="135" spans="1:11" ht="45.75" customHeight="1" x14ac:dyDescent="0.2">
      <c r="A135" s="792" t="s">
        <v>122</v>
      </c>
      <c r="B135" s="126">
        <v>5</v>
      </c>
      <c r="C135" s="793"/>
      <c r="D135" s="789"/>
      <c r="E135" s="790"/>
      <c r="F135" s="790"/>
      <c r="G135" s="790"/>
      <c r="H135" s="126"/>
      <c r="I135" s="126"/>
      <c r="J135" s="799" t="s">
        <v>121</v>
      </c>
      <c r="K135" s="800"/>
    </row>
    <row r="136" spans="1:11" ht="15" x14ac:dyDescent="0.2">
      <c r="A136" s="792"/>
      <c r="B136" s="126" t="s">
        <v>124</v>
      </c>
      <c r="C136" s="794"/>
      <c r="D136" s="789"/>
      <c r="E136" s="790"/>
      <c r="F136" s="790"/>
      <c r="G136" s="790"/>
      <c r="H136" s="126"/>
      <c r="I136" s="126"/>
      <c r="J136" s="128"/>
      <c r="K136" s="129"/>
    </row>
    <row r="137" spans="1:11" ht="27" customHeight="1" x14ac:dyDescent="0.2">
      <c r="A137" s="792"/>
      <c r="B137" s="126">
        <v>4</v>
      </c>
      <c r="C137" s="836"/>
      <c r="D137" s="789"/>
      <c r="E137" s="789"/>
      <c r="F137" s="798"/>
      <c r="G137" s="790"/>
      <c r="H137" s="126"/>
      <c r="I137" s="126"/>
      <c r="J137" s="135" t="str">
        <f xml:space="preserve"> IF(OR(E135="X",F135="X",G135="x",F137="x",G137="X",F139="X",G139="X",G141="X" ),"x","")</f>
        <v/>
      </c>
      <c r="K137" s="129" t="s">
        <v>123</v>
      </c>
    </row>
    <row r="138" spans="1:11" ht="27.75" x14ac:dyDescent="0.2">
      <c r="A138" s="792"/>
      <c r="B138" s="126" t="s">
        <v>126</v>
      </c>
      <c r="C138" s="837"/>
      <c r="D138" s="789"/>
      <c r="E138" s="789"/>
      <c r="F138" s="798"/>
      <c r="G138" s="790"/>
      <c r="H138" s="126"/>
      <c r="I138" s="126"/>
      <c r="J138" s="136"/>
      <c r="K138" s="129"/>
    </row>
    <row r="139" spans="1:11" ht="32.25" customHeight="1" x14ac:dyDescent="0.2">
      <c r="A139" s="792"/>
      <c r="B139" s="126">
        <v>3</v>
      </c>
      <c r="C139" s="783"/>
      <c r="D139" s="787"/>
      <c r="E139" s="788"/>
      <c r="F139" s="798"/>
      <c r="G139" s="790"/>
      <c r="H139" s="126"/>
      <c r="I139" s="126"/>
      <c r="J139" s="137" t="str">
        <f xml:space="preserve"> IF(OR(C135="X",D135="X",D137="x",E137="x",E139="X",F141="X",F143="X",G143="X" ),"x","")</f>
        <v/>
      </c>
      <c r="K139" s="129" t="s">
        <v>125</v>
      </c>
    </row>
    <row r="140" spans="1:11" ht="27.75" x14ac:dyDescent="0.2">
      <c r="A140" s="792"/>
      <c r="B140" s="126" t="s">
        <v>128</v>
      </c>
      <c r="C140" s="784"/>
      <c r="D140" s="787"/>
      <c r="E140" s="789"/>
      <c r="F140" s="798"/>
      <c r="G140" s="790"/>
      <c r="H140" s="126"/>
      <c r="I140" s="126"/>
      <c r="J140" s="138"/>
      <c r="K140" s="129"/>
    </row>
    <row r="141" spans="1:11" ht="27.75" customHeight="1" x14ac:dyDescent="0.2">
      <c r="A141" s="792"/>
      <c r="B141" s="126">
        <v>2</v>
      </c>
      <c r="C141" s="783"/>
      <c r="D141" s="785"/>
      <c r="E141" s="786"/>
      <c r="F141" s="788"/>
      <c r="G141" s="790"/>
      <c r="H141" s="126"/>
      <c r="I141" s="126"/>
      <c r="J141" s="139" t="str">
        <f xml:space="preserve"> IF(OR(C137="X",D139="X",E141="x",E143="x" ),"x","")</f>
        <v/>
      </c>
      <c r="K141" s="129" t="s">
        <v>127</v>
      </c>
    </row>
    <row r="142" spans="1:11" ht="27.75" x14ac:dyDescent="0.2">
      <c r="A142" s="792"/>
      <c r="B142" s="126" t="s">
        <v>250</v>
      </c>
      <c r="C142" s="784"/>
      <c r="D142" s="785"/>
      <c r="E142" s="787"/>
      <c r="F142" s="789"/>
      <c r="G142" s="790"/>
      <c r="H142" s="126"/>
      <c r="I142" s="126"/>
      <c r="J142" s="138"/>
      <c r="K142" s="129"/>
    </row>
    <row r="143" spans="1:11" ht="30" customHeight="1" x14ac:dyDescent="0.2">
      <c r="A143" s="792"/>
      <c r="B143" s="126">
        <v>1</v>
      </c>
      <c r="C143" s="783"/>
      <c r="D143" s="814"/>
      <c r="E143" s="816"/>
      <c r="F143" s="818"/>
      <c r="G143" s="820"/>
      <c r="H143" s="126"/>
      <c r="I143" s="126"/>
      <c r="J143" s="140" t="str">
        <f xml:space="preserve"> IF(OR(C139="X",C141="X",C143="x",D141="x",D143="x" ),"x","")</f>
        <v/>
      </c>
      <c r="K143" s="129" t="s">
        <v>129</v>
      </c>
    </row>
    <row r="144" spans="1:11" x14ac:dyDescent="0.2">
      <c r="A144" s="792"/>
      <c r="B144" s="126" t="s">
        <v>130</v>
      </c>
      <c r="C144" s="813"/>
      <c r="D144" s="815"/>
      <c r="E144" s="817"/>
      <c r="F144" s="819"/>
      <c r="G144" s="821"/>
      <c r="H144" s="126"/>
      <c r="I144" s="126"/>
      <c r="J144" s="126"/>
      <c r="K144" s="127"/>
    </row>
    <row r="145" spans="1:11" x14ac:dyDescent="0.2">
      <c r="A145" s="148"/>
      <c r="B145" s="126"/>
      <c r="C145" s="126">
        <v>1</v>
      </c>
      <c r="D145" s="126">
        <v>2</v>
      </c>
      <c r="E145" s="126">
        <v>3</v>
      </c>
      <c r="F145" s="126">
        <v>4</v>
      </c>
      <c r="G145" s="126">
        <v>5</v>
      </c>
      <c r="H145" s="126"/>
      <c r="I145" s="126"/>
      <c r="J145" s="126"/>
      <c r="K145" s="127"/>
    </row>
    <row r="146" spans="1:11" x14ac:dyDescent="0.2">
      <c r="A146" s="148"/>
      <c r="B146" s="126"/>
      <c r="C146" s="126" t="s">
        <v>131</v>
      </c>
      <c r="D146" s="126" t="s">
        <v>132</v>
      </c>
      <c r="E146" s="126" t="s">
        <v>133</v>
      </c>
      <c r="F146" s="126" t="s">
        <v>134</v>
      </c>
      <c r="G146" s="126" t="s">
        <v>135</v>
      </c>
      <c r="H146" s="126"/>
      <c r="I146" s="126"/>
      <c r="J146" s="126"/>
      <c r="K146" s="127"/>
    </row>
    <row r="147" spans="1:11" x14ac:dyDescent="0.2">
      <c r="A147" s="148"/>
      <c r="B147" s="126"/>
      <c r="C147" s="791" t="s">
        <v>136</v>
      </c>
      <c r="D147" s="791"/>
      <c r="E147" s="791"/>
      <c r="F147" s="791"/>
      <c r="G147" s="791"/>
      <c r="H147" s="126"/>
      <c r="I147" s="126"/>
      <c r="J147" s="126"/>
      <c r="K147" s="127"/>
    </row>
    <row r="148" spans="1:11" x14ac:dyDescent="0.2">
      <c r="A148" s="148"/>
      <c r="B148" s="126"/>
      <c r="C148" s="791"/>
      <c r="D148" s="791"/>
      <c r="E148" s="791"/>
      <c r="F148" s="791"/>
      <c r="G148" s="791"/>
      <c r="H148" s="126"/>
      <c r="I148" s="126"/>
      <c r="J148" s="126"/>
      <c r="K148" s="127"/>
    </row>
    <row r="149" spans="1:11" ht="15" thickBot="1" x14ac:dyDescent="0.25">
      <c r="A149" s="150"/>
      <c r="B149" s="151"/>
      <c r="C149" s="151"/>
      <c r="D149" s="151"/>
      <c r="E149" s="151"/>
      <c r="F149" s="151"/>
      <c r="G149" s="151"/>
      <c r="H149" s="151"/>
      <c r="I149" s="151"/>
      <c r="J149" s="151"/>
      <c r="K149" s="152"/>
    </row>
    <row r="150" spans="1:11" ht="15" thickBot="1" x14ac:dyDescent="0.25"/>
    <row r="151" spans="1:11" ht="31.5" customHeight="1" thickBot="1" x14ac:dyDescent="0.25">
      <c r="A151" s="110" t="s">
        <v>120</v>
      </c>
      <c r="B151" s="795" t="str">
        <f>DESCRIPCION!A32</f>
        <v>h</v>
      </c>
      <c r="C151" s="796"/>
      <c r="D151" s="796"/>
      <c r="E151" s="796"/>
      <c r="F151" s="796"/>
      <c r="G151" s="796"/>
      <c r="H151" s="796"/>
      <c r="I151" s="797"/>
      <c r="J151" s="111" t="s">
        <v>350</v>
      </c>
      <c r="K151" s="109" t="str">
        <f>IF(J157="x","EXTREMA",IF(J159="x","ALTA",IF(J161="x","MODERADA",IF(J163="x","BAJA",""))))</f>
        <v/>
      </c>
    </row>
    <row r="152" spans="1:11" ht="16.5" thickBot="1" x14ac:dyDescent="0.25">
      <c r="A152" s="776" t="s">
        <v>122</v>
      </c>
      <c r="B152" s="777"/>
      <c r="C152" s="777"/>
      <c r="D152" s="778" t="str">
        <f>PROBABILIDAD!T18</f>
        <v xml:space="preserve"> </v>
      </c>
      <c r="E152" s="779"/>
      <c r="F152" s="776" t="s">
        <v>351</v>
      </c>
      <c r="G152" s="777"/>
      <c r="H152" s="777"/>
      <c r="I152" s="780"/>
      <c r="J152" s="781"/>
      <c r="K152" s="782"/>
    </row>
    <row r="153" spans="1:11" x14ac:dyDescent="0.2">
      <c r="A153" s="148"/>
      <c r="B153" s="126"/>
      <c r="C153" s="126"/>
      <c r="D153" s="126"/>
      <c r="E153" s="126"/>
      <c r="F153" s="126"/>
      <c r="G153" s="126"/>
      <c r="H153" s="126"/>
      <c r="I153" s="126"/>
      <c r="J153" s="144"/>
      <c r="K153" s="145"/>
    </row>
    <row r="154" spans="1:11" x14ac:dyDescent="0.2">
      <c r="A154" s="148"/>
      <c r="B154" s="126"/>
      <c r="C154" s="149"/>
      <c r="D154" s="126"/>
      <c r="E154" s="126"/>
      <c r="F154" s="126"/>
      <c r="G154" s="126"/>
      <c r="H154" s="126"/>
      <c r="I154" s="126"/>
      <c r="J154" s="144"/>
      <c r="K154" s="145"/>
    </row>
    <row r="155" spans="1:11" ht="36" customHeight="1" x14ac:dyDescent="0.2">
      <c r="A155" s="792" t="s">
        <v>122</v>
      </c>
      <c r="B155" s="126">
        <v>5</v>
      </c>
      <c r="C155" s="793"/>
      <c r="D155" s="789"/>
      <c r="E155" s="790"/>
      <c r="F155" s="790"/>
      <c r="G155" s="790"/>
      <c r="H155" s="126"/>
      <c r="I155" s="126"/>
      <c r="J155" s="799" t="s">
        <v>121</v>
      </c>
      <c r="K155" s="800"/>
    </row>
    <row r="156" spans="1:11" ht="15" x14ac:dyDescent="0.2">
      <c r="A156" s="792"/>
      <c r="B156" s="126" t="s">
        <v>124</v>
      </c>
      <c r="C156" s="794"/>
      <c r="D156" s="789"/>
      <c r="E156" s="790"/>
      <c r="F156" s="790"/>
      <c r="G156" s="790"/>
      <c r="H156" s="126"/>
      <c r="I156" s="126"/>
      <c r="J156" s="128"/>
      <c r="K156" s="129"/>
    </row>
    <row r="157" spans="1:11" ht="27" customHeight="1" x14ac:dyDescent="0.2">
      <c r="A157" s="792"/>
      <c r="B157" s="126">
        <v>4</v>
      </c>
      <c r="C157" s="836"/>
      <c r="D157" s="789"/>
      <c r="E157" s="789"/>
      <c r="F157" s="798"/>
      <c r="G157" s="790"/>
      <c r="H157" s="126"/>
      <c r="I157" s="126"/>
      <c r="J157" s="135" t="str">
        <f xml:space="preserve"> IF(OR(E155="X",F155="X",G155="x",F157="x",G157="X",F159="X",G159="X",G161="X" ),"x","")</f>
        <v/>
      </c>
      <c r="K157" s="129" t="s">
        <v>123</v>
      </c>
    </row>
    <row r="158" spans="1:11" ht="27.75" x14ac:dyDescent="0.2">
      <c r="A158" s="792"/>
      <c r="B158" s="126" t="s">
        <v>126</v>
      </c>
      <c r="C158" s="837"/>
      <c r="D158" s="789"/>
      <c r="E158" s="789"/>
      <c r="F158" s="798"/>
      <c r="G158" s="790"/>
      <c r="H158" s="126"/>
      <c r="I158" s="126"/>
      <c r="J158" s="136"/>
      <c r="K158" s="129"/>
    </row>
    <row r="159" spans="1:11" ht="27.75" customHeight="1" x14ac:dyDescent="0.2">
      <c r="A159" s="792"/>
      <c r="B159" s="126">
        <v>3</v>
      </c>
      <c r="C159" s="783"/>
      <c r="D159" s="787"/>
      <c r="E159" s="788"/>
      <c r="F159" s="798"/>
      <c r="G159" s="790"/>
      <c r="H159" s="126"/>
      <c r="I159" s="126"/>
      <c r="J159" s="137" t="str">
        <f xml:space="preserve"> IF(OR(C155="X",D155="X",D157="x",E157="x",E159="X",F161="X",F163="X",G163="X" ),"x","")</f>
        <v/>
      </c>
      <c r="K159" s="129" t="s">
        <v>125</v>
      </c>
    </row>
    <row r="160" spans="1:11" ht="27.75" x14ac:dyDescent="0.2">
      <c r="A160" s="792"/>
      <c r="B160" s="126" t="s">
        <v>128</v>
      </c>
      <c r="C160" s="784"/>
      <c r="D160" s="787"/>
      <c r="E160" s="789"/>
      <c r="F160" s="798"/>
      <c r="G160" s="790"/>
      <c r="H160" s="126"/>
      <c r="I160" s="126"/>
      <c r="J160" s="138"/>
      <c r="K160" s="129"/>
    </row>
    <row r="161" spans="1:11" ht="27.75" customHeight="1" x14ac:dyDescent="0.2">
      <c r="A161" s="792"/>
      <c r="B161" s="126">
        <v>2</v>
      </c>
      <c r="C161" s="783"/>
      <c r="D161" s="785"/>
      <c r="E161" s="786"/>
      <c r="F161" s="788"/>
      <c r="G161" s="790"/>
      <c r="H161" s="126"/>
      <c r="I161" s="126"/>
      <c r="J161" s="139" t="str">
        <f xml:space="preserve"> IF(OR(C157="X",D159="X",E161="x",E163="x" ),"x","")</f>
        <v/>
      </c>
      <c r="K161" s="129" t="s">
        <v>127</v>
      </c>
    </row>
    <row r="162" spans="1:11" ht="27.75" x14ac:dyDescent="0.2">
      <c r="A162" s="792"/>
      <c r="B162" s="126" t="s">
        <v>250</v>
      </c>
      <c r="C162" s="784"/>
      <c r="D162" s="785"/>
      <c r="E162" s="787"/>
      <c r="F162" s="789"/>
      <c r="G162" s="790"/>
      <c r="H162" s="126"/>
      <c r="I162" s="126"/>
      <c r="J162" s="138"/>
      <c r="K162" s="129"/>
    </row>
    <row r="163" spans="1:11" ht="27.75" x14ac:dyDescent="0.2">
      <c r="A163" s="792"/>
      <c r="B163" s="126">
        <v>1</v>
      </c>
      <c r="C163" s="783"/>
      <c r="D163" s="814"/>
      <c r="E163" s="816"/>
      <c r="F163" s="818"/>
      <c r="G163" s="820"/>
      <c r="H163" s="126"/>
      <c r="I163" s="126"/>
      <c r="J163" s="140" t="str">
        <f xml:space="preserve"> IF(OR(C159="X",C161="X",C163="x",D161="x",D163="x" ),"x","")</f>
        <v/>
      </c>
      <c r="K163" s="129" t="s">
        <v>129</v>
      </c>
    </row>
    <row r="164" spans="1:11" ht="26.25" customHeight="1" x14ac:dyDescent="0.2">
      <c r="A164" s="792"/>
      <c r="B164" s="126" t="s">
        <v>130</v>
      </c>
      <c r="C164" s="813"/>
      <c r="D164" s="815"/>
      <c r="E164" s="817"/>
      <c r="F164" s="819"/>
      <c r="G164" s="821"/>
      <c r="H164" s="126"/>
      <c r="I164" s="126"/>
      <c r="J164" s="126"/>
      <c r="K164" s="127"/>
    </row>
    <row r="165" spans="1:11" x14ac:dyDescent="0.2">
      <c r="A165" s="148"/>
      <c r="B165" s="126"/>
      <c r="C165" s="126">
        <v>1</v>
      </c>
      <c r="D165" s="126">
        <v>2</v>
      </c>
      <c r="E165" s="126">
        <v>3</v>
      </c>
      <c r="F165" s="126">
        <v>4</v>
      </c>
      <c r="G165" s="126">
        <v>5</v>
      </c>
      <c r="H165" s="126"/>
      <c r="I165" s="126"/>
      <c r="J165" s="126"/>
      <c r="K165" s="127"/>
    </row>
    <row r="166" spans="1:11" x14ac:dyDescent="0.2">
      <c r="A166" s="148"/>
      <c r="B166" s="126"/>
      <c r="C166" s="126" t="s">
        <v>131</v>
      </c>
      <c r="D166" s="126" t="s">
        <v>132</v>
      </c>
      <c r="E166" s="126" t="s">
        <v>133</v>
      </c>
      <c r="F166" s="126" t="s">
        <v>134</v>
      </c>
      <c r="G166" s="126" t="s">
        <v>135</v>
      </c>
      <c r="H166" s="126"/>
      <c r="I166" s="126"/>
      <c r="J166" s="126"/>
      <c r="K166" s="127"/>
    </row>
    <row r="167" spans="1:11" x14ac:dyDescent="0.2">
      <c r="A167" s="148"/>
      <c r="B167" s="126"/>
      <c r="C167" s="791" t="s">
        <v>136</v>
      </c>
      <c r="D167" s="791"/>
      <c r="E167" s="791"/>
      <c r="F167" s="791"/>
      <c r="G167" s="791"/>
      <c r="H167" s="126"/>
      <c r="I167" s="126"/>
      <c r="J167" s="126"/>
      <c r="K167" s="127"/>
    </row>
    <row r="168" spans="1:11" x14ac:dyDescent="0.2">
      <c r="A168" s="148"/>
      <c r="B168" s="126"/>
      <c r="C168" s="791"/>
      <c r="D168" s="791"/>
      <c r="E168" s="791"/>
      <c r="F168" s="791"/>
      <c r="G168" s="791"/>
      <c r="H168" s="126"/>
      <c r="I168" s="126"/>
      <c r="J168" s="126"/>
      <c r="K168" s="127"/>
    </row>
    <row r="169" spans="1:11" ht="15" thickBot="1" x14ac:dyDescent="0.25">
      <c r="A169" s="150"/>
      <c r="B169" s="151"/>
      <c r="C169" s="151"/>
      <c r="D169" s="151"/>
      <c r="E169" s="151"/>
      <c r="F169" s="151"/>
      <c r="G169" s="151"/>
      <c r="H169" s="151"/>
      <c r="I169" s="151"/>
      <c r="J169" s="151"/>
      <c r="K169" s="152"/>
    </row>
    <row r="171" spans="1:11" ht="15" thickBot="1" x14ac:dyDescent="0.25"/>
    <row r="172" spans="1:11" ht="33.75" customHeight="1" thickBot="1" x14ac:dyDescent="0.25">
      <c r="A172" s="110" t="s">
        <v>120</v>
      </c>
      <c r="B172" s="873" t="str">
        <f>DESCRIPCION!A35</f>
        <v>i</v>
      </c>
      <c r="C172" s="874"/>
      <c r="D172" s="874"/>
      <c r="E172" s="874"/>
      <c r="F172" s="874"/>
      <c r="G172" s="874"/>
      <c r="H172" s="874"/>
      <c r="I172" s="875"/>
      <c r="J172" s="111" t="s">
        <v>350</v>
      </c>
      <c r="K172" s="109" t="str">
        <f>IF(J178="x","EXTREMA",IF(J180="x","ALTA",IF(J182="x","MODERADA",IF(J184="x","BAJA",""))))</f>
        <v/>
      </c>
    </row>
    <row r="173" spans="1:11" ht="16.5" thickBot="1" x14ac:dyDescent="0.25">
      <c r="A173" s="776" t="s">
        <v>122</v>
      </c>
      <c r="B173" s="777"/>
      <c r="C173" s="777"/>
      <c r="D173" s="778" t="str">
        <f>PROBABILIDAD!T19</f>
        <v xml:space="preserve"> </v>
      </c>
      <c r="E173" s="779"/>
      <c r="F173" s="776" t="s">
        <v>351</v>
      </c>
      <c r="G173" s="777"/>
      <c r="H173" s="777"/>
      <c r="I173" s="780"/>
      <c r="J173" s="781"/>
      <c r="K173" s="782"/>
    </row>
    <row r="174" spans="1:11" x14ac:dyDescent="0.2">
      <c r="A174" s="148"/>
      <c r="B174" s="126"/>
      <c r="C174" s="126"/>
      <c r="D174" s="126"/>
      <c r="E174" s="126"/>
      <c r="F174" s="126"/>
      <c r="G174" s="126"/>
      <c r="H174" s="126"/>
      <c r="I174" s="126"/>
      <c r="J174" s="144"/>
      <c r="K174" s="145"/>
    </row>
    <row r="175" spans="1:11" x14ac:dyDescent="0.2">
      <c r="A175" s="148"/>
      <c r="B175" s="126"/>
      <c r="C175" s="149"/>
      <c r="D175" s="126"/>
      <c r="E175" s="126"/>
      <c r="F175" s="126"/>
      <c r="G175" s="126"/>
      <c r="H175" s="126"/>
      <c r="I175" s="126"/>
      <c r="J175" s="144"/>
      <c r="K175" s="145"/>
    </row>
    <row r="176" spans="1:11" ht="31.5" customHeight="1" x14ac:dyDescent="0.2">
      <c r="A176" s="792" t="s">
        <v>122</v>
      </c>
      <c r="B176" s="126">
        <v>5</v>
      </c>
      <c r="C176" s="793"/>
      <c r="D176" s="789"/>
      <c r="E176" s="790"/>
      <c r="F176" s="790"/>
      <c r="G176" s="790"/>
      <c r="H176" s="126"/>
      <c r="I176" s="126"/>
      <c r="J176" s="799" t="s">
        <v>121</v>
      </c>
      <c r="K176" s="800"/>
    </row>
    <row r="177" spans="1:11" ht="15" x14ac:dyDescent="0.2">
      <c r="A177" s="792"/>
      <c r="B177" s="126" t="s">
        <v>124</v>
      </c>
      <c r="C177" s="794"/>
      <c r="D177" s="789"/>
      <c r="E177" s="790"/>
      <c r="F177" s="790"/>
      <c r="G177" s="790"/>
      <c r="H177" s="126"/>
      <c r="I177" s="126"/>
      <c r="J177" s="128"/>
      <c r="K177" s="129"/>
    </row>
    <row r="178" spans="1:11" ht="27.75" customHeight="1" x14ac:dyDescent="0.2">
      <c r="A178" s="792"/>
      <c r="B178" s="126">
        <v>4</v>
      </c>
      <c r="C178" s="836"/>
      <c r="D178" s="789"/>
      <c r="E178" s="789"/>
      <c r="F178" s="798"/>
      <c r="G178" s="790"/>
      <c r="H178" s="126"/>
      <c r="I178" s="126"/>
      <c r="J178" s="135" t="str">
        <f xml:space="preserve"> IF(OR(E176="X",F176="X",G176="x",F178="x",G178="X",F180="X",G180="X",G182="X" ),"x","")</f>
        <v/>
      </c>
      <c r="K178" s="129" t="s">
        <v>123</v>
      </c>
    </row>
    <row r="179" spans="1:11" ht="27.75" x14ac:dyDescent="0.2">
      <c r="A179" s="792"/>
      <c r="B179" s="126" t="s">
        <v>126</v>
      </c>
      <c r="C179" s="837"/>
      <c r="D179" s="789"/>
      <c r="E179" s="789"/>
      <c r="F179" s="798"/>
      <c r="G179" s="790"/>
      <c r="H179" s="126"/>
      <c r="I179" s="126"/>
      <c r="J179" s="136"/>
      <c r="K179" s="129"/>
    </row>
    <row r="180" spans="1:11" ht="32.25" customHeight="1" x14ac:dyDescent="0.2">
      <c r="A180" s="792"/>
      <c r="B180" s="126">
        <v>3</v>
      </c>
      <c r="C180" s="783"/>
      <c r="D180" s="787"/>
      <c r="E180" s="788"/>
      <c r="F180" s="798"/>
      <c r="G180" s="790"/>
      <c r="H180" s="126"/>
      <c r="I180" s="126"/>
      <c r="J180" s="137" t="str">
        <f xml:space="preserve"> IF(OR(C176="X",D176="X",D178="x",E178="x",E180="X",F182="X",F184="X",G184="X" ),"x","")</f>
        <v/>
      </c>
      <c r="K180" s="129" t="s">
        <v>125</v>
      </c>
    </row>
    <row r="181" spans="1:11" ht="27.75" x14ac:dyDescent="0.2">
      <c r="A181" s="792"/>
      <c r="B181" s="126" t="s">
        <v>128</v>
      </c>
      <c r="C181" s="784"/>
      <c r="D181" s="787"/>
      <c r="E181" s="789"/>
      <c r="F181" s="798"/>
      <c r="G181" s="790"/>
      <c r="H181" s="126"/>
      <c r="I181" s="126"/>
      <c r="J181" s="138"/>
      <c r="K181" s="129"/>
    </row>
    <row r="182" spans="1:11" ht="32.25" customHeight="1" x14ac:dyDescent="0.2">
      <c r="A182" s="792"/>
      <c r="B182" s="126">
        <v>2</v>
      </c>
      <c r="C182" s="783"/>
      <c r="D182" s="785"/>
      <c r="E182" s="786"/>
      <c r="F182" s="788"/>
      <c r="G182" s="790"/>
      <c r="H182" s="126"/>
      <c r="I182" s="126"/>
      <c r="J182" s="139" t="str">
        <f xml:space="preserve"> IF(OR(E182="X",D180="X",C178="x",E184="x" ),"x","")</f>
        <v/>
      </c>
      <c r="K182" s="129" t="s">
        <v>127</v>
      </c>
    </row>
    <row r="183" spans="1:11" ht="27.75" x14ac:dyDescent="0.2">
      <c r="A183" s="792"/>
      <c r="B183" s="126" t="s">
        <v>250</v>
      </c>
      <c r="C183" s="784"/>
      <c r="D183" s="785"/>
      <c r="E183" s="787"/>
      <c r="F183" s="789"/>
      <c r="G183" s="790"/>
      <c r="H183" s="126"/>
      <c r="I183" s="126"/>
      <c r="J183" s="138"/>
      <c r="K183" s="129"/>
    </row>
    <row r="184" spans="1:11" ht="27.75" x14ac:dyDescent="0.2">
      <c r="A184" s="792"/>
      <c r="B184" s="126">
        <v>1</v>
      </c>
      <c r="C184" s="783"/>
      <c r="D184" s="814"/>
      <c r="E184" s="816"/>
      <c r="F184" s="818"/>
      <c r="G184" s="820"/>
      <c r="H184" s="126"/>
      <c r="I184" s="126"/>
      <c r="J184" s="140" t="str">
        <f xml:space="preserve"> IF(OR(C180="X",C182="X",D182="x",D184="x",C184="x" ),"x","")</f>
        <v/>
      </c>
      <c r="K184" s="129" t="s">
        <v>129</v>
      </c>
    </row>
    <row r="185" spans="1:11" ht="24" customHeight="1" x14ac:dyDescent="0.2">
      <c r="A185" s="792"/>
      <c r="B185" s="126" t="s">
        <v>130</v>
      </c>
      <c r="C185" s="813"/>
      <c r="D185" s="815"/>
      <c r="E185" s="817"/>
      <c r="F185" s="819"/>
      <c r="G185" s="821"/>
      <c r="H185" s="126"/>
      <c r="I185" s="126"/>
      <c r="J185" s="126"/>
      <c r="K185" s="127"/>
    </row>
    <row r="186" spans="1:11" x14ac:dyDescent="0.2">
      <c r="A186" s="148"/>
      <c r="B186" s="126"/>
      <c r="C186" s="126">
        <v>1</v>
      </c>
      <c r="D186" s="126">
        <v>2</v>
      </c>
      <c r="E186" s="126">
        <v>3</v>
      </c>
      <c r="F186" s="126">
        <v>4</v>
      </c>
      <c r="G186" s="126">
        <v>5</v>
      </c>
      <c r="H186" s="126"/>
      <c r="I186" s="126"/>
      <c r="J186" s="126"/>
      <c r="K186" s="127"/>
    </row>
    <row r="187" spans="1:11" x14ac:dyDescent="0.2">
      <c r="A187" s="148"/>
      <c r="B187" s="126"/>
      <c r="C187" s="126" t="s">
        <v>131</v>
      </c>
      <c r="D187" s="126" t="s">
        <v>132</v>
      </c>
      <c r="E187" s="126" t="s">
        <v>133</v>
      </c>
      <c r="F187" s="126" t="s">
        <v>134</v>
      </c>
      <c r="G187" s="126" t="s">
        <v>135</v>
      </c>
      <c r="H187" s="126"/>
      <c r="I187" s="126"/>
      <c r="J187" s="126"/>
      <c r="K187" s="127"/>
    </row>
    <row r="188" spans="1:11" x14ac:dyDescent="0.2">
      <c r="A188" s="148"/>
      <c r="B188" s="126"/>
      <c r="C188" s="791" t="s">
        <v>136</v>
      </c>
      <c r="D188" s="791"/>
      <c r="E188" s="791"/>
      <c r="F188" s="791"/>
      <c r="G188" s="791"/>
      <c r="H188" s="126"/>
      <c r="I188" s="126"/>
      <c r="J188" s="126"/>
      <c r="K188" s="127"/>
    </row>
    <row r="189" spans="1:11" x14ac:dyDescent="0.2">
      <c r="A189" s="148"/>
      <c r="B189" s="126"/>
      <c r="C189" s="791"/>
      <c r="D189" s="791"/>
      <c r="E189" s="791"/>
      <c r="F189" s="791"/>
      <c r="G189" s="791"/>
      <c r="H189" s="126"/>
      <c r="I189" s="126"/>
      <c r="J189" s="126"/>
      <c r="K189" s="127"/>
    </row>
    <row r="190" spans="1:11" ht="15" thickBot="1" x14ac:dyDescent="0.25">
      <c r="A190" s="66"/>
      <c r="B190" s="67"/>
      <c r="C190" s="67"/>
      <c r="D190" s="67"/>
      <c r="E190" s="67"/>
      <c r="F190" s="67"/>
      <c r="G190" s="67"/>
      <c r="H190" s="67"/>
      <c r="I190" s="67"/>
      <c r="J190" s="67"/>
      <c r="K190" s="68"/>
    </row>
    <row r="191" spans="1:11" ht="15" thickBot="1" x14ac:dyDescent="0.25"/>
    <row r="192" spans="1:11" ht="33" customHeight="1" thickBot="1" x14ac:dyDescent="0.25">
      <c r="A192" s="110" t="s">
        <v>120</v>
      </c>
      <c r="B192" s="795" t="str">
        <f>DESCRIPCION!A38</f>
        <v>j</v>
      </c>
      <c r="C192" s="796"/>
      <c r="D192" s="796"/>
      <c r="E192" s="796"/>
      <c r="F192" s="796"/>
      <c r="G192" s="796"/>
      <c r="H192" s="796"/>
      <c r="I192" s="797"/>
      <c r="J192" s="111" t="s">
        <v>350</v>
      </c>
      <c r="K192" s="109" t="str">
        <f>IF(J198="x","EXTREMA",IF(J200="x","ALTA",IF(J202="x","MODERADA",IF(J204="x","BAJA",""))))</f>
        <v/>
      </c>
    </row>
    <row r="193" spans="1:11" ht="16.5" thickBot="1" x14ac:dyDescent="0.25">
      <c r="A193" s="776" t="s">
        <v>122</v>
      </c>
      <c r="B193" s="777"/>
      <c r="C193" s="777"/>
      <c r="D193" s="778" t="str">
        <f>PROBABILIDAD!T20</f>
        <v xml:space="preserve"> </v>
      </c>
      <c r="E193" s="779"/>
      <c r="F193" s="776" t="s">
        <v>351</v>
      </c>
      <c r="G193" s="777"/>
      <c r="H193" s="777"/>
      <c r="I193" s="780"/>
      <c r="J193" s="781"/>
      <c r="K193" s="782"/>
    </row>
    <row r="194" spans="1:11" x14ac:dyDescent="0.2">
      <c r="A194" s="148"/>
      <c r="B194" s="126"/>
      <c r="C194" s="126"/>
      <c r="D194" s="126"/>
      <c r="E194" s="126"/>
      <c r="F194" s="126"/>
      <c r="G194" s="126"/>
      <c r="H194" s="126"/>
      <c r="I194" s="126"/>
      <c r="J194" s="144"/>
      <c r="K194" s="145"/>
    </row>
    <row r="195" spans="1:11" x14ac:dyDescent="0.2">
      <c r="A195" s="148"/>
      <c r="B195" s="126"/>
      <c r="C195" s="149"/>
      <c r="D195" s="126"/>
      <c r="E195" s="126"/>
      <c r="F195" s="126"/>
      <c r="G195" s="126"/>
      <c r="H195" s="126"/>
      <c r="I195" s="126"/>
      <c r="J195" s="144"/>
      <c r="K195" s="145"/>
    </row>
    <row r="196" spans="1:11" ht="27" customHeight="1" x14ac:dyDescent="0.2">
      <c r="A196" s="792" t="s">
        <v>122</v>
      </c>
      <c r="B196" s="126">
        <v>5</v>
      </c>
      <c r="C196" s="793"/>
      <c r="D196" s="789"/>
      <c r="E196" s="790"/>
      <c r="F196" s="790"/>
      <c r="G196" s="790"/>
      <c r="H196" s="126"/>
      <c r="I196" s="126"/>
      <c r="J196" s="799" t="s">
        <v>121</v>
      </c>
      <c r="K196" s="800"/>
    </row>
    <row r="197" spans="1:11" ht="15" x14ac:dyDescent="0.2">
      <c r="A197" s="792"/>
      <c r="B197" s="126" t="s">
        <v>124</v>
      </c>
      <c r="C197" s="794"/>
      <c r="D197" s="789"/>
      <c r="E197" s="790"/>
      <c r="F197" s="790"/>
      <c r="G197" s="790"/>
      <c r="H197" s="126"/>
      <c r="I197" s="126"/>
      <c r="J197" s="128"/>
      <c r="K197" s="129"/>
    </row>
    <row r="198" spans="1:11" ht="30.75" customHeight="1" x14ac:dyDescent="0.2">
      <c r="A198" s="792"/>
      <c r="B198" s="126">
        <v>4</v>
      </c>
      <c r="C198" s="836"/>
      <c r="D198" s="789"/>
      <c r="E198" s="789"/>
      <c r="F198" s="798"/>
      <c r="G198" s="790"/>
      <c r="H198" s="126"/>
      <c r="I198" s="126"/>
      <c r="J198" s="135" t="str">
        <f xml:space="preserve"> IF(OR(E196="X",F196="X",G196="x",F198="x",G198="X",F200="X",G200="X",G202="X" ),"x","")</f>
        <v/>
      </c>
      <c r="K198" s="129" t="s">
        <v>123</v>
      </c>
    </row>
    <row r="199" spans="1:11" ht="27.75" x14ac:dyDescent="0.2">
      <c r="A199" s="792"/>
      <c r="B199" s="126" t="s">
        <v>126</v>
      </c>
      <c r="C199" s="837"/>
      <c r="D199" s="789"/>
      <c r="E199" s="789"/>
      <c r="F199" s="798"/>
      <c r="G199" s="790"/>
      <c r="H199" s="126"/>
      <c r="I199" s="126"/>
      <c r="J199" s="136"/>
      <c r="K199" s="129"/>
    </row>
    <row r="200" spans="1:11" ht="25.5" customHeight="1" x14ac:dyDescent="0.2">
      <c r="A200" s="792"/>
      <c r="B200" s="126">
        <v>3</v>
      </c>
      <c r="C200" s="783"/>
      <c r="D200" s="787"/>
      <c r="E200" s="788"/>
      <c r="F200" s="798"/>
      <c r="G200" s="790"/>
      <c r="H200" s="126"/>
      <c r="I200" s="126"/>
      <c r="J200" s="137" t="str">
        <f xml:space="preserve"> IF(OR(C196="X",D196="X",D198="x",E198="x",E200="X",F202="X",F204="X",G204="X" ),"x","")</f>
        <v/>
      </c>
      <c r="K200" s="129" t="s">
        <v>125</v>
      </c>
    </row>
    <row r="201" spans="1:11" ht="27.75" x14ac:dyDescent="0.2">
      <c r="A201" s="792"/>
      <c r="B201" s="126" t="s">
        <v>128</v>
      </c>
      <c r="C201" s="784"/>
      <c r="D201" s="787"/>
      <c r="E201" s="789"/>
      <c r="F201" s="798"/>
      <c r="G201" s="790"/>
      <c r="H201" s="126"/>
      <c r="I201" s="126"/>
      <c r="J201" s="138"/>
      <c r="K201" s="129"/>
    </row>
    <row r="202" spans="1:11" ht="32.25" customHeight="1" x14ac:dyDescent="0.2">
      <c r="A202" s="792"/>
      <c r="B202" s="126">
        <v>2</v>
      </c>
      <c r="C202" s="783"/>
      <c r="D202" s="785"/>
      <c r="E202" s="786"/>
      <c r="F202" s="788"/>
      <c r="G202" s="790"/>
      <c r="H202" s="126"/>
      <c r="I202" s="126"/>
      <c r="J202" s="139" t="str">
        <f xml:space="preserve"> IF(OR(C198="X",D200="X",E202="x",E204="x" ),"x","")</f>
        <v/>
      </c>
      <c r="K202" s="129" t="s">
        <v>127</v>
      </c>
    </row>
    <row r="203" spans="1:11" ht="27.75" x14ac:dyDescent="0.2">
      <c r="A203" s="792"/>
      <c r="B203" s="126" t="s">
        <v>250</v>
      </c>
      <c r="C203" s="784"/>
      <c r="D203" s="785"/>
      <c r="E203" s="787"/>
      <c r="F203" s="789"/>
      <c r="G203" s="790"/>
      <c r="H203" s="126"/>
      <c r="I203" s="126"/>
      <c r="J203" s="138"/>
      <c r="K203" s="129"/>
    </row>
    <row r="204" spans="1:11" ht="27.75" x14ac:dyDescent="0.2">
      <c r="A204" s="792"/>
      <c r="B204" s="126">
        <v>1</v>
      </c>
      <c r="C204" s="783"/>
      <c r="D204" s="814"/>
      <c r="E204" s="816"/>
      <c r="F204" s="818"/>
      <c r="G204" s="820"/>
      <c r="H204" s="126"/>
      <c r="I204" s="126"/>
      <c r="J204" s="140" t="str">
        <f xml:space="preserve"> IF(OR(C200="X",C202="X",D202="x",D204="x",C204="x" ),"x","")</f>
        <v/>
      </c>
      <c r="K204" s="129" t="s">
        <v>129</v>
      </c>
    </row>
    <row r="205" spans="1:11" ht="26.25" customHeight="1" x14ac:dyDescent="0.2">
      <c r="A205" s="792"/>
      <c r="B205" s="126" t="s">
        <v>130</v>
      </c>
      <c r="C205" s="813"/>
      <c r="D205" s="815"/>
      <c r="E205" s="817"/>
      <c r="F205" s="819"/>
      <c r="G205" s="821"/>
      <c r="H205" s="126"/>
      <c r="I205" s="126"/>
      <c r="J205" s="126"/>
      <c r="K205" s="127"/>
    </row>
    <row r="206" spans="1:11" x14ac:dyDescent="0.2">
      <c r="A206" s="148"/>
      <c r="B206" s="126"/>
      <c r="C206" s="126">
        <v>1</v>
      </c>
      <c r="D206" s="126">
        <v>2</v>
      </c>
      <c r="E206" s="126">
        <v>3</v>
      </c>
      <c r="F206" s="126">
        <v>4</v>
      </c>
      <c r="G206" s="126">
        <v>5</v>
      </c>
      <c r="H206" s="126"/>
      <c r="I206" s="126"/>
      <c r="J206" s="126"/>
      <c r="K206" s="127"/>
    </row>
    <row r="207" spans="1:11" x14ac:dyDescent="0.2">
      <c r="A207" s="148"/>
      <c r="B207" s="126"/>
      <c r="C207" s="126" t="s">
        <v>131</v>
      </c>
      <c r="D207" s="126" t="s">
        <v>132</v>
      </c>
      <c r="E207" s="126" t="s">
        <v>133</v>
      </c>
      <c r="F207" s="126" t="s">
        <v>134</v>
      </c>
      <c r="G207" s="126" t="s">
        <v>135</v>
      </c>
      <c r="H207" s="126"/>
      <c r="I207" s="126"/>
      <c r="J207" s="126"/>
      <c r="K207" s="127"/>
    </row>
    <row r="208" spans="1:11" x14ac:dyDescent="0.2">
      <c r="A208" s="148"/>
      <c r="B208" s="126"/>
      <c r="C208" s="791" t="s">
        <v>136</v>
      </c>
      <c r="D208" s="791"/>
      <c r="E208" s="791"/>
      <c r="F208" s="791"/>
      <c r="G208" s="791"/>
      <c r="H208" s="126"/>
      <c r="I208" s="126"/>
      <c r="J208" s="126"/>
      <c r="K208" s="127"/>
    </row>
    <row r="209" spans="1:11" x14ac:dyDescent="0.2">
      <c r="A209" s="148"/>
      <c r="B209" s="126"/>
      <c r="C209" s="791"/>
      <c r="D209" s="791"/>
      <c r="E209" s="791"/>
      <c r="F209" s="791"/>
      <c r="G209" s="791"/>
      <c r="H209" s="126"/>
      <c r="I209" s="126"/>
      <c r="J209" s="126"/>
      <c r="K209" s="127"/>
    </row>
    <row r="210" spans="1:11" ht="15" thickBot="1" x14ac:dyDescent="0.25">
      <c r="A210" s="66"/>
      <c r="B210" s="67"/>
      <c r="C210" s="67"/>
      <c r="D210" s="67"/>
      <c r="E210" s="67"/>
      <c r="F210" s="67"/>
      <c r="G210" s="67"/>
      <c r="H210" s="67"/>
      <c r="I210" s="67"/>
      <c r="J210" s="67"/>
      <c r="K210" s="68"/>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3" customWidth="1"/>
  </cols>
  <sheetData>
    <row r="1" spans="1:1" x14ac:dyDescent="0.25">
      <c r="A1" s="35" t="s">
        <v>137</v>
      </c>
    </row>
    <row r="2" spans="1:1" x14ac:dyDescent="0.25">
      <c r="A2" s="8"/>
    </row>
    <row r="3" spans="1:1" x14ac:dyDescent="0.25">
      <c r="A3" s="8" t="s">
        <v>138</v>
      </c>
    </row>
    <row r="4" spans="1:1" x14ac:dyDescent="0.25">
      <c r="A4" s="8" t="s">
        <v>139</v>
      </c>
    </row>
    <row r="6" spans="1:1" x14ac:dyDescent="0.25">
      <c r="A6" s="35"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5"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2" t="s">
        <v>155</v>
      </c>
      <c r="B28" s="44" t="s">
        <v>156</v>
      </c>
      <c r="C28" s="44" t="s">
        <v>157</v>
      </c>
    </row>
    <row r="29" spans="1:3" ht="144" customHeight="1" x14ac:dyDescent="0.25">
      <c r="A29" t="s">
        <v>158</v>
      </c>
      <c r="B29" s="36" t="s">
        <v>159</v>
      </c>
      <c r="C29" s="43" t="s">
        <v>160</v>
      </c>
    </row>
    <row r="30" spans="1:3" ht="135" x14ac:dyDescent="0.25">
      <c r="A30" s="41" t="s">
        <v>161</v>
      </c>
      <c r="B30" s="34" t="s">
        <v>162</v>
      </c>
      <c r="C30" s="43" t="s">
        <v>163</v>
      </c>
    </row>
    <row r="31" spans="1:3" ht="102.75" x14ac:dyDescent="0.25">
      <c r="A31" t="s">
        <v>164</v>
      </c>
      <c r="B31" s="34" t="s">
        <v>165</v>
      </c>
      <c r="C31" s="43" t="s">
        <v>166</v>
      </c>
    </row>
    <row r="32" spans="1:3" ht="102.75" x14ac:dyDescent="0.25">
      <c r="A32" t="s">
        <v>167</v>
      </c>
      <c r="B32" s="34" t="s">
        <v>168</v>
      </c>
      <c r="C32" s="43" t="s">
        <v>169</v>
      </c>
    </row>
    <row r="34" spans="1:3" x14ac:dyDescent="0.25">
      <c r="A34" t="s">
        <v>170</v>
      </c>
      <c r="C34" s="45" t="s">
        <v>171</v>
      </c>
    </row>
    <row r="35" spans="1:3" x14ac:dyDescent="0.25">
      <c r="A35">
        <v>1</v>
      </c>
      <c r="B35">
        <f>IF(' IMPACTO RIESGOS CORRUPCION'!D13="X",1,0)</f>
        <v>1</v>
      </c>
    </row>
    <row r="36" spans="1:3" x14ac:dyDescent="0.25">
      <c r="A36">
        <v>2</v>
      </c>
      <c r="B36">
        <f>IF(' IMPACTO RIESGOS CORRUPCION'!D14="X",1,0)</f>
        <v>1</v>
      </c>
      <c r="C36" s="23"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12</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11</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0"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0" t="s">
        <v>183</v>
      </c>
      <c r="B159" t="s">
        <v>139</v>
      </c>
    </row>
    <row r="160" spans="1:2" x14ac:dyDescent="0.25">
      <c r="A160" t="s">
        <v>178</v>
      </c>
    </row>
    <row r="161" spans="1:1" x14ac:dyDescent="0.25">
      <c r="A161" t="s">
        <v>184</v>
      </c>
    </row>
    <row r="162" spans="1:1" x14ac:dyDescent="0.25">
      <c r="A162" t="s">
        <v>185</v>
      </c>
    </row>
    <row r="164" spans="1:1" x14ac:dyDescent="0.25">
      <c r="A164" s="40"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0" t="s">
        <v>190</v>
      </c>
    </row>
    <row r="171" spans="1:1" x14ac:dyDescent="0.25">
      <c r="A171" t="s">
        <v>178</v>
      </c>
    </row>
    <row r="172" spans="1:1" x14ac:dyDescent="0.25">
      <c r="A172" t="s">
        <v>191</v>
      </c>
    </row>
    <row r="173" spans="1:1" x14ac:dyDescent="0.25">
      <c r="A173" t="s">
        <v>192</v>
      </c>
    </row>
    <row r="175" spans="1:1" x14ac:dyDescent="0.25">
      <c r="A175" s="40" t="s">
        <v>193</v>
      </c>
    </row>
    <row r="176" spans="1:1" x14ac:dyDescent="0.25">
      <c r="A176" t="s">
        <v>178</v>
      </c>
    </row>
    <row r="177" spans="1:1" x14ac:dyDescent="0.25">
      <c r="A177" t="s">
        <v>194</v>
      </c>
    </row>
    <row r="178" spans="1:1" x14ac:dyDescent="0.25">
      <c r="A178" t="s">
        <v>195</v>
      </c>
    </row>
    <row r="180" spans="1:1" x14ac:dyDescent="0.25">
      <c r="A180" s="40"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0"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286"/>
  <sheetViews>
    <sheetView topLeftCell="C38" zoomScale="60" zoomScaleNormal="60" workbookViewId="0">
      <selection activeCell="C45" sqref="C45:C51"/>
    </sheetView>
  </sheetViews>
  <sheetFormatPr baseColWidth="10" defaultColWidth="11.42578125" defaultRowHeight="15" x14ac:dyDescent="0.2"/>
  <cols>
    <col min="1" max="2" width="31.140625" style="59" customWidth="1"/>
    <col min="3" max="3" width="75.7109375" style="59" customWidth="1"/>
    <col min="4" max="4" width="29.28515625" style="59" customWidth="1"/>
    <col min="5" max="5" width="71.28515625" style="59" customWidth="1"/>
    <col min="6" max="7" width="15.7109375" style="59" customWidth="1"/>
    <col min="8" max="8" width="25.7109375" style="59" customWidth="1"/>
    <col min="9" max="9" width="26.7109375" style="59" customWidth="1"/>
    <col min="10" max="10" width="29" style="59" customWidth="1"/>
    <col min="11" max="11" width="22.5703125" style="59" customWidth="1"/>
    <col min="12" max="12" width="23.28515625" style="59" customWidth="1"/>
    <col min="13" max="16384" width="11.42578125" style="59"/>
  </cols>
  <sheetData>
    <row r="1" spans="1:230" s="33" customFormat="1" ht="15.75" customHeight="1" x14ac:dyDescent="0.25">
      <c r="A1" s="882"/>
      <c r="B1" s="949" t="str">
        <f>CONTEXTO!B1</f>
        <v xml:space="preserve">PROCESO: </v>
      </c>
      <c r="C1" s="950"/>
      <c r="D1" s="950"/>
      <c r="E1" s="950"/>
      <c r="F1" s="950"/>
      <c r="G1" s="950"/>
      <c r="H1" s="951"/>
      <c r="I1" s="597" t="s">
        <v>547</v>
      </c>
      <c r="J1" s="597"/>
      <c r="K1" s="937"/>
    </row>
    <row r="2" spans="1:230" s="33" customFormat="1" ht="15.75" customHeight="1" x14ac:dyDescent="0.25">
      <c r="A2" s="883"/>
      <c r="B2" s="952"/>
      <c r="C2" s="640"/>
      <c r="D2" s="640"/>
      <c r="E2" s="640"/>
      <c r="F2" s="640"/>
      <c r="G2" s="640"/>
      <c r="H2" s="953"/>
      <c r="I2" s="522" t="s">
        <v>540</v>
      </c>
      <c r="J2" s="522"/>
      <c r="K2" s="938"/>
    </row>
    <row r="3" spans="1:230" s="33" customFormat="1" ht="36" customHeight="1" x14ac:dyDescent="0.25">
      <c r="A3" s="883"/>
      <c r="B3" s="504" t="s">
        <v>204</v>
      </c>
      <c r="C3" s="504"/>
      <c r="D3" s="504"/>
      <c r="E3" s="504"/>
      <c r="F3" s="504"/>
      <c r="G3" s="504"/>
      <c r="H3" s="504"/>
      <c r="I3" s="522" t="s">
        <v>541</v>
      </c>
      <c r="J3" s="522"/>
      <c r="K3" s="938"/>
    </row>
    <row r="4" spans="1:230" s="33" customFormat="1" ht="15.75" customHeight="1" thickBot="1" x14ac:dyDescent="0.3">
      <c r="A4" s="884"/>
      <c r="B4" s="954"/>
      <c r="C4" s="954"/>
      <c r="D4" s="954"/>
      <c r="E4" s="954"/>
      <c r="F4" s="954"/>
      <c r="G4" s="954"/>
      <c r="H4" s="954"/>
      <c r="I4" s="524" t="s">
        <v>559</v>
      </c>
      <c r="J4" s="524"/>
      <c r="K4" s="939"/>
    </row>
    <row r="5" spans="1:230" ht="15.75" thickBot="1" x14ac:dyDescent="0.25">
      <c r="B5" s="940"/>
      <c r="C5" s="940"/>
      <c r="D5" s="940"/>
      <c r="E5" s="940"/>
      <c r="F5" s="940"/>
      <c r="G5" s="940"/>
    </row>
    <row r="6" spans="1:230" s="33" customFormat="1" ht="24" customHeight="1" x14ac:dyDescent="0.25">
      <c r="A6" s="943" t="str">
        <f>CONTEXTO!A8</f>
        <v xml:space="preserve">PROCESO: Gestión de Hacienda Pública </v>
      </c>
      <c r="B6" s="944"/>
      <c r="C6" s="944"/>
      <c r="D6" s="944"/>
      <c r="E6" s="944"/>
      <c r="F6" s="944"/>
      <c r="G6" s="944"/>
      <c r="H6" s="944"/>
      <c r="I6" s="944"/>
      <c r="J6" s="944"/>
      <c r="K6" s="945"/>
    </row>
    <row r="7" spans="1:230" s="33" customFormat="1" ht="54.75" customHeight="1" thickBot="1" x14ac:dyDescent="0.3">
      <c r="A7" s="946"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947"/>
      <c r="C7" s="947"/>
      <c r="D7" s="947"/>
      <c r="E7" s="947"/>
      <c r="F7" s="947"/>
      <c r="G7" s="947"/>
      <c r="H7" s="947"/>
      <c r="I7" s="947"/>
      <c r="J7" s="947"/>
      <c r="K7" s="948"/>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c r="FL7" s="282"/>
      <c r="FM7" s="282"/>
      <c r="FN7" s="282"/>
      <c r="FO7" s="282"/>
      <c r="FP7" s="282"/>
      <c r="FQ7" s="282"/>
      <c r="FR7" s="282"/>
      <c r="FS7" s="282"/>
      <c r="FT7" s="282"/>
      <c r="FU7" s="282"/>
      <c r="FV7" s="282"/>
      <c r="FW7" s="282"/>
      <c r="FX7" s="282"/>
      <c r="FY7" s="282"/>
      <c r="FZ7" s="282"/>
      <c r="GA7" s="282"/>
      <c r="GB7" s="282"/>
      <c r="GC7" s="282"/>
      <c r="GD7" s="282"/>
      <c r="GE7" s="282"/>
      <c r="GF7" s="282"/>
      <c r="GG7" s="282"/>
      <c r="GH7" s="282"/>
      <c r="GI7" s="282"/>
      <c r="GJ7" s="282"/>
      <c r="GK7" s="282"/>
      <c r="GL7" s="282"/>
      <c r="GM7" s="282"/>
      <c r="GN7" s="282"/>
      <c r="GO7" s="282"/>
      <c r="GP7" s="282"/>
      <c r="GQ7" s="282"/>
      <c r="GR7" s="282"/>
      <c r="GS7" s="282"/>
      <c r="GT7" s="282"/>
      <c r="GU7" s="282"/>
      <c r="GV7" s="282"/>
      <c r="GW7" s="282"/>
      <c r="GX7" s="282"/>
      <c r="GY7" s="282"/>
      <c r="GZ7" s="282"/>
      <c r="HA7" s="282"/>
      <c r="HB7" s="282"/>
      <c r="HC7" s="282"/>
      <c r="HD7" s="282"/>
      <c r="HE7" s="282"/>
      <c r="HF7" s="282"/>
      <c r="HG7" s="282"/>
      <c r="HH7" s="282"/>
      <c r="HI7" s="282"/>
      <c r="HJ7" s="282"/>
      <c r="HK7" s="282"/>
      <c r="HL7" s="282"/>
      <c r="HM7" s="282"/>
      <c r="HN7" s="282"/>
      <c r="HO7" s="282"/>
      <c r="HP7" s="282"/>
      <c r="HQ7" s="282"/>
      <c r="HR7" s="282"/>
      <c r="HS7" s="282"/>
      <c r="HT7" s="282"/>
      <c r="HU7" s="282"/>
      <c r="HV7" s="282"/>
    </row>
    <row r="8" spans="1:230" ht="15.75" thickBot="1" x14ac:dyDescent="0.25">
      <c r="C8" s="283"/>
      <c r="D8" s="283"/>
      <c r="E8" s="283"/>
      <c r="F8" s="283"/>
      <c r="G8" s="283"/>
      <c r="H8" s="283"/>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row>
    <row r="9" spans="1:230" s="286" customFormat="1" ht="30" customHeight="1" x14ac:dyDescent="0.25">
      <c r="A9" s="921" t="s">
        <v>87</v>
      </c>
      <c r="B9" s="911" t="s">
        <v>232</v>
      </c>
      <c r="C9" s="923" t="s">
        <v>251</v>
      </c>
      <c r="D9" s="904" t="s">
        <v>206</v>
      </c>
      <c r="E9" s="904"/>
      <c r="F9" s="904"/>
      <c r="G9" s="904"/>
      <c r="H9" s="904"/>
      <c r="I9" s="284" t="s">
        <v>207</v>
      </c>
      <c r="J9" s="905" t="s">
        <v>208</v>
      </c>
      <c r="K9" s="907" t="s">
        <v>209</v>
      </c>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c r="FL9" s="285"/>
      <c r="FM9" s="285"/>
      <c r="FN9" s="285"/>
      <c r="FO9" s="285"/>
      <c r="FP9" s="285"/>
      <c r="FQ9" s="285"/>
      <c r="FR9" s="285"/>
      <c r="FS9" s="285"/>
      <c r="FT9" s="285"/>
      <c r="FU9" s="285"/>
      <c r="FV9" s="285"/>
      <c r="FW9" s="285"/>
      <c r="FX9" s="285"/>
      <c r="FY9" s="285"/>
      <c r="FZ9" s="285"/>
      <c r="GA9" s="285"/>
      <c r="GB9" s="285"/>
      <c r="GC9" s="285"/>
      <c r="GD9" s="285"/>
      <c r="GE9" s="285"/>
      <c r="GF9" s="285"/>
      <c r="GG9" s="285"/>
      <c r="GH9" s="285"/>
      <c r="GI9" s="285"/>
      <c r="GJ9" s="285"/>
      <c r="GK9" s="285"/>
      <c r="GL9" s="285"/>
      <c r="GM9" s="285"/>
      <c r="GN9" s="285"/>
      <c r="GO9" s="285"/>
      <c r="GP9" s="285"/>
      <c r="GQ9" s="285"/>
      <c r="GR9" s="285"/>
      <c r="GS9" s="285"/>
      <c r="GT9" s="285"/>
      <c r="GU9" s="285"/>
      <c r="GV9" s="285"/>
      <c r="GW9" s="285"/>
      <c r="GX9" s="285"/>
      <c r="GY9" s="285"/>
      <c r="GZ9" s="285"/>
      <c r="HA9" s="285"/>
      <c r="HB9" s="285"/>
      <c r="HC9" s="285"/>
      <c r="HD9" s="285"/>
      <c r="HE9" s="285"/>
      <c r="HF9" s="285"/>
      <c r="HG9" s="285"/>
      <c r="HH9" s="285"/>
      <c r="HI9" s="285"/>
      <c r="HJ9" s="285"/>
      <c r="HK9" s="285"/>
      <c r="HL9" s="285"/>
      <c r="HM9" s="285"/>
      <c r="HN9" s="285"/>
      <c r="HO9" s="285"/>
      <c r="HP9" s="285"/>
      <c r="HQ9" s="285"/>
      <c r="HR9" s="285"/>
      <c r="HS9" s="285"/>
      <c r="HT9" s="285"/>
      <c r="HU9" s="285"/>
      <c r="HV9" s="285"/>
    </row>
    <row r="10" spans="1:230" s="290" customFormat="1" ht="63.75" thickBot="1" x14ac:dyDescent="0.3">
      <c r="A10" s="922"/>
      <c r="B10" s="912"/>
      <c r="C10" s="924"/>
      <c r="D10" s="287" t="s">
        <v>210</v>
      </c>
      <c r="E10" s="288" t="s">
        <v>211</v>
      </c>
      <c r="F10" s="287" t="s">
        <v>212</v>
      </c>
      <c r="G10" s="287" t="s">
        <v>213</v>
      </c>
      <c r="H10" s="287" t="s">
        <v>214</v>
      </c>
      <c r="I10" s="289" t="s">
        <v>215</v>
      </c>
      <c r="J10" s="906"/>
      <c r="K10" s="908"/>
    </row>
    <row r="11" spans="1:230" ht="20.25" customHeight="1" x14ac:dyDescent="0.2">
      <c r="A11" s="941" t="str">
        <f>+DESCRIPCION!A10</f>
        <v>Posibilidad de recibir o solicitar cualquier dadiva para modificar y/o alterar los datos existentes en los distintos sistemas de información</v>
      </c>
      <c r="B11" s="877" t="str">
        <f>+DESCRIPCION!D10</f>
        <v>Falta de capacidad de liderazgo</v>
      </c>
      <c r="C11" s="876" t="s">
        <v>520</v>
      </c>
      <c r="D11" s="889" t="s">
        <v>216</v>
      </c>
      <c r="E11" s="291" t="s">
        <v>217</v>
      </c>
      <c r="F11" s="292" t="s">
        <v>179</v>
      </c>
      <c r="G11" s="293">
        <f>IF(F11="Asignado",15,0)</f>
        <v>15</v>
      </c>
      <c r="H11" s="909" t="str">
        <f>IF(AND(G18&gt;0,G18&lt;=85),"Débil",IF(AND(G18&gt;85,G18&lt;=95),"Moderado",IF(G18&gt;96,"Fuerte"," ")))</f>
        <v>Débil</v>
      </c>
      <c r="I11" s="627" t="s">
        <v>202</v>
      </c>
      <c r="J11" s="92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30" t="str">
        <f>IF(J11="Fuerte","NO",IF(J11=" "," ","SI"))</f>
        <v>SI</v>
      </c>
      <c r="L11" s="294"/>
    </row>
    <row r="12" spans="1:230" ht="29.25" customHeight="1" x14ac:dyDescent="0.2">
      <c r="A12" s="941"/>
      <c r="B12" s="877"/>
      <c r="C12" s="877"/>
      <c r="D12" s="889"/>
      <c r="E12" s="295" t="s">
        <v>218</v>
      </c>
      <c r="F12" s="198" t="s">
        <v>181</v>
      </c>
      <c r="G12" s="296">
        <f>IF(F12="Adecuado",15,0)</f>
        <v>15</v>
      </c>
      <c r="H12" s="909"/>
      <c r="I12" s="625"/>
      <c r="J12" s="902"/>
      <c r="K12" s="903"/>
    </row>
    <row r="13" spans="1:230" ht="43.5" customHeight="1" x14ac:dyDescent="0.2">
      <c r="A13" s="941"/>
      <c r="B13" s="877"/>
      <c r="C13" s="877"/>
      <c r="D13" s="297" t="s">
        <v>219</v>
      </c>
      <c r="E13" s="295" t="s">
        <v>220</v>
      </c>
      <c r="F13" s="198" t="s">
        <v>185</v>
      </c>
      <c r="G13" s="296">
        <f>IF(F13="Oportuna",15,0)</f>
        <v>0</v>
      </c>
      <c r="H13" s="909"/>
      <c r="I13" s="625"/>
      <c r="J13" s="902"/>
      <c r="K13" s="903"/>
      <c r="N13" s="298"/>
    </row>
    <row r="14" spans="1:230" ht="43.5" customHeight="1" x14ac:dyDescent="0.2">
      <c r="A14" s="941"/>
      <c r="B14" s="877"/>
      <c r="C14" s="877"/>
      <c r="D14" s="297" t="s">
        <v>221</v>
      </c>
      <c r="E14" s="295" t="s">
        <v>222</v>
      </c>
      <c r="F14" s="281" t="s">
        <v>187</v>
      </c>
      <c r="G14" s="296">
        <f>IF(F14="Prevenir",15,IF(F14="Detectar",10,0))</f>
        <v>15</v>
      </c>
      <c r="H14" s="909"/>
      <c r="I14" s="625"/>
      <c r="J14" s="902"/>
      <c r="K14" s="903"/>
    </row>
    <row r="15" spans="1:230" ht="29.25" customHeight="1" x14ac:dyDescent="0.2">
      <c r="A15" s="941"/>
      <c r="B15" s="877"/>
      <c r="C15" s="877"/>
      <c r="D15" s="297" t="s">
        <v>277</v>
      </c>
      <c r="E15" s="295" t="s">
        <v>224</v>
      </c>
      <c r="F15" s="198" t="s">
        <v>191</v>
      </c>
      <c r="G15" s="296">
        <f>IF(F15="Confiable",15,0)</f>
        <v>15</v>
      </c>
      <c r="H15" s="909"/>
      <c r="I15" s="625"/>
      <c r="J15" s="902"/>
      <c r="K15" s="903"/>
    </row>
    <row r="16" spans="1:230" ht="43.5" customHeight="1" x14ac:dyDescent="0.2">
      <c r="A16" s="941"/>
      <c r="B16" s="877"/>
      <c r="C16" s="877"/>
      <c r="D16" s="297" t="s">
        <v>278</v>
      </c>
      <c r="E16" s="295" t="s">
        <v>226</v>
      </c>
      <c r="F16" s="281" t="s">
        <v>194</v>
      </c>
      <c r="G16" s="296">
        <f>IF(F16="Se investigan y se resuelven oportunamente",15,0)</f>
        <v>15</v>
      </c>
      <c r="H16" s="909"/>
      <c r="I16" s="625"/>
      <c r="J16" s="902"/>
      <c r="K16" s="903"/>
    </row>
    <row r="17" spans="1:76" ht="29.25" customHeight="1" x14ac:dyDescent="0.2">
      <c r="A17" s="942"/>
      <c r="B17" s="877"/>
      <c r="C17" s="878"/>
      <c r="D17" s="299" t="s">
        <v>227</v>
      </c>
      <c r="E17" s="295" t="s">
        <v>228</v>
      </c>
      <c r="F17" s="198" t="s">
        <v>197</v>
      </c>
      <c r="G17" s="296">
        <f>IF(F17="Completa",10,IF(F17="Incompleta",5,0))</f>
        <v>10</v>
      </c>
      <c r="H17" s="910"/>
      <c r="I17" s="625"/>
      <c r="J17" s="902"/>
      <c r="K17" s="903"/>
    </row>
    <row r="18" spans="1:76" ht="16.5" thickBot="1" x14ac:dyDescent="0.25">
      <c r="A18" s="300"/>
      <c r="B18" s="301"/>
      <c r="C18" s="302"/>
      <c r="D18" s="303"/>
      <c r="E18" s="304" t="s">
        <v>229</v>
      </c>
      <c r="F18" s="305"/>
      <c r="G18" s="306">
        <f>SUM(G11:G17)</f>
        <v>85</v>
      </c>
      <c r="H18" s="307"/>
      <c r="I18" s="308"/>
      <c r="J18" s="308"/>
      <c r="K18" s="309"/>
    </row>
    <row r="19" spans="1:76" ht="15.75" thickBot="1" x14ac:dyDescent="0.25">
      <c r="A19" s="310"/>
      <c r="B19" s="71"/>
    </row>
    <row r="20" spans="1:76" s="290" customFormat="1" ht="30" customHeight="1" x14ac:dyDescent="0.25">
      <c r="A20" s="921" t="s">
        <v>87</v>
      </c>
      <c r="B20" s="911" t="s">
        <v>232</v>
      </c>
      <c r="C20" s="923" t="s">
        <v>205</v>
      </c>
      <c r="D20" s="904" t="s">
        <v>206</v>
      </c>
      <c r="E20" s="904"/>
      <c r="F20" s="904"/>
      <c r="G20" s="904"/>
      <c r="H20" s="904"/>
      <c r="I20" s="284" t="s">
        <v>207</v>
      </c>
      <c r="J20" s="905" t="s">
        <v>208</v>
      </c>
      <c r="K20" s="907" t="s">
        <v>209</v>
      </c>
    </row>
    <row r="21" spans="1:76" s="290" customFormat="1" ht="63.75" thickBot="1" x14ac:dyDescent="0.3">
      <c r="A21" s="922"/>
      <c r="B21" s="931"/>
      <c r="C21" s="924"/>
      <c r="D21" s="287" t="s">
        <v>210</v>
      </c>
      <c r="E21" s="288" t="s">
        <v>211</v>
      </c>
      <c r="F21" s="287" t="s">
        <v>212</v>
      </c>
      <c r="G21" s="287" t="s">
        <v>213</v>
      </c>
      <c r="H21" s="287" t="s">
        <v>230</v>
      </c>
      <c r="I21" s="289" t="s">
        <v>215</v>
      </c>
      <c r="J21" s="906"/>
      <c r="K21" s="908"/>
    </row>
    <row r="22" spans="1:76" ht="20.25" customHeight="1" x14ac:dyDescent="0.2">
      <c r="A22" s="932" t="str">
        <f>+DESCRIPCION!A10</f>
        <v>Posibilidad de recibir o solicitar cualquier dadiva para modificar y/o alterar los datos existentes en los distintos sistemas de información</v>
      </c>
      <c r="B22" s="935" t="str">
        <f>+DESCRIPCION!D11</f>
        <v xml:space="preserve">Falta de ética profesional y compromiso en el desarrollo de las actividades del procesos </v>
      </c>
      <c r="C22" s="927" t="s">
        <v>521</v>
      </c>
      <c r="D22" s="888" t="s">
        <v>216</v>
      </c>
      <c r="E22" s="259" t="s">
        <v>217</v>
      </c>
      <c r="F22" s="311" t="s">
        <v>179</v>
      </c>
      <c r="G22" s="312">
        <f>IF(F22="Asignado",15,0)</f>
        <v>15</v>
      </c>
      <c r="H22" s="909" t="str">
        <f>IF(AND(G29&gt;0,G29&lt;=85),"Débil",IF(AND(G29&gt;85,G29&lt;=95),"Moderado",IF(G29&gt;96,"Fuerte"," ")))</f>
        <v>Débil</v>
      </c>
      <c r="I22" s="928" t="s">
        <v>201</v>
      </c>
      <c r="J22" s="92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930" t="str">
        <f>IF(J22="Fuerte","NO",IF(J22=" "," ","SI"))</f>
        <v>SI</v>
      </c>
    </row>
    <row r="23" spans="1:76" ht="29.25" customHeight="1" x14ac:dyDescent="0.2">
      <c r="A23" s="933"/>
      <c r="B23" s="936"/>
      <c r="C23" s="925"/>
      <c r="D23" s="889"/>
      <c r="E23" s="295" t="s">
        <v>218</v>
      </c>
      <c r="F23" s="198" t="s">
        <v>181</v>
      </c>
      <c r="G23" s="296">
        <f>IF(F23="Adecuado",15,0)</f>
        <v>15</v>
      </c>
      <c r="H23" s="909"/>
      <c r="I23" s="625"/>
      <c r="J23" s="902"/>
      <c r="K23" s="903"/>
    </row>
    <row r="24" spans="1:76" ht="43.5" customHeight="1" x14ac:dyDescent="0.2">
      <c r="A24" s="933"/>
      <c r="B24" s="936"/>
      <c r="C24" s="925"/>
      <c r="D24" s="297" t="s">
        <v>219</v>
      </c>
      <c r="E24" s="295" t="s">
        <v>220</v>
      </c>
      <c r="F24" s="198" t="s">
        <v>185</v>
      </c>
      <c r="G24" s="296">
        <f>IF(F24="Oportuna",15,0)</f>
        <v>0</v>
      </c>
      <c r="H24" s="909"/>
      <c r="I24" s="625"/>
      <c r="J24" s="902"/>
      <c r="K24" s="903"/>
    </row>
    <row r="25" spans="1:76" ht="43.5" customHeight="1" x14ac:dyDescent="0.2">
      <c r="A25" s="933"/>
      <c r="B25" s="936"/>
      <c r="C25" s="925"/>
      <c r="D25" s="297" t="s">
        <v>221</v>
      </c>
      <c r="E25" s="295" t="s">
        <v>222</v>
      </c>
      <c r="F25" s="281" t="s">
        <v>187</v>
      </c>
      <c r="G25" s="296">
        <f>IF(F25="Prevenir",15,IF(F25="Detectar",10,0))</f>
        <v>15</v>
      </c>
      <c r="H25" s="909"/>
      <c r="I25" s="625"/>
      <c r="J25" s="902"/>
      <c r="K25" s="903"/>
    </row>
    <row r="26" spans="1:76" ht="29.25" customHeight="1" x14ac:dyDescent="0.2">
      <c r="A26" s="933"/>
      <c r="B26" s="936"/>
      <c r="C26" s="925"/>
      <c r="D26" s="297" t="s">
        <v>223</v>
      </c>
      <c r="E26" s="295" t="s">
        <v>224</v>
      </c>
      <c r="F26" s="198" t="s">
        <v>191</v>
      </c>
      <c r="G26" s="296">
        <f>IF(F26="Confiable",15,0)</f>
        <v>15</v>
      </c>
      <c r="H26" s="909"/>
      <c r="I26" s="625"/>
      <c r="J26" s="902"/>
      <c r="K26" s="903"/>
    </row>
    <row r="27" spans="1:76" ht="43.5" customHeight="1" x14ac:dyDescent="0.2">
      <c r="A27" s="933"/>
      <c r="B27" s="936"/>
      <c r="C27" s="925"/>
      <c r="D27" s="297" t="s">
        <v>225</v>
      </c>
      <c r="E27" s="295" t="s">
        <v>226</v>
      </c>
      <c r="F27" s="281" t="s">
        <v>194</v>
      </c>
      <c r="G27" s="296">
        <f>IF(F27="Se investigan y se resuelven oportunamente",15,0)</f>
        <v>15</v>
      </c>
      <c r="H27" s="909"/>
      <c r="I27" s="625"/>
      <c r="J27" s="902"/>
      <c r="K27" s="903"/>
    </row>
    <row r="28" spans="1:76" ht="29.25" customHeight="1" x14ac:dyDescent="0.2">
      <c r="A28" s="934"/>
      <c r="B28" s="936"/>
      <c r="C28" s="926"/>
      <c r="D28" s="299" t="s">
        <v>227</v>
      </c>
      <c r="E28" s="295" t="s">
        <v>228</v>
      </c>
      <c r="F28" s="198" t="s">
        <v>197</v>
      </c>
      <c r="G28" s="296">
        <f>IF(F28="Completa",10,IF(F28="Incompleta",5,0))</f>
        <v>10</v>
      </c>
      <c r="H28" s="910"/>
      <c r="I28" s="625"/>
      <c r="J28" s="902"/>
      <c r="K28" s="903"/>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row>
    <row r="29" spans="1:76" s="316" customFormat="1" ht="16.5" thickBot="1" x14ac:dyDescent="0.25">
      <c r="A29" s="300"/>
      <c r="B29" s="313"/>
      <c r="C29" s="314"/>
      <c r="D29" s="303"/>
      <c r="E29" s="315" t="s">
        <v>229</v>
      </c>
      <c r="F29" s="306"/>
      <c r="G29" s="306">
        <f>SUM(G22:G28)</f>
        <v>85</v>
      </c>
      <c r="H29" s="307"/>
      <c r="I29" s="308"/>
      <c r="J29" s="308"/>
      <c r="K29" s="309"/>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row>
    <row r="30" spans="1:76" x14ac:dyDescent="0.2">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row>
    <row r="31" spans="1:76" ht="15.75" thickBot="1" x14ac:dyDescent="0.25">
      <c r="A31" s="310"/>
      <c r="B31" s="71"/>
    </row>
    <row r="32" spans="1:76" s="290" customFormat="1" ht="30" customHeight="1" x14ac:dyDescent="0.25">
      <c r="A32" s="921" t="s">
        <v>87</v>
      </c>
      <c r="B32" s="911" t="s">
        <v>232</v>
      </c>
      <c r="C32" s="923" t="s">
        <v>205</v>
      </c>
      <c r="D32" s="904" t="s">
        <v>206</v>
      </c>
      <c r="E32" s="904"/>
      <c r="F32" s="904"/>
      <c r="G32" s="904"/>
      <c r="H32" s="904"/>
      <c r="I32" s="284" t="s">
        <v>207</v>
      </c>
      <c r="J32" s="905" t="s">
        <v>208</v>
      </c>
      <c r="K32" s="907" t="s">
        <v>209</v>
      </c>
    </row>
    <row r="33" spans="1:77" s="290" customFormat="1" ht="63.75" thickBot="1" x14ac:dyDescent="0.3">
      <c r="A33" s="922"/>
      <c r="B33" s="912"/>
      <c r="C33" s="924"/>
      <c r="D33" s="287" t="s">
        <v>210</v>
      </c>
      <c r="E33" s="288" t="s">
        <v>211</v>
      </c>
      <c r="F33" s="287" t="s">
        <v>212</v>
      </c>
      <c r="G33" s="287" t="s">
        <v>213</v>
      </c>
      <c r="H33" s="287" t="s">
        <v>230</v>
      </c>
      <c r="I33" s="289" t="s">
        <v>215</v>
      </c>
      <c r="J33" s="906"/>
      <c r="K33" s="908"/>
    </row>
    <row r="34" spans="1:77" ht="20.25" customHeight="1" x14ac:dyDescent="0.2">
      <c r="A34" s="913" t="str">
        <f>+DESCRIPCION!A13</f>
        <v>Posibilidad de recibir o solicitar cualquier dadiva para omitir requisitos en el desarrollo de los trámites y servicios del proceso de gestión de Hacienda Pública</v>
      </c>
      <c r="B34" s="916" t="str">
        <f>+DESCRIPCION!D13</f>
        <v>Falta de información clara y debilidad en canales de acceso a la publicidad de las condiciones del trámite</v>
      </c>
      <c r="C34" s="925" t="s">
        <v>538</v>
      </c>
      <c r="D34" s="889" t="s">
        <v>216</v>
      </c>
      <c r="E34" s="291" t="s">
        <v>217</v>
      </c>
      <c r="F34" s="292" t="s">
        <v>179</v>
      </c>
      <c r="G34" s="293">
        <f>IF(F34="Asignado",15,0)</f>
        <v>15</v>
      </c>
      <c r="H34" s="909" t="str">
        <f>IF(AND(G41&gt;0,G41&lt;=85),"Débil",IF(AND(G41&gt;85,G41&lt;=95),"Moderado",IF(G41&gt;96,"Fuerte"," ")))</f>
        <v>Débil</v>
      </c>
      <c r="I34" s="627" t="s">
        <v>202</v>
      </c>
      <c r="J34" s="878"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Débil</v>
      </c>
      <c r="K34" s="881" t="str">
        <f>IF(J34="Fuerte","NO",IF(J34=" "," ","SI"))</f>
        <v>SI</v>
      </c>
    </row>
    <row r="35" spans="1:77" ht="30" x14ac:dyDescent="0.2">
      <c r="A35" s="914"/>
      <c r="B35" s="917"/>
      <c r="C35" s="925"/>
      <c r="D35" s="889"/>
      <c r="E35" s="295" t="s">
        <v>218</v>
      </c>
      <c r="F35" s="198" t="s">
        <v>181</v>
      </c>
      <c r="G35" s="296">
        <f>IF(F35="Adecuado",15,0)</f>
        <v>15</v>
      </c>
      <c r="H35" s="909"/>
      <c r="I35" s="625"/>
      <c r="J35" s="902"/>
      <c r="K35" s="903"/>
    </row>
    <row r="36" spans="1:77" ht="45" x14ac:dyDescent="0.2">
      <c r="A36" s="914"/>
      <c r="B36" s="917"/>
      <c r="C36" s="925"/>
      <c r="D36" s="297" t="s">
        <v>219</v>
      </c>
      <c r="E36" s="295" t="s">
        <v>220</v>
      </c>
      <c r="F36" s="198" t="s">
        <v>185</v>
      </c>
      <c r="G36" s="296">
        <f>IF(F36="Oportuna",15,0)</f>
        <v>0</v>
      </c>
      <c r="H36" s="909"/>
      <c r="I36" s="625"/>
      <c r="J36" s="902"/>
      <c r="K36" s="903"/>
    </row>
    <row r="37" spans="1:77" ht="45" x14ac:dyDescent="0.2">
      <c r="A37" s="914"/>
      <c r="B37" s="917"/>
      <c r="C37" s="925"/>
      <c r="D37" s="297" t="s">
        <v>221</v>
      </c>
      <c r="E37" s="295" t="s">
        <v>222</v>
      </c>
      <c r="F37" s="281" t="s">
        <v>187</v>
      </c>
      <c r="G37" s="296">
        <f>IF(F37="Prevenir",15,IF(F37="Detectar",10,0))</f>
        <v>15</v>
      </c>
      <c r="H37" s="909"/>
      <c r="I37" s="625"/>
      <c r="J37" s="902"/>
      <c r="K37" s="903"/>
    </row>
    <row r="38" spans="1:77" ht="30" x14ac:dyDescent="0.2">
      <c r="A38" s="914"/>
      <c r="B38" s="917"/>
      <c r="C38" s="925"/>
      <c r="D38" s="297" t="s">
        <v>223</v>
      </c>
      <c r="E38" s="295" t="s">
        <v>224</v>
      </c>
      <c r="F38" s="198" t="s">
        <v>191</v>
      </c>
      <c r="G38" s="296">
        <f>IF(F38="Confiable",15,0)</f>
        <v>15</v>
      </c>
      <c r="H38" s="909"/>
      <c r="I38" s="625"/>
      <c r="J38" s="902"/>
      <c r="K38" s="903"/>
    </row>
    <row r="39" spans="1:77" ht="75" x14ac:dyDescent="0.2">
      <c r="A39" s="914"/>
      <c r="B39" s="917"/>
      <c r="C39" s="925"/>
      <c r="D39" s="297" t="s">
        <v>225</v>
      </c>
      <c r="E39" s="295" t="s">
        <v>226</v>
      </c>
      <c r="F39" s="281" t="s">
        <v>195</v>
      </c>
      <c r="G39" s="296">
        <f>IF(F39="Se investigan y se resuelven oportunamente",15,0)</f>
        <v>0</v>
      </c>
      <c r="H39" s="909"/>
      <c r="I39" s="625"/>
      <c r="J39" s="902"/>
      <c r="K39" s="903"/>
    </row>
    <row r="40" spans="1:77" ht="30" x14ac:dyDescent="0.2">
      <c r="A40" s="915"/>
      <c r="B40" s="917"/>
      <c r="C40" s="926"/>
      <c r="D40" s="299" t="s">
        <v>227</v>
      </c>
      <c r="E40" s="295" t="s">
        <v>228</v>
      </c>
      <c r="F40" s="198" t="s">
        <v>198</v>
      </c>
      <c r="G40" s="296">
        <f>IF(F40="Completa",10,IF(F40="Incompleta",5,0))</f>
        <v>5</v>
      </c>
      <c r="H40" s="910"/>
      <c r="I40" s="625"/>
      <c r="J40" s="902"/>
      <c r="K40" s="903"/>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row>
    <row r="41" spans="1:77" s="316" customFormat="1" ht="16.5" thickBot="1" x14ac:dyDescent="0.25">
      <c r="A41" s="317"/>
      <c r="B41" s="320"/>
      <c r="C41" s="314"/>
      <c r="D41" s="303"/>
      <c r="E41" s="319" t="s">
        <v>229</v>
      </c>
      <c r="F41" s="306"/>
      <c r="G41" s="306">
        <f>SUM(G34:G40)</f>
        <v>65</v>
      </c>
      <c r="H41" s="307"/>
      <c r="I41" s="308"/>
      <c r="J41" s="308"/>
      <c r="K41" s="309"/>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row>
    <row r="42" spans="1:77" ht="15.75" thickBot="1" x14ac:dyDescent="0.25">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row>
    <row r="43" spans="1:77" s="286" customFormat="1" ht="30" customHeight="1" x14ac:dyDescent="0.25">
      <c r="A43" s="921" t="s">
        <v>87</v>
      </c>
      <c r="B43" s="911" t="s">
        <v>232</v>
      </c>
      <c r="C43" s="923" t="s">
        <v>205</v>
      </c>
      <c r="D43" s="904" t="s">
        <v>206</v>
      </c>
      <c r="E43" s="904"/>
      <c r="F43" s="904"/>
      <c r="G43" s="904"/>
      <c r="H43" s="904"/>
      <c r="I43" s="284" t="s">
        <v>207</v>
      </c>
      <c r="J43" s="905" t="s">
        <v>208</v>
      </c>
      <c r="K43" s="907" t="s">
        <v>209</v>
      </c>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row>
    <row r="44" spans="1:77" s="290" customFormat="1" ht="63.75" thickBot="1" x14ac:dyDescent="0.3">
      <c r="A44" s="922"/>
      <c r="B44" s="912"/>
      <c r="C44" s="924"/>
      <c r="D44" s="287" t="s">
        <v>210</v>
      </c>
      <c r="E44" s="288" t="s">
        <v>211</v>
      </c>
      <c r="F44" s="287" t="s">
        <v>212</v>
      </c>
      <c r="G44" s="287" t="s">
        <v>213</v>
      </c>
      <c r="H44" s="287" t="s">
        <v>230</v>
      </c>
      <c r="I44" s="289" t="s">
        <v>215</v>
      </c>
      <c r="J44" s="906"/>
      <c r="K44" s="908"/>
    </row>
    <row r="45" spans="1:77" ht="20.25" customHeight="1" x14ac:dyDescent="0.2">
      <c r="A45" s="913" t="str">
        <f>+A34</f>
        <v>Posibilidad de recibir o solicitar cualquier dadiva para omitir requisitos en el desarrollo de los trámites y servicios del proceso de gestión de Hacienda Pública</v>
      </c>
      <c r="B45" s="916" t="str">
        <f>+DESCRIPCION!D14</f>
        <v xml:space="preserve">Falta de controles de la gestión de trámites </v>
      </c>
      <c r="C45" s="919" t="s">
        <v>522</v>
      </c>
      <c r="D45" s="889" t="s">
        <v>216</v>
      </c>
      <c r="E45" s="291" t="s">
        <v>217</v>
      </c>
      <c r="F45" s="292" t="s">
        <v>179</v>
      </c>
      <c r="G45" s="293">
        <f>IF(F45="Asignado",15,0)</f>
        <v>15</v>
      </c>
      <c r="H45" s="909" t="str">
        <f>IF(AND(G52&gt;0,G52&lt;=85),"Débil",IF(AND(G52&gt;85,G52&lt;=95),"Moderado",IF(G52&gt;96,"Fuerte"," ")))</f>
        <v>Débil</v>
      </c>
      <c r="I45" s="627" t="s">
        <v>202</v>
      </c>
      <c r="J45" s="878"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Débil</v>
      </c>
      <c r="K45" s="881" t="str">
        <f>IF(J45="Fuerte","NO",IF(J45=" "," ","SI"))</f>
        <v>SI</v>
      </c>
    </row>
    <row r="46" spans="1:77" ht="30" x14ac:dyDescent="0.2">
      <c r="A46" s="914"/>
      <c r="B46" s="917"/>
      <c r="C46" s="920"/>
      <c r="D46" s="889"/>
      <c r="E46" s="295" t="s">
        <v>218</v>
      </c>
      <c r="F46" s="198" t="s">
        <v>181</v>
      </c>
      <c r="G46" s="296">
        <f>IF(F46="Adecuado",15,0)</f>
        <v>15</v>
      </c>
      <c r="H46" s="909"/>
      <c r="I46" s="625"/>
      <c r="J46" s="902"/>
      <c r="K46" s="903"/>
    </row>
    <row r="47" spans="1:77" ht="45" x14ac:dyDescent="0.2">
      <c r="A47" s="914"/>
      <c r="B47" s="917"/>
      <c r="C47" s="920"/>
      <c r="D47" s="297" t="s">
        <v>219</v>
      </c>
      <c r="E47" s="295" t="s">
        <v>220</v>
      </c>
      <c r="F47" s="198" t="s">
        <v>184</v>
      </c>
      <c r="G47" s="296">
        <f>IF(F47="Oportuna",15,0)</f>
        <v>15</v>
      </c>
      <c r="H47" s="909"/>
      <c r="I47" s="625"/>
      <c r="J47" s="902"/>
      <c r="K47" s="903"/>
    </row>
    <row r="48" spans="1:77" ht="45" x14ac:dyDescent="0.2">
      <c r="A48" s="914"/>
      <c r="B48" s="917"/>
      <c r="C48" s="920"/>
      <c r="D48" s="297" t="s">
        <v>221</v>
      </c>
      <c r="E48" s="295" t="s">
        <v>222</v>
      </c>
      <c r="F48" s="281" t="s">
        <v>187</v>
      </c>
      <c r="G48" s="296">
        <f>IF(F48="Prevenir",15,IF(F48="Detectar",10,0))</f>
        <v>15</v>
      </c>
      <c r="H48" s="909"/>
      <c r="I48" s="625"/>
      <c r="J48" s="902"/>
      <c r="K48" s="903"/>
    </row>
    <row r="49" spans="1:78" ht="30" x14ac:dyDescent="0.2">
      <c r="A49" s="914"/>
      <c r="B49" s="917"/>
      <c r="C49" s="920"/>
      <c r="D49" s="297" t="s">
        <v>223</v>
      </c>
      <c r="E49" s="295" t="s">
        <v>224</v>
      </c>
      <c r="F49" s="198" t="s">
        <v>191</v>
      </c>
      <c r="G49" s="296">
        <f>IF(F49="Confiable",15,0)</f>
        <v>15</v>
      </c>
      <c r="H49" s="909"/>
      <c r="I49" s="625"/>
      <c r="J49" s="902"/>
      <c r="K49" s="903"/>
    </row>
    <row r="50" spans="1:78" ht="75" x14ac:dyDescent="0.2">
      <c r="A50" s="914"/>
      <c r="B50" s="917"/>
      <c r="C50" s="920"/>
      <c r="D50" s="297" t="s">
        <v>225</v>
      </c>
      <c r="E50" s="295" t="s">
        <v>226</v>
      </c>
      <c r="F50" s="281" t="s">
        <v>195</v>
      </c>
      <c r="G50" s="296">
        <f>IF(F50="Se investigan y se resuelven oportunamente",15,0)</f>
        <v>0</v>
      </c>
      <c r="H50" s="909"/>
      <c r="I50" s="625"/>
      <c r="J50" s="902"/>
      <c r="K50" s="903"/>
    </row>
    <row r="51" spans="1:78" ht="30" x14ac:dyDescent="0.2">
      <c r="A51" s="915"/>
      <c r="B51" s="918"/>
      <c r="C51" s="920"/>
      <c r="D51" s="299" t="s">
        <v>227</v>
      </c>
      <c r="E51" s="295" t="s">
        <v>228</v>
      </c>
      <c r="F51" s="198" t="s">
        <v>197</v>
      </c>
      <c r="G51" s="296">
        <f>IF(F51="Completa",10,IF(F51="Incompleta",5,0))</f>
        <v>10</v>
      </c>
      <c r="H51" s="910"/>
      <c r="I51" s="625"/>
      <c r="J51" s="902"/>
      <c r="K51" s="903"/>
    </row>
    <row r="52" spans="1:78" ht="16.5" thickBot="1" x14ac:dyDescent="0.25">
      <c r="A52" s="317"/>
      <c r="B52" s="318"/>
      <c r="C52" s="321" t="s">
        <v>484</v>
      </c>
      <c r="D52" s="303"/>
      <c r="E52" s="304" t="s">
        <v>229</v>
      </c>
      <c r="F52" s="305"/>
      <c r="G52" s="305">
        <f>SUM(G45:G51)</f>
        <v>85</v>
      </c>
      <c r="H52" s="307"/>
      <c r="I52" s="308"/>
      <c r="J52" s="308"/>
      <c r="K52" s="309"/>
    </row>
    <row r="53" spans="1:78" x14ac:dyDescent="0.2">
      <c r="A53" s="310"/>
      <c r="B53" s="71"/>
    </row>
    <row r="54" spans="1:78" ht="18.75" customHeight="1" thickBot="1" x14ac:dyDescent="0.25">
      <c r="A54" s="310"/>
      <c r="B54" s="71"/>
    </row>
    <row r="55" spans="1:78" s="290" customFormat="1" ht="30" customHeight="1" x14ac:dyDescent="0.25">
      <c r="A55" s="921" t="s">
        <v>87</v>
      </c>
      <c r="B55" s="911" t="s">
        <v>232</v>
      </c>
      <c r="C55" s="923" t="s">
        <v>205</v>
      </c>
      <c r="D55" s="904" t="s">
        <v>206</v>
      </c>
      <c r="E55" s="904"/>
      <c r="F55" s="904"/>
      <c r="G55" s="904"/>
      <c r="H55" s="904"/>
      <c r="I55" s="284" t="s">
        <v>207</v>
      </c>
      <c r="J55" s="905" t="s">
        <v>208</v>
      </c>
      <c r="K55" s="907" t="s">
        <v>209</v>
      </c>
    </row>
    <row r="56" spans="1:78" s="290" customFormat="1" ht="63.75" thickBot="1" x14ac:dyDescent="0.3">
      <c r="A56" s="922"/>
      <c r="B56" s="912"/>
      <c r="C56" s="924"/>
      <c r="D56" s="287" t="s">
        <v>210</v>
      </c>
      <c r="E56" s="288" t="s">
        <v>211</v>
      </c>
      <c r="F56" s="287" t="s">
        <v>212</v>
      </c>
      <c r="G56" s="287" t="s">
        <v>213</v>
      </c>
      <c r="H56" s="287" t="s">
        <v>230</v>
      </c>
      <c r="I56" s="289" t="s">
        <v>215</v>
      </c>
      <c r="J56" s="906"/>
      <c r="K56" s="908"/>
    </row>
    <row r="57" spans="1:78" ht="20.25" customHeight="1" x14ac:dyDescent="0.2">
      <c r="A57" s="955" t="str">
        <f>+DESCRIPCION!A16</f>
        <v>Posibilidad de pérdida de información en los expedientes de los procesos de Gestión de Hacienda pública</v>
      </c>
      <c r="B57" s="916" t="str">
        <f>+DESCRIPCION!D16</f>
        <v>Falta de personal de planta para asumir las responsabilidades en la operación y continuidad de los procesos.</v>
      </c>
      <c r="C57" s="925" t="s">
        <v>523</v>
      </c>
      <c r="D57" s="889" t="s">
        <v>216</v>
      </c>
      <c r="E57" s="291" t="s">
        <v>217</v>
      </c>
      <c r="F57" s="292" t="s">
        <v>179</v>
      </c>
      <c r="G57" s="293">
        <f>IF(F57="Asignado",15,0)</f>
        <v>15</v>
      </c>
      <c r="H57" s="909" t="str">
        <f>IF(AND(G64&gt;0,G64&lt;=85),"Débil",IF(AND(G64&gt;85,G64&lt;=95),"Moderado",IF(G64&gt;96,"Fuerte"," ")))</f>
        <v>Débil</v>
      </c>
      <c r="I57" s="627" t="s">
        <v>203</v>
      </c>
      <c r="J57" s="878" t="str">
        <f>IF(AND(H57="Fuerte",I57="Fuerte (Siempre se Ejecuta)"),"Fuerte",IF(AND(H57="Fuerte",I57="Moderado (Algunas veces se ejecuta)"),"Moderado",IF(AND(H57="Fuerte",I57="Débil (No se ejecuta)"),"Débil",IF(AND(H57="Moderado",I57="Fuerte (Siempre se Ejecuta)"),"Moderado",IF(AND(H57="Moderado",I57="Moderado (Algunas veces se ejecuta)"),"Moderado",IF(AND(H57="Moderado",I57="Débil (No se ejecuta)"),"Débil",IF(AND(H57="Débil",I57="Fuerte (Siempre se Ejecuta)"),"Débil",IF(AND(H57="Débil",I57="Moderado (Algunas veces se ejecuta)"),"Débil",IF(AND(H57="Débil",I57="Débil (No se ejecuta)"),"Débil"," ")))))))))</f>
        <v>Débil</v>
      </c>
      <c r="K57" s="881" t="str">
        <f>IF(J57="Fuerte","NO",IF(J57=" "," ","SI"))</f>
        <v>SI</v>
      </c>
    </row>
    <row r="58" spans="1:78" ht="30" x14ac:dyDescent="0.2">
      <c r="A58" s="956"/>
      <c r="B58" s="917"/>
      <c r="C58" s="925"/>
      <c r="D58" s="889"/>
      <c r="E58" s="295" t="s">
        <v>218</v>
      </c>
      <c r="F58" s="198" t="s">
        <v>182</v>
      </c>
      <c r="G58" s="296">
        <f>IF(F58="Adecuado",15,0)</f>
        <v>0</v>
      </c>
      <c r="H58" s="909"/>
      <c r="I58" s="625"/>
      <c r="J58" s="902"/>
      <c r="K58" s="903"/>
    </row>
    <row r="59" spans="1:78" ht="45" x14ac:dyDescent="0.2">
      <c r="A59" s="956"/>
      <c r="B59" s="917"/>
      <c r="C59" s="925"/>
      <c r="D59" s="297" t="s">
        <v>219</v>
      </c>
      <c r="E59" s="295" t="s">
        <v>220</v>
      </c>
      <c r="F59" s="198" t="s">
        <v>185</v>
      </c>
      <c r="G59" s="296">
        <f>IF(F59="Oportuna",15,0)</f>
        <v>0</v>
      </c>
      <c r="H59" s="909"/>
      <c r="I59" s="625"/>
      <c r="J59" s="902"/>
      <c r="K59" s="903"/>
    </row>
    <row r="60" spans="1:78" ht="45" x14ac:dyDescent="0.2">
      <c r="A60" s="956"/>
      <c r="B60" s="917"/>
      <c r="C60" s="925"/>
      <c r="D60" s="297" t="s">
        <v>221</v>
      </c>
      <c r="E60" s="295" t="s">
        <v>222</v>
      </c>
      <c r="F60" s="281" t="s">
        <v>188</v>
      </c>
      <c r="G60" s="296">
        <f>IF(F60="Prevenir",15,IF(F60="Detectar",10,0))</f>
        <v>10</v>
      </c>
      <c r="H60" s="909"/>
      <c r="I60" s="625"/>
      <c r="J60" s="902"/>
      <c r="K60" s="903"/>
    </row>
    <row r="61" spans="1:78" ht="30" x14ac:dyDescent="0.2">
      <c r="A61" s="956"/>
      <c r="B61" s="917"/>
      <c r="C61" s="925"/>
      <c r="D61" s="297" t="s">
        <v>223</v>
      </c>
      <c r="E61" s="295" t="s">
        <v>224</v>
      </c>
      <c r="F61" s="198" t="s">
        <v>191</v>
      </c>
      <c r="G61" s="296">
        <f>IF(F61="Confiable",15,0)</f>
        <v>15</v>
      </c>
      <c r="H61" s="909"/>
      <c r="I61" s="625"/>
      <c r="J61" s="902"/>
      <c r="K61" s="903"/>
    </row>
    <row r="62" spans="1:78" ht="75" x14ac:dyDescent="0.2">
      <c r="A62" s="956"/>
      <c r="B62" s="917"/>
      <c r="C62" s="925"/>
      <c r="D62" s="297" t="s">
        <v>225</v>
      </c>
      <c r="E62" s="295" t="s">
        <v>226</v>
      </c>
      <c r="F62" s="281" t="s">
        <v>195</v>
      </c>
      <c r="G62" s="296">
        <f>IF(F62="Se investigan y se resuelven oportunamente",15,0)</f>
        <v>0</v>
      </c>
      <c r="H62" s="909"/>
      <c r="I62" s="625"/>
      <c r="J62" s="902"/>
      <c r="K62" s="903"/>
    </row>
    <row r="63" spans="1:78" ht="30" x14ac:dyDescent="0.2">
      <c r="A63" s="957"/>
      <c r="B63" s="918"/>
      <c r="C63" s="926"/>
      <c r="D63" s="299" t="s">
        <v>227</v>
      </c>
      <c r="E63" s="295" t="s">
        <v>228</v>
      </c>
      <c r="F63" s="198" t="s">
        <v>197</v>
      </c>
      <c r="G63" s="296">
        <f>IF(F63="Completa",10,IF(F63="Incompleta",5,0))</f>
        <v>10</v>
      </c>
      <c r="H63" s="910"/>
      <c r="I63" s="625"/>
      <c r="J63" s="902"/>
      <c r="K63" s="903"/>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s="316" customFormat="1" ht="16.5" thickBot="1" x14ac:dyDescent="0.25">
      <c r="A64" s="317"/>
      <c r="B64" s="318"/>
      <c r="C64" s="314" t="s">
        <v>252</v>
      </c>
      <c r="D64" s="303"/>
      <c r="E64" s="319" t="s">
        <v>229</v>
      </c>
      <c r="F64" s="306"/>
      <c r="G64" s="306">
        <f>SUM(G57:G63)</f>
        <v>50</v>
      </c>
      <c r="H64" s="307"/>
      <c r="I64" s="308"/>
      <c r="J64" s="308"/>
      <c r="K64" s="309"/>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ht="15.75" thickBot="1" x14ac:dyDescent="0.25">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s="286" customFormat="1" ht="30" customHeight="1" x14ac:dyDescent="0.25">
      <c r="A66" s="921" t="s">
        <v>87</v>
      </c>
      <c r="B66" s="911" t="s">
        <v>232</v>
      </c>
      <c r="C66" s="923" t="s">
        <v>205</v>
      </c>
      <c r="D66" s="904" t="s">
        <v>206</v>
      </c>
      <c r="E66" s="904"/>
      <c r="F66" s="904"/>
      <c r="G66" s="904"/>
      <c r="H66" s="904"/>
      <c r="I66" s="284" t="s">
        <v>207</v>
      </c>
      <c r="J66" s="905" t="s">
        <v>208</v>
      </c>
      <c r="K66" s="907" t="s">
        <v>209</v>
      </c>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c r="AT66" s="285"/>
      <c r="AU66" s="285"/>
      <c r="AV66" s="285"/>
      <c r="AW66" s="285"/>
      <c r="AX66" s="285"/>
      <c r="AY66" s="285"/>
      <c r="AZ66" s="285"/>
      <c r="BA66" s="285"/>
      <c r="BB66" s="285"/>
      <c r="BC66" s="285"/>
      <c r="BD66" s="285"/>
      <c r="BE66" s="285"/>
      <c r="BF66" s="285"/>
      <c r="BG66" s="285"/>
      <c r="BH66" s="285"/>
      <c r="BI66" s="285"/>
      <c r="BJ66" s="285"/>
      <c r="BK66" s="285"/>
      <c r="BL66" s="285"/>
      <c r="BM66" s="285"/>
      <c r="BN66" s="285"/>
      <c r="BO66" s="285"/>
      <c r="BP66" s="285"/>
      <c r="BQ66" s="285"/>
      <c r="BR66" s="285"/>
      <c r="BS66" s="285"/>
      <c r="BT66" s="285"/>
      <c r="BU66" s="285"/>
      <c r="BV66" s="285"/>
      <c r="BW66" s="285"/>
      <c r="BX66" s="285"/>
      <c r="BY66" s="285"/>
      <c r="BZ66" s="285"/>
    </row>
    <row r="67" spans="1:78" s="290" customFormat="1" ht="63.75" thickBot="1" x14ac:dyDescent="0.3">
      <c r="A67" s="922"/>
      <c r="B67" s="912"/>
      <c r="C67" s="924"/>
      <c r="D67" s="287" t="s">
        <v>210</v>
      </c>
      <c r="E67" s="288" t="s">
        <v>211</v>
      </c>
      <c r="F67" s="287" t="s">
        <v>212</v>
      </c>
      <c r="G67" s="287" t="s">
        <v>213</v>
      </c>
      <c r="H67" s="287" t="s">
        <v>230</v>
      </c>
      <c r="I67" s="289" t="s">
        <v>215</v>
      </c>
      <c r="J67" s="906"/>
      <c r="K67" s="908"/>
    </row>
    <row r="68" spans="1:78" ht="20.25" customHeight="1" x14ac:dyDescent="0.2">
      <c r="A68" s="955" t="str">
        <f>DESCRIPCION!A16</f>
        <v>Posibilidad de pérdida de información en los expedientes de los procesos de Gestión de Hacienda pública</v>
      </c>
      <c r="B68" s="916" t="str">
        <f>DESCRIPCION!D17</f>
        <v>Falta de digitalización de la totalidad de los expedientes que reposan en las diferentes direcciones.</v>
      </c>
      <c r="C68" s="925" t="s">
        <v>524</v>
      </c>
      <c r="D68" s="889" t="s">
        <v>216</v>
      </c>
      <c r="E68" s="291" t="s">
        <v>217</v>
      </c>
      <c r="F68" s="292" t="s">
        <v>180</v>
      </c>
      <c r="G68" s="293">
        <f>IF(F68="Asignado",15,0)</f>
        <v>0</v>
      </c>
      <c r="H68" s="909" t="str">
        <f>IF(AND(G75&gt;0,G75&lt;=85),"Débil",IF(AND(G75&gt;85,G75&lt;=95),"Moderado",IF(G75&gt;96,"Fuerte"," ")))</f>
        <v>Débil</v>
      </c>
      <c r="I68" s="627" t="s">
        <v>203</v>
      </c>
      <c r="J68" s="878" t="str">
        <f>IF(AND(H68="Fuerte",I68="Fuerte (Siempre se Ejecuta)"),"Fuerte",IF(AND(H68="Fuerte",I68="Moderado (Algunas veces se ejecuta)"),"Moderado",IF(AND(H68="Fuerte",I68="Débil (No se ejecuta)"),"Débil",IF(AND(H68="Moderado",I68="Fuerte (Siempre se Ejecuta)"),"Moderado",IF(AND(H68="Moderado",I68="Moderado (Algunas veces se ejecuta)"),"Moderado",IF(AND(H68="Moderado",I68="Débil (No se ejecuta)"),"Débil",IF(AND(H68="Débil",I68="Fuerte (Siempre se Ejecuta)"),"Débil",IF(AND(H68="Débil",I68="Moderado (Algunas veces se ejecuta)"),"Débil",IF(AND(H68="Débil",I68="Débil (No se ejecuta)"),"Débil"," ")))))))))</f>
        <v>Débil</v>
      </c>
      <c r="K68" s="881" t="str">
        <f>IF(J68="Fuerte","NO",IF(J68=" "," ","SI"))</f>
        <v>SI</v>
      </c>
    </row>
    <row r="69" spans="1:78" ht="30" x14ac:dyDescent="0.2">
      <c r="A69" s="956"/>
      <c r="B69" s="917"/>
      <c r="C69" s="925"/>
      <c r="D69" s="889"/>
      <c r="E69" s="295" t="s">
        <v>218</v>
      </c>
      <c r="F69" s="198" t="s">
        <v>182</v>
      </c>
      <c r="G69" s="296">
        <f>IF(F69="Adecuado",15,0)</f>
        <v>0</v>
      </c>
      <c r="H69" s="909"/>
      <c r="I69" s="625"/>
      <c r="J69" s="902"/>
      <c r="K69" s="903"/>
    </row>
    <row r="70" spans="1:78" ht="45" x14ac:dyDescent="0.2">
      <c r="A70" s="956"/>
      <c r="B70" s="917"/>
      <c r="C70" s="925"/>
      <c r="D70" s="297" t="s">
        <v>219</v>
      </c>
      <c r="E70" s="295" t="s">
        <v>220</v>
      </c>
      <c r="F70" s="198" t="s">
        <v>185</v>
      </c>
      <c r="G70" s="296">
        <f>IF(F70="Oportuna",15,0)</f>
        <v>0</v>
      </c>
      <c r="H70" s="909"/>
      <c r="I70" s="625"/>
      <c r="J70" s="902"/>
      <c r="K70" s="903"/>
    </row>
    <row r="71" spans="1:78" ht="45" x14ac:dyDescent="0.2">
      <c r="A71" s="956"/>
      <c r="B71" s="917"/>
      <c r="C71" s="925"/>
      <c r="D71" s="297" t="s">
        <v>221</v>
      </c>
      <c r="E71" s="295" t="s">
        <v>222</v>
      </c>
      <c r="F71" s="281" t="s">
        <v>187</v>
      </c>
      <c r="G71" s="296">
        <f>IF(F71="Prevenir",15,IF(F71="Detectar",10,0))</f>
        <v>15</v>
      </c>
      <c r="H71" s="909"/>
      <c r="I71" s="625"/>
      <c r="J71" s="902"/>
      <c r="K71" s="903"/>
    </row>
    <row r="72" spans="1:78" ht="30" x14ac:dyDescent="0.2">
      <c r="A72" s="956"/>
      <c r="B72" s="917"/>
      <c r="C72" s="925"/>
      <c r="D72" s="297" t="s">
        <v>223</v>
      </c>
      <c r="E72" s="295" t="s">
        <v>224</v>
      </c>
      <c r="F72" s="198" t="s">
        <v>192</v>
      </c>
      <c r="G72" s="296">
        <f>IF(F72="Confiable",15,0)</f>
        <v>0</v>
      </c>
      <c r="H72" s="909"/>
      <c r="I72" s="625"/>
      <c r="J72" s="902"/>
      <c r="K72" s="903"/>
    </row>
    <row r="73" spans="1:78" ht="75" x14ac:dyDescent="0.2">
      <c r="A73" s="956"/>
      <c r="B73" s="917"/>
      <c r="C73" s="925"/>
      <c r="D73" s="297" t="s">
        <v>225</v>
      </c>
      <c r="E73" s="295" t="s">
        <v>226</v>
      </c>
      <c r="F73" s="281" t="s">
        <v>195</v>
      </c>
      <c r="G73" s="296">
        <f>IF(F73="Se investigan y se resuelven oportunamente",15,0)</f>
        <v>0</v>
      </c>
      <c r="H73" s="909"/>
      <c r="I73" s="625"/>
      <c r="J73" s="902"/>
      <c r="K73" s="903"/>
    </row>
    <row r="74" spans="1:78" ht="30" x14ac:dyDescent="0.2">
      <c r="A74" s="957"/>
      <c r="B74" s="918"/>
      <c r="C74" s="926"/>
      <c r="D74" s="299" t="s">
        <v>227</v>
      </c>
      <c r="E74" s="295" t="s">
        <v>228</v>
      </c>
      <c r="F74" s="198" t="s">
        <v>198</v>
      </c>
      <c r="G74" s="296">
        <f>IF(F74="Completa",10,IF(F74="Incompleta",5,0))</f>
        <v>5</v>
      </c>
      <c r="H74" s="910"/>
      <c r="I74" s="625"/>
      <c r="J74" s="902"/>
      <c r="K74" s="903"/>
    </row>
    <row r="75" spans="1:78" ht="16.5" thickBot="1" x14ac:dyDescent="0.25">
      <c r="A75" s="317"/>
      <c r="B75" s="318"/>
      <c r="C75" s="314"/>
      <c r="D75" s="303"/>
      <c r="E75" s="304" t="s">
        <v>229</v>
      </c>
      <c r="F75" s="305"/>
      <c r="G75" s="305">
        <f>SUM(G68:G74)</f>
        <v>20</v>
      </c>
      <c r="H75" s="307"/>
      <c r="I75" s="308"/>
      <c r="J75" s="308"/>
      <c r="K75" s="309"/>
    </row>
    <row r="76" spans="1:78" x14ac:dyDescent="0.2">
      <c r="A76" s="310"/>
      <c r="B76" s="71"/>
    </row>
    <row r="77" spans="1:78" x14ac:dyDescent="0.2">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ht="15.75" thickBot="1" x14ac:dyDescent="0.25">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s="286" customFormat="1" ht="30" customHeight="1" x14ac:dyDescent="0.25">
      <c r="A79" s="891" t="s">
        <v>87</v>
      </c>
      <c r="B79" s="911" t="s">
        <v>232</v>
      </c>
      <c r="C79" s="893" t="s">
        <v>205</v>
      </c>
      <c r="D79" s="895" t="s">
        <v>206</v>
      </c>
      <c r="E79" s="896"/>
      <c r="F79" s="896"/>
      <c r="G79" s="896"/>
      <c r="H79" s="897"/>
      <c r="I79" s="284" t="s">
        <v>207</v>
      </c>
      <c r="J79" s="898" t="s">
        <v>208</v>
      </c>
      <c r="K79" s="900" t="s">
        <v>209</v>
      </c>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5"/>
      <c r="BR79" s="285"/>
      <c r="BS79" s="285"/>
      <c r="BT79" s="285"/>
      <c r="BU79" s="285"/>
      <c r="BV79" s="285"/>
      <c r="BW79" s="285"/>
      <c r="BX79" s="285"/>
      <c r="BY79" s="285"/>
      <c r="BZ79" s="285"/>
    </row>
    <row r="80" spans="1:78" s="290" customFormat="1" ht="63.75" thickBot="1" x14ac:dyDescent="0.3">
      <c r="A80" s="892"/>
      <c r="B80" s="912"/>
      <c r="C80" s="894"/>
      <c r="D80" s="287" t="s">
        <v>210</v>
      </c>
      <c r="E80" s="288" t="s">
        <v>211</v>
      </c>
      <c r="F80" s="287" t="s">
        <v>212</v>
      </c>
      <c r="G80" s="287" t="s">
        <v>213</v>
      </c>
      <c r="H80" s="287" t="s">
        <v>230</v>
      </c>
      <c r="I80" s="289" t="s">
        <v>215</v>
      </c>
      <c r="J80" s="899"/>
      <c r="K80" s="901"/>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285"/>
      <c r="BO80" s="285"/>
      <c r="BP80" s="285"/>
      <c r="BQ80" s="285"/>
      <c r="BR80" s="285"/>
      <c r="BS80" s="285"/>
      <c r="BT80" s="285"/>
      <c r="BU80" s="285"/>
      <c r="BV80" s="285"/>
      <c r="BW80" s="285"/>
      <c r="BX80" s="285"/>
      <c r="BY80" s="285"/>
      <c r="BZ80" s="285"/>
    </row>
    <row r="81" spans="1:11" ht="20.25" customHeight="1" x14ac:dyDescent="0.2">
      <c r="A81" s="958" t="str">
        <f>DESCRIPCION!A19</f>
        <v xml:space="preserve">Posibilidad de incumplimiento de recolección de información para reportes internos o externos </v>
      </c>
      <c r="B81" s="916" t="str">
        <f>+DESCRIPCION!D22</f>
        <v>Falta de seguimiento y gestión al proceso de peticiones, quejas y reclamos y/o tramites de gestión de Hacienda Pública.</v>
      </c>
      <c r="C81" s="885" t="s">
        <v>525</v>
      </c>
      <c r="D81" s="888" t="s">
        <v>216</v>
      </c>
      <c r="E81" s="291" t="s">
        <v>217</v>
      </c>
      <c r="F81" s="292" t="s">
        <v>179</v>
      </c>
      <c r="G81" s="293">
        <f>IF(F81="Asignado",15,0)</f>
        <v>15</v>
      </c>
      <c r="H81" s="876" t="str">
        <f>IF(AND(G88&gt;0,G88&lt;=85),"Débil",IF(AND(G88&gt;85,G88&lt;=95),"Moderado",IF(G88&gt;96,"Fuerte"," ")))</f>
        <v>Débil</v>
      </c>
      <c r="I81" s="890" t="s">
        <v>202</v>
      </c>
      <c r="J81" s="876" t="str">
        <f>IF(AND(H81="Fuerte",I81="Fuerte (Siempre se Ejecuta)"),"Fuerte",IF(AND(H81="Fuerte",I81="Moderado (Algunas veces se ejecuta)"),"Moderado",IF(AND(H81="Fuerte",I81="Débil (No se ejecuta)"),"Débil",IF(AND(H81="Moderado",I81="Fuerte (Siempre se Ejecuta)"),"Moderado",IF(AND(H81="Moderado",I81="Moderado (Algunas veces se ejecuta)"),"Moderado",IF(AND(H81="Moderado",I81="Débil (No se ejecuta)"),"Débil",IF(AND(H81="Débil",I81="Fuerte (Siempre se Ejecuta)"),"Débil",IF(AND(H81="Débil",I81="Moderado (Algunas veces se ejecuta)"),"Débil",IF(AND(H81="Débil",I81="Débil (No se ejecuta)"),"Débil"," ")))))))))</f>
        <v>Débil</v>
      </c>
      <c r="K81" s="879" t="str">
        <f>IF(J81="Fuerte","NO",IF(J81=" "," ","SI"))</f>
        <v>SI</v>
      </c>
    </row>
    <row r="82" spans="1:11" ht="30" x14ac:dyDescent="0.2">
      <c r="A82" s="959"/>
      <c r="B82" s="917"/>
      <c r="C82" s="886"/>
      <c r="D82" s="889"/>
      <c r="E82" s="295" t="s">
        <v>218</v>
      </c>
      <c r="F82" s="198" t="s">
        <v>181</v>
      </c>
      <c r="G82" s="296">
        <f>IF(F82="Adecuado",15,0)</f>
        <v>15</v>
      </c>
      <c r="H82" s="877"/>
      <c r="I82" s="628"/>
      <c r="J82" s="877"/>
      <c r="K82" s="880"/>
    </row>
    <row r="83" spans="1:11" ht="45" x14ac:dyDescent="0.2">
      <c r="A83" s="959"/>
      <c r="B83" s="917"/>
      <c r="C83" s="886"/>
      <c r="D83" s="297" t="s">
        <v>219</v>
      </c>
      <c r="E83" s="295" t="s">
        <v>220</v>
      </c>
      <c r="F83" s="198" t="s">
        <v>184</v>
      </c>
      <c r="G83" s="296">
        <f>IF(F83="Oportuna",15,0)</f>
        <v>15</v>
      </c>
      <c r="H83" s="877"/>
      <c r="I83" s="628"/>
      <c r="J83" s="877"/>
      <c r="K83" s="880"/>
    </row>
    <row r="84" spans="1:11" ht="45" x14ac:dyDescent="0.2">
      <c r="A84" s="959"/>
      <c r="B84" s="917"/>
      <c r="C84" s="886"/>
      <c r="D84" s="297" t="s">
        <v>221</v>
      </c>
      <c r="E84" s="295" t="s">
        <v>222</v>
      </c>
      <c r="F84" s="281" t="s">
        <v>187</v>
      </c>
      <c r="G84" s="296">
        <f>IF(F84="Prevenir",15,IF(F84="Detectar",10,0))</f>
        <v>15</v>
      </c>
      <c r="H84" s="877"/>
      <c r="I84" s="628"/>
      <c r="J84" s="877"/>
      <c r="K84" s="880"/>
    </row>
    <row r="85" spans="1:11" ht="30" x14ac:dyDescent="0.2">
      <c r="A85" s="959"/>
      <c r="B85" s="917"/>
      <c r="C85" s="886"/>
      <c r="D85" s="297" t="s">
        <v>223</v>
      </c>
      <c r="E85" s="295" t="s">
        <v>224</v>
      </c>
      <c r="F85" s="198" t="s">
        <v>191</v>
      </c>
      <c r="G85" s="296">
        <f>IF(F85="Confiable",15,0)</f>
        <v>15</v>
      </c>
      <c r="H85" s="877"/>
      <c r="I85" s="628"/>
      <c r="J85" s="877"/>
      <c r="K85" s="880"/>
    </row>
    <row r="86" spans="1:11" ht="75" x14ac:dyDescent="0.2">
      <c r="A86" s="959"/>
      <c r="B86" s="917"/>
      <c r="C86" s="886"/>
      <c r="D86" s="297" t="s">
        <v>225</v>
      </c>
      <c r="E86" s="295" t="s">
        <v>226</v>
      </c>
      <c r="F86" s="281" t="s">
        <v>195</v>
      </c>
      <c r="G86" s="296">
        <f>IF(F86="Se investigan y se resuelven oportunamente",15,0)</f>
        <v>0</v>
      </c>
      <c r="H86" s="877"/>
      <c r="I86" s="628"/>
      <c r="J86" s="877"/>
      <c r="K86" s="880"/>
    </row>
    <row r="87" spans="1:11" ht="30" x14ac:dyDescent="0.2">
      <c r="A87" s="960"/>
      <c r="B87" s="918"/>
      <c r="C87" s="887"/>
      <c r="D87" s="299" t="s">
        <v>227</v>
      </c>
      <c r="E87" s="295" t="s">
        <v>228</v>
      </c>
      <c r="F87" s="198" t="s">
        <v>197</v>
      </c>
      <c r="G87" s="296">
        <f>IF(F87="Completa",10,IF(F87="Incompleta",5,0))</f>
        <v>10</v>
      </c>
      <c r="H87" s="878"/>
      <c r="I87" s="627"/>
      <c r="J87" s="878"/>
      <c r="K87" s="881"/>
    </row>
    <row r="88" spans="1:11" ht="16.5" thickBot="1" x14ac:dyDescent="0.25">
      <c r="A88" s="317"/>
      <c r="B88" s="318"/>
      <c r="C88" s="314"/>
      <c r="D88" s="303"/>
      <c r="E88" s="304" t="s">
        <v>229</v>
      </c>
      <c r="F88" s="305"/>
      <c r="G88" s="305">
        <f>SUM(G81:G87)</f>
        <v>85</v>
      </c>
      <c r="H88" s="322"/>
      <c r="I88" s="323"/>
      <c r="J88" s="323"/>
      <c r="K88" s="324"/>
    </row>
    <row r="89" spans="1:11" ht="15.75" thickBot="1" x14ac:dyDescent="0.25">
      <c r="A89" s="310"/>
      <c r="B89" s="71"/>
    </row>
    <row r="90" spans="1:11" s="290" customFormat="1" ht="30" customHeight="1" x14ac:dyDescent="0.25">
      <c r="A90" s="891" t="s">
        <v>87</v>
      </c>
      <c r="B90" s="911" t="s">
        <v>232</v>
      </c>
      <c r="C90" s="893" t="s">
        <v>205</v>
      </c>
      <c r="D90" s="895" t="s">
        <v>206</v>
      </c>
      <c r="E90" s="896"/>
      <c r="F90" s="896"/>
      <c r="G90" s="896"/>
      <c r="H90" s="897"/>
      <c r="I90" s="284" t="s">
        <v>207</v>
      </c>
      <c r="J90" s="898" t="s">
        <v>208</v>
      </c>
      <c r="K90" s="900" t="s">
        <v>209</v>
      </c>
    </row>
    <row r="91" spans="1:11" s="290" customFormat="1" ht="63.75" thickBot="1" x14ac:dyDescent="0.3">
      <c r="A91" s="892"/>
      <c r="B91" s="912"/>
      <c r="C91" s="894"/>
      <c r="D91" s="287" t="s">
        <v>210</v>
      </c>
      <c r="E91" s="288" t="s">
        <v>211</v>
      </c>
      <c r="F91" s="287" t="s">
        <v>212</v>
      </c>
      <c r="G91" s="287" t="s">
        <v>213</v>
      </c>
      <c r="H91" s="287" t="s">
        <v>230</v>
      </c>
      <c r="I91" s="289" t="s">
        <v>215</v>
      </c>
      <c r="J91" s="899"/>
      <c r="K91" s="901"/>
    </row>
    <row r="92" spans="1:11" ht="20.25" customHeight="1" x14ac:dyDescent="0.2">
      <c r="A92" s="958" t="str">
        <f>+DESCRIPCION!A19</f>
        <v xml:space="preserve">Posibilidad de incumplimiento de recolección de información para reportes internos o externos </v>
      </c>
      <c r="B92" s="916"/>
      <c r="C92" s="885"/>
      <c r="D92" s="888" t="s">
        <v>216</v>
      </c>
      <c r="E92" s="291" t="s">
        <v>217</v>
      </c>
      <c r="F92" s="292" t="s">
        <v>178</v>
      </c>
      <c r="G92" s="293">
        <f>IF(F92="Asignado",15,0)</f>
        <v>0</v>
      </c>
      <c r="H92" s="876" t="str">
        <f>IF(AND(G99&gt;0,G99&lt;=85),"Débil",IF(AND(G99&gt;85,G99&lt;=95),"Moderado",IF(G99&gt;96,"Fuerte"," ")))</f>
        <v xml:space="preserve"> </v>
      </c>
      <c r="I92" s="890" t="s">
        <v>178</v>
      </c>
      <c r="J92" s="876" t="str">
        <f>IF(AND(H92="Fuerte",I92="Fuerte (Siempre se Ejecuta)"),"Fuerte",IF(AND(H92="Fuerte",I92="Moderado (Algunas veces se ejecuta)"),"Moderado",IF(AND(H92="Fuerte",I92="Débil (No se ejecuta)"),"Débil",IF(AND(H92="Moderado",I92="Fuerte (Siempre se Ejecuta)"),"Moderado",IF(AND(H92="Moderado",I92="Moderado (Algunas veces se ejecuta)"),"Moderado",IF(AND(H92="Moderado",I92="Débil (No se ejecuta)"),"Débil",IF(AND(H92="Débil",I92="Fuerte (Siempre se Ejecuta)"),"Débil",IF(AND(H92="Débil",I92="Moderado (Algunas veces se ejecuta)"),"Débil",IF(AND(H92="Débil",I92="Débil (No se ejecuta)"),"Débil"," ")))))))))</f>
        <v xml:space="preserve"> </v>
      </c>
      <c r="K92" s="879" t="str">
        <f>IF(J92="Fuerte","NO",IF(J92=" "," ","SI"))</f>
        <v xml:space="preserve"> </v>
      </c>
    </row>
    <row r="93" spans="1:11" ht="30" x14ac:dyDescent="0.2">
      <c r="A93" s="959"/>
      <c r="B93" s="917"/>
      <c r="C93" s="886"/>
      <c r="D93" s="889"/>
      <c r="E93" s="295" t="s">
        <v>218</v>
      </c>
      <c r="F93" s="198" t="s">
        <v>178</v>
      </c>
      <c r="G93" s="296">
        <f>IF(F93="Adecuado",15,0)</f>
        <v>0</v>
      </c>
      <c r="H93" s="877"/>
      <c r="I93" s="628"/>
      <c r="J93" s="877"/>
      <c r="K93" s="880"/>
    </row>
    <row r="94" spans="1:11" ht="45" x14ac:dyDescent="0.2">
      <c r="A94" s="959"/>
      <c r="B94" s="917"/>
      <c r="C94" s="886"/>
      <c r="D94" s="297" t="s">
        <v>219</v>
      </c>
      <c r="E94" s="295" t="s">
        <v>220</v>
      </c>
      <c r="F94" s="198" t="s">
        <v>178</v>
      </c>
      <c r="G94" s="296">
        <f>IF(F94="Oportuna",15,0)</f>
        <v>0</v>
      </c>
      <c r="H94" s="877"/>
      <c r="I94" s="628"/>
      <c r="J94" s="877"/>
      <c r="K94" s="880"/>
    </row>
    <row r="95" spans="1:11" ht="45" x14ac:dyDescent="0.2">
      <c r="A95" s="959"/>
      <c r="B95" s="917"/>
      <c r="C95" s="886"/>
      <c r="D95" s="297" t="s">
        <v>221</v>
      </c>
      <c r="E95" s="295" t="s">
        <v>222</v>
      </c>
      <c r="F95" s="281" t="s">
        <v>178</v>
      </c>
      <c r="G95" s="296">
        <f>IF(F95="Prevenir",15,IF(F95="Detectar",10,0))</f>
        <v>0</v>
      </c>
      <c r="H95" s="877"/>
      <c r="I95" s="628"/>
      <c r="J95" s="877"/>
      <c r="K95" s="880"/>
    </row>
    <row r="96" spans="1:11" ht="30" x14ac:dyDescent="0.2">
      <c r="A96" s="959"/>
      <c r="B96" s="917"/>
      <c r="C96" s="886"/>
      <c r="D96" s="297" t="s">
        <v>223</v>
      </c>
      <c r="E96" s="295" t="s">
        <v>224</v>
      </c>
      <c r="F96" s="198" t="s">
        <v>178</v>
      </c>
      <c r="G96" s="296">
        <f>IF(F96="Confiable",15,0)</f>
        <v>0</v>
      </c>
      <c r="H96" s="877"/>
      <c r="I96" s="628"/>
      <c r="J96" s="877"/>
      <c r="K96" s="880"/>
    </row>
    <row r="97" spans="1:98" ht="45" x14ac:dyDescent="0.2">
      <c r="A97" s="959"/>
      <c r="B97" s="917"/>
      <c r="C97" s="886"/>
      <c r="D97" s="297" t="s">
        <v>225</v>
      </c>
      <c r="E97" s="295" t="s">
        <v>226</v>
      </c>
      <c r="F97" s="281" t="s">
        <v>178</v>
      </c>
      <c r="G97" s="296">
        <f>IF(F97="Se investigan y se resuelven oportunamente",15,0)</f>
        <v>0</v>
      </c>
      <c r="H97" s="877"/>
      <c r="I97" s="628"/>
      <c r="J97" s="877"/>
      <c r="K97" s="880"/>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row>
    <row r="98" spans="1:98" ht="30" x14ac:dyDescent="0.2">
      <c r="A98" s="960"/>
      <c r="B98" s="918"/>
      <c r="C98" s="887"/>
      <c r="D98" s="299" t="s">
        <v>227</v>
      </c>
      <c r="E98" s="295" t="s">
        <v>228</v>
      </c>
      <c r="F98" s="198" t="s">
        <v>178</v>
      </c>
      <c r="G98" s="296">
        <f>IF(F98="Completa",10,IF(F98="Incompleta",5,0))</f>
        <v>0</v>
      </c>
      <c r="H98" s="878"/>
      <c r="I98" s="627"/>
      <c r="J98" s="878"/>
      <c r="K98" s="88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row>
    <row r="99" spans="1:98" s="316" customFormat="1" ht="16.5" thickBot="1" x14ac:dyDescent="0.25">
      <c r="A99" s="317"/>
      <c r="B99" s="318"/>
      <c r="C99" s="314"/>
      <c r="D99" s="303"/>
      <c r="E99" s="304" t="s">
        <v>229</v>
      </c>
      <c r="F99" s="305"/>
      <c r="G99" s="305">
        <f>SUM(G92:G98)</f>
        <v>0</v>
      </c>
      <c r="H99" s="322"/>
      <c r="I99" s="323"/>
      <c r="J99" s="323"/>
      <c r="K99" s="324"/>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row>
    <row r="100" spans="1:98" ht="15.75" thickBot="1" x14ac:dyDescent="0.25">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row>
    <row r="101" spans="1:98" ht="31.5" x14ac:dyDescent="0.2">
      <c r="A101" s="891" t="s">
        <v>87</v>
      </c>
      <c r="B101" s="911" t="s">
        <v>232</v>
      </c>
      <c r="C101" s="893" t="s">
        <v>205</v>
      </c>
      <c r="D101" s="895" t="s">
        <v>206</v>
      </c>
      <c r="E101" s="896"/>
      <c r="F101" s="896"/>
      <c r="G101" s="896"/>
      <c r="H101" s="897"/>
      <c r="I101" s="284" t="s">
        <v>207</v>
      </c>
      <c r="J101" s="898" t="s">
        <v>208</v>
      </c>
      <c r="K101" s="900" t="s">
        <v>209</v>
      </c>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row>
    <row r="102" spans="1:98" ht="63.75" thickBot="1" x14ac:dyDescent="0.25">
      <c r="A102" s="892"/>
      <c r="B102" s="912"/>
      <c r="C102" s="894"/>
      <c r="D102" s="287" t="s">
        <v>210</v>
      </c>
      <c r="E102" s="288" t="s">
        <v>211</v>
      </c>
      <c r="F102" s="287" t="s">
        <v>212</v>
      </c>
      <c r="G102" s="287" t="s">
        <v>213</v>
      </c>
      <c r="H102" s="287" t="s">
        <v>230</v>
      </c>
      <c r="I102" s="289" t="s">
        <v>215</v>
      </c>
      <c r="J102" s="899"/>
      <c r="K102" s="90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row>
    <row r="103" spans="1:98" x14ac:dyDescent="0.2">
      <c r="A103" s="885" t="str">
        <f>DESCRIPCION!A23</f>
        <v>e</v>
      </c>
      <c r="B103" s="916">
        <f>DESCRIPCION!D24</f>
        <v>0</v>
      </c>
      <c r="C103" s="885"/>
      <c r="D103" s="888" t="s">
        <v>216</v>
      </c>
      <c r="E103" s="291" t="s">
        <v>217</v>
      </c>
      <c r="F103" s="292" t="s">
        <v>178</v>
      </c>
      <c r="G103" s="293">
        <f>IF(F103="Asignado",15,0)</f>
        <v>0</v>
      </c>
      <c r="H103" s="876" t="str">
        <f>IF(AND(G110&gt;0,G110&lt;=85),"Débil",IF(AND(G110&gt;85,G110&lt;=95),"Moderado",IF(G110&gt;96,"Fuerte"," ")))</f>
        <v xml:space="preserve"> </v>
      </c>
      <c r="I103" s="890" t="s">
        <v>178</v>
      </c>
      <c r="J103" s="876" t="str">
        <f>IF(AND(H103="Fuerte",I103="Fuerte (Siempre se Ejecuta)"),"Fuerte",IF(AND(H103="Fuerte",I103="Moderado (Algunas veces se ejecuta)"),"Moderado",IF(AND(H103="Fuerte",I103="Débil (No se ejecuta)"),"Débil",IF(AND(H103="Moderado",I103="Fuerte (Siempre se Ejecuta)"),"Moderado",IF(AND(H103="Moderado",I103="Moderado (Algunas veces se ejecuta)"),"Moderado",IF(AND(H103="Moderado",I103="Débil (No se ejecuta)"),"Débil",IF(AND(H103="Débil",I103="Fuerte (Siempre se Ejecuta)"),"Débil",IF(AND(H103="Débil",I103="Moderado (Algunas veces se ejecuta)"),"Débil",IF(AND(H103="Débil",I103="Débil (No se ejecuta)"),"Débil"," ")))))))))</f>
        <v xml:space="preserve"> </v>
      </c>
      <c r="K103" s="879" t="str">
        <f>IF(J103="Fuerte","NO",IF(J103=" "," ","SI"))</f>
        <v xml:space="preserve"> </v>
      </c>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row>
    <row r="104" spans="1:98" ht="30" x14ac:dyDescent="0.2">
      <c r="A104" s="886"/>
      <c r="B104" s="917"/>
      <c r="C104" s="886"/>
      <c r="D104" s="889"/>
      <c r="E104" s="295" t="s">
        <v>218</v>
      </c>
      <c r="F104" s="198" t="s">
        <v>178</v>
      </c>
      <c r="G104" s="296">
        <f>IF(F104="Adecuado",15,0)</f>
        <v>0</v>
      </c>
      <c r="H104" s="877"/>
      <c r="I104" s="628"/>
      <c r="J104" s="877"/>
      <c r="K104" s="880"/>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row>
    <row r="105" spans="1:98" ht="45" x14ac:dyDescent="0.2">
      <c r="A105" s="886"/>
      <c r="B105" s="917"/>
      <c r="C105" s="886"/>
      <c r="D105" s="297" t="s">
        <v>219</v>
      </c>
      <c r="E105" s="295" t="s">
        <v>220</v>
      </c>
      <c r="F105" s="198" t="s">
        <v>178</v>
      </c>
      <c r="G105" s="296">
        <f>IF(F105="Oportuna",15,0)</f>
        <v>0</v>
      </c>
      <c r="H105" s="877"/>
      <c r="I105" s="628"/>
      <c r="J105" s="877"/>
      <c r="K105" s="880"/>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row>
    <row r="106" spans="1:98" ht="45" x14ac:dyDescent="0.2">
      <c r="A106" s="886"/>
      <c r="B106" s="917"/>
      <c r="C106" s="886"/>
      <c r="D106" s="297" t="s">
        <v>221</v>
      </c>
      <c r="E106" s="295" t="s">
        <v>222</v>
      </c>
      <c r="F106" s="281" t="s">
        <v>178</v>
      </c>
      <c r="G106" s="296">
        <f>IF(F106="Prevenir",15,IF(F106="Detectar",10,0))</f>
        <v>0</v>
      </c>
      <c r="H106" s="877"/>
      <c r="I106" s="628"/>
      <c r="J106" s="877"/>
      <c r="K106" s="880"/>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row>
    <row r="107" spans="1:98" ht="30" x14ac:dyDescent="0.2">
      <c r="A107" s="886"/>
      <c r="B107" s="917"/>
      <c r="C107" s="886"/>
      <c r="D107" s="297" t="s">
        <v>223</v>
      </c>
      <c r="E107" s="295" t="s">
        <v>224</v>
      </c>
      <c r="F107" s="198" t="s">
        <v>178</v>
      </c>
      <c r="G107" s="296">
        <f>IF(F107="Confiable",15,0)</f>
        <v>0</v>
      </c>
      <c r="H107" s="877"/>
      <c r="I107" s="628"/>
      <c r="J107" s="877"/>
      <c r="K107" s="880"/>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row>
    <row r="108" spans="1:98" ht="45" x14ac:dyDescent="0.2">
      <c r="A108" s="886"/>
      <c r="B108" s="917"/>
      <c r="C108" s="886"/>
      <c r="D108" s="297" t="s">
        <v>225</v>
      </c>
      <c r="E108" s="295" t="s">
        <v>226</v>
      </c>
      <c r="F108" s="281" t="s">
        <v>178</v>
      </c>
      <c r="G108" s="296">
        <f>IF(F108="Se investigan y se resuelven oportunamente",15,0)</f>
        <v>0</v>
      </c>
      <c r="H108" s="877"/>
      <c r="I108" s="628"/>
      <c r="J108" s="877"/>
      <c r="K108" s="880"/>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row>
    <row r="109" spans="1:98" ht="30" x14ac:dyDescent="0.2">
      <c r="A109" s="887"/>
      <c r="B109" s="918"/>
      <c r="C109" s="887"/>
      <c r="D109" s="299" t="s">
        <v>227</v>
      </c>
      <c r="E109" s="295" t="s">
        <v>228</v>
      </c>
      <c r="F109" s="198" t="s">
        <v>178</v>
      </c>
      <c r="G109" s="296">
        <f>IF(F109="Completa",10,IF(F109="Incompleta",5,0))</f>
        <v>0</v>
      </c>
      <c r="H109" s="878"/>
      <c r="I109" s="627"/>
      <c r="J109" s="878"/>
      <c r="K109" s="881"/>
    </row>
    <row r="110" spans="1:98" ht="16.5" thickBot="1" x14ac:dyDescent="0.25">
      <c r="A110" s="317"/>
      <c r="B110" s="318"/>
      <c r="C110" s="314"/>
      <c r="D110" s="303"/>
      <c r="E110" s="304" t="s">
        <v>229</v>
      </c>
      <c r="F110" s="305"/>
      <c r="G110" s="305">
        <f>SUM(G103:G109)</f>
        <v>0</v>
      </c>
      <c r="H110" s="322"/>
      <c r="I110" s="323"/>
      <c r="J110" s="323"/>
      <c r="K110" s="324"/>
    </row>
    <row r="111" spans="1:98" ht="15.75" thickBot="1" x14ac:dyDescent="0.25"/>
    <row r="112" spans="1:98" ht="30" customHeight="1" x14ac:dyDescent="0.2">
      <c r="A112" s="891" t="s">
        <v>87</v>
      </c>
      <c r="B112" s="911" t="s">
        <v>232</v>
      </c>
      <c r="C112" s="893" t="s">
        <v>205</v>
      </c>
      <c r="D112" s="895" t="s">
        <v>206</v>
      </c>
      <c r="E112" s="896"/>
      <c r="F112" s="896"/>
      <c r="G112" s="896"/>
      <c r="H112" s="897"/>
      <c r="I112" s="284" t="s">
        <v>207</v>
      </c>
      <c r="J112" s="898" t="s">
        <v>208</v>
      </c>
      <c r="K112" s="900" t="s">
        <v>209</v>
      </c>
    </row>
    <row r="113" spans="1:11" ht="63.75" thickBot="1" x14ac:dyDescent="0.25">
      <c r="A113" s="892"/>
      <c r="B113" s="912"/>
      <c r="C113" s="894"/>
      <c r="D113" s="287" t="s">
        <v>210</v>
      </c>
      <c r="E113" s="288" t="s">
        <v>211</v>
      </c>
      <c r="F113" s="287" t="s">
        <v>212</v>
      </c>
      <c r="G113" s="287" t="s">
        <v>213</v>
      </c>
      <c r="H113" s="287" t="s">
        <v>230</v>
      </c>
      <c r="I113" s="289" t="s">
        <v>215</v>
      </c>
      <c r="J113" s="899"/>
      <c r="K113" s="901"/>
    </row>
    <row r="114" spans="1:11" ht="14.25" customHeight="1" x14ac:dyDescent="0.2">
      <c r="A114" s="885" t="str">
        <f>DESCRIPCION!A23</f>
        <v>e</v>
      </c>
      <c r="B114" s="916">
        <f>DESCRIPCION!D25</f>
        <v>0</v>
      </c>
      <c r="C114" s="885"/>
      <c r="D114" s="888" t="s">
        <v>216</v>
      </c>
      <c r="E114" s="291" t="s">
        <v>217</v>
      </c>
      <c r="F114" s="292" t="s">
        <v>178</v>
      </c>
      <c r="G114" s="293">
        <f>IF(F114="Asignado",15,0)</f>
        <v>0</v>
      </c>
      <c r="H114" s="876" t="str">
        <f>IF(AND(G121&gt;0,G121&lt;=85),"Débil",IF(AND(G121&gt;85,G121&lt;=95),"Moderado",IF(G121&gt;96,"Fuerte"," ")))</f>
        <v xml:space="preserve"> </v>
      </c>
      <c r="I114" s="890" t="s">
        <v>178</v>
      </c>
      <c r="J114" s="876" t="str">
        <f>IF(AND(H114="Fuerte",I114="Fuerte (Siempre se Ejecuta)"),"Fuerte",IF(AND(H114="Fuerte",I114="Moderado (Algunas veces se ejecuta)"),"Moderado",IF(AND(H114="Fuerte",I114="Débil (No se ejecuta)"),"Débil",IF(AND(H114="Moderado",I114="Fuerte (Siempre se Ejecuta)"),"Moderado",IF(AND(H114="Moderado",I114="Moderado (Algunas veces se ejecuta)"),"Moderado",IF(AND(H114="Moderado",I114="Débil (No se ejecuta)"),"Débil",IF(AND(H114="Débil",I114="Fuerte (Siempre se Ejecuta)"),"Débil",IF(AND(H114="Débil",I114="Moderado (Algunas veces se ejecuta)"),"Débil",IF(AND(H114="Débil",I114="Débil (No se ejecuta)"),"Débil"," ")))))))))</f>
        <v xml:space="preserve"> </v>
      </c>
      <c r="K114" s="879" t="str">
        <f>IF(J114="Fuerte","NO",IF(J114=" "," ","SI"))</f>
        <v xml:space="preserve"> </v>
      </c>
    </row>
    <row r="115" spans="1:11" ht="30" x14ac:dyDescent="0.2">
      <c r="A115" s="886"/>
      <c r="B115" s="917"/>
      <c r="C115" s="886"/>
      <c r="D115" s="889"/>
      <c r="E115" s="295" t="s">
        <v>218</v>
      </c>
      <c r="F115" s="198" t="s">
        <v>178</v>
      </c>
      <c r="G115" s="296">
        <f>IF(F115="Adecuado",15,0)</f>
        <v>0</v>
      </c>
      <c r="H115" s="877"/>
      <c r="I115" s="628"/>
      <c r="J115" s="877"/>
      <c r="K115" s="880"/>
    </row>
    <row r="116" spans="1:11" ht="45" x14ac:dyDescent="0.2">
      <c r="A116" s="886"/>
      <c r="B116" s="917"/>
      <c r="C116" s="886"/>
      <c r="D116" s="297" t="s">
        <v>219</v>
      </c>
      <c r="E116" s="295" t="s">
        <v>220</v>
      </c>
      <c r="F116" s="198" t="s">
        <v>178</v>
      </c>
      <c r="G116" s="296">
        <f>IF(F116="Oportuna",15,0)</f>
        <v>0</v>
      </c>
      <c r="H116" s="877"/>
      <c r="I116" s="628"/>
      <c r="J116" s="877"/>
      <c r="K116" s="880"/>
    </row>
    <row r="117" spans="1:11" ht="45" x14ac:dyDescent="0.2">
      <c r="A117" s="886"/>
      <c r="B117" s="917"/>
      <c r="C117" s="886"/>
      <c r="D117" s="297" t="s">
        <v>221</v>
      </c>
      <c r="E117" s="295" t="s">
        <v>222</v>
      </c>
      <c r="F117" s="281" t="s">
        <v>178</v>
      </c>
      <c r="G117" s="296">
        <f>IF(F117="Prevenir",15,IF(F117="Detectar",10,0))</f>
        <v>0</v>
      </c>
      <c r="H117" s="877"/>
      <c r="I117" s="628"/>
      <c r="J117" s="877"/>
      <c r="K117" s="880"/>
    </row>
    <row r="118" spans="1:11" ht="30" x14ac:dyDescent="0.2">
      <c r="A118" s="886"/>
      <c r="B118" s="917"/>
      <c r="C118" s="886"/>
      <c r="D118" s="297" t="s">
        <v>223</v>
      </c>
      <c r="E118" s="295" t="s">
        <v>224</v>
      </c>
      <c r="F118" s="198" t="s">
        <v>178</v>
      </c>
      <c r="G118" s="296">
        <f>IF(F118="Confiable",15,0)</f>
        <v>0</v>
      </c>
      <c r="H118" s="877"/>
      <c r="I118" s="628"/>
      <c r="J118" s="877"/>
      <c r="K118" s="880"/>
    </row>
    <row r="119" spans="1:11" ht="45" x14ac:dyDescent="0.2">
      <c r="A119" s="886"/>
      <c r="B119" s="917"/>
      <c r="C119" s="886"/>
      <c r="D119" s="297" t="s">
        <v>225</v>
      </c>
      <c r="E119" s="295" t="s">
        <v>226</v>
      </c>
      <c r="F119" s="281" t="s">
        <v>178</v>
      </c>
      <c r="G119" s="296">
        <f>IF(F119="Se investigan y se resuelven oportunamente",15,0)</f>
        <v>0</v>
      </c>
      <c r="H119" s="877"/>
      <c r="I119" s="628"/>
      <c r="J119" s="877"/>
      <c r="K119" s="880"/>
    </row>
    <row r="120" spans="1:11" ht="30" x14ac:dyDescent="0.2">
      <c r="A120" s="887"/>
      <c r="B120" s="918"/>
      <c r="C120" s="887"/>
      <c r="D120" s="299" t="s">
        <v>227</v>
      </c>
      <c r="E120" s="295" t="s">
        <v>228</v>
      </c>
      <c r="F120" s="198" t="s">
        <v>178</v>
      </c>
      <c r="G120" s="296">
        <f>IF(F120="Completa",10,IF(F120="Incompleta",5,0))</f>
        <v>0</v>
      </c>
      <c r="H120" s="878"/>
      <c r="I120" s="627"/>
      <c r="J120" s="878"/>
      <c r="K120" s="881"/>
    </row>
    <row r="121" spans="1:11" ht="16.5" thickBot="1" x14ac:dyDescent="0.25">
      <c r="A121" s="317"/>
      <c r="B121" s="318"/>
      <c r="C121" s="314"/>
      <c r="D121" s="303"/>
      <c r="E121" s="304" t="s">
        <v>229</v>
      </c>
      <c r="F121" s="305"/>
      <c r="G121" s="305">
        <f>SUM(G114:G120)</f>
        <v>0</v>
      </c>
      <c r="H121" s="322"/>
      <c r="I121" s="323"/>
      <c r="J121" s="323"/>
      <c r="K121" s="324"/>
    </row>
    <row r="122" spans="1:11" ht="15.75" thickBot="1" x14ac:dyDescent="0.25"/>
    <row r="123" spans="1:11" ht="31.5" x14ac:dyDescent="0.2">
      <c r="A123" s="891" t="s">
        <v>87</v>
      </c>
      <c r="B123" s="911" t="s">
        <v>232</v>
      </c>
      <c r="C123" s="893" t="s">
        <v>205</v>
      </c>
      <c r="D123" s="895" t="s">
        <v>206</v>
      </c>
      <c r="E123" s="896"/>
      <c r="F123" s="896"/>
      <c r="G123" s="896"/>
      <c r="H123" s="897"/>
      <c r="I123" s="284" t="s">
        <v>207</v>
      </c>
      <c r="J123" s="898" t="s">
        <v>208</v>
      </c>
      <c r="K123" s="900" t="s">
        <v>209</v>
      </c>
    </row>
    <row r="124" spans="1:11" ht="63.75" thickBot="1" x14ac:dyDescent="0.25">
      <c r="A124" s="892"/>
      <c r="B124" s="912"/>
      <c r="C124" s="894"/>
      <c r="D124" s="287" t="s">
        <v>210</v>
      </c>
      <c r="E124" s="288" t="s">
        <v>211</v>
      </c>
      <c r="F124" s="287" t="s">
        <v>212</v>
      </c>
      <c r="G124" s="287" t="s">
        <v>213</v>
      </c>
      <c r="H124" s="287" t="s">
        <v>230</v>
      </c>
      <c r="I124" s="289" t="s">
        <v>215</v>
      </c>
      <c r="J124" s="899"/>
      <c r="K124" s="901"/>
    </row>
    <row r="125" spans="1:11" x14ac:dyDescent="0.2">
      <c r="A125" s="885" t="str">
        <f>DESCRIPCION!A26</f>
        <v>f</v>
      </c>
      <c r="B125" s="916">
        <f>DESCRIPCION!D26</f>
        <v>0</v>
      </c>
      <c r="C125" s="885"/>
      <c r="D125" s="888" t="s">
        <v>216</v>
      </c>
      <c r="E125" s="291" t="s">
        <v>217</v>
      </c>
      <c r="F125" s="292" t="s">
        <v>180</v>
      </c>
      <c r="G125" s="293">
        <f>IF(F125="Asignado",15,0)</f>
        <v>0</v>
      </c>
      <c r="H125" s="876" t="str">
        <f>IF(AND(G132&gt;0,G132&lt;=85),"Débil",IF(AND(G132&gt;85,G132&lt;=95),"Moderado",IF(G132&gt;96,"Fuerte"," ")))</f>
        <v>Débil</v>
      </c>
      <c r="I125" s="890" t="s">
        <v>201</v>
      </c>
      <c r="J125" s="876" t="str">
        <f>IF(AND(H125="Fuerte",I125="Fuerte (Siempre se Ejecuta)"),"Fuerte",IF(AND(H125="Fuerte",I125="Moderado (Algunas veces se ejecuta)"),"Moderado",IF(AND(H125="Fuerte",I125="Débil (No se ejecuta)"),"Débil",IF(AND(H125="Moderado",I125="Fuerte (Siempre se Ejecuta)"),"Moderado",IF(AND(H125="Moderado",I125="Moderado (Algunas veces se ejecuta)"),"Moderado",IF(AND(H125="Moderado",I125="Débil (No se ejecuta)"),"Débil",IF(AND(H125="Débil",I125="Fuerte (Siempre se Ejecuta)"),"Débil",IF(AND(H125="Débil",I125="Moderado (Algunas veces se ejecuta)"),"Débil",IF(AND(H125="Débil",I125="Débil (No se ejecuta)"),"Débil"," ")))))))))</f>
        <v>Débil</v>
      </c>
      <c r="K125" s="879" t="str">
        <f>IF(J125="Fuerte","NO",IF(J125=" "," ","SI"))</f>
        <v>SI</v>
      </c>
    </row>
    <row r="126" spans="1:11" ht="30" x14ac:dyDescent="0.2">
      <c r="A126" s="886"/>
      <c r="B126" s="917"/>
      <c r="C126" s="886"/>
      <c r="D126" s="889"/>
      <c r="E126" s="295" t="s">
        <v>218</v>
      </c>
      <c r="F126" s="198" t="s">
        <v>181</v>
      </c>
      <c r="G126" s="296">
        <f>IF(F126="Adecuado",15,0)</f>
        <v>15</v>
      </c>
      <c r="H126" s="877"/>
      <c r="I126" s="628"/>
      <c r="J126" s="877"/>
      <c r="K126" s="880"/>
    </row>
    <row r="127" spans="1:11" ht="45" x14ac:dyDescent="0.2">
      <c r="A127" s="886"/>
      <c r="B127" s="917"/>
      <c r="C127" s="886"/>
      <c r="D127" s="297" t="s">
        <v>219</v>
      </c>
      <c r="E127" s="295" t="s">
        <v>220</v>
      </c>
      <c r="F127" s="198" t="s">
        <v>184</v>
      </c>
      <c r="G127" s="296">
        <f>IF(F127="Oportuna",15,0)</f>
        <v>15</v>
      </c>
      <c r="H127" s="877"/>
      <c r="I127" s="628"/>
      <c r="J127" s="877"/>
      <c r="K127" s="880"/>
    </row>
    <row r="128" spans="1:11" ht="45" x14ac:dyDescent="0.2">
      <c r="A128" s="886"/>
      <c r="B128" s="917"/>
      <c r="C128" s="886"/>
      <c r="D128" s="297" t="s">
        <v>221</v>
      </c>
      <c r="E128" s="295" t="s">
        <v>222</v>
      </c>
      <c r="F128" s="281" t="s">
        <v>178</v>
      </c>
      <c r="G128" s="296">
        <f>IF(F128="Prevenir",15,IF(F128="Detectar",10,0))</f>
        <v>0</v>
      </c>
      <c r="H128" s="877"/>
      <c r="I128" s="628"/>
      <c r="J128" s="877"/>
      <c r="K128" s="880"/>
    </row>
    <row r="129" spans="1:11" ht="30" x14ac:dyDescent="0.2">
      <c r="A129" s="886"/>
      <c r="B129" s="917"/>
      <c r="C129" s="886"/>
      <c r="D129" s="297" t="s">
        <v>223</v>
      </c>
      <c r="E129" s="295" t="s">
        <v>224</v>
      </c>
      <c r="F129" s="198" t="s">
        <v>178</v>
      </c>
      <c r="G129" s="296">
        <f>IF(F129="Confiable",15,0)</f>
        <v>0</v>
      </c>
      <c r="H129" s="877"/>
      <c r="I129" s="628"/>
      <c r="J129" s="877"/>
      <c r="K129" s="880"/>
    </row>
    <row r="130" spans="1:11" ht="45" x14ac:dyDescent="0.2">
      <c r="A130" s="886"/>
      <c r="B130" s="917"/>
      <c r="C130" s="886"/>
      <c r="D130" s="297" t="s">
        <v>225</v>
      </c>
      <c r="E130" s="295" t="s">
        <v>226</v>
      </c>
      <c r="F130" s="281" t="s">
        <v>178</v>
      </c>
      <c r="G130" s="296">
        <f>IF(F130="Se investigan y se resuelven oportunamente",15,0)</f>
        <v>0</v>
      </c>
      <c r="H130" s="877"/>
      <c r="I130" s="628"/>
      <c r="J130" s="877"/>
      <c r="K130" s="880"/>
    </row>
    <row r="131" spans="1:11" ht="30" x14ac:dyDescent="0.2">
      <c r="A131" s="887"/>
      <c r="B131" s="918"/>
      <c r="C131" s="887"/>
      <c r="D131" s="299" t="s">
        <v>227</v>
      </c>
      <c r="E131" s="295" t="s">
        <v>228</v>
      </c>
      <c r="F131" s="198" t="s">
        <v>178</v>
      </c>
      <c r="G131" s="296">
        <f>IF(F131="Completa",10,IF(F131="Incompleta",5,0))</f>
        <v>0</v>
      </c>
      <c r="H131" s="878"/>
      <c r="I131" s="627"/>
      <c r="J131" s="878"/>
      <c r="K131" s="881"/>
    </row>
    <row r="132" spans="1:11" ht="16.5" thickBot="1" x14ac:dyDescent="0.25">
      <c r="A132" s="317"/>
      <c r="B132" s="318"/>
      <c r="C132" s="314"/>
      <c r="D132" s="303"/>
      <c r="E132" s="304" t="s">
        <v>229</v>
      </c>
      <c r="F132" s="305"/>
      <c r="G132" s="305">
        <f>SUM(G125:G131)</f>
        <v>30</v>
      </c>
      <c r="H132" s="322"/>
      <c r="I132" s="323"/>
      <c r="J132" s="323"/>
      <c r="K132" s="324"/>
    </row>
    <row r="133" spans="1:11" ht="15.75" thickBot="1" x14ac:dyDescent="0.25"/>
    <row r="134" spans="1:11" ht="31.5" x14ac:dyDescent="0.2">
      <c r="A134" s="891" t="s">
        <v>87</v>
      </c>
      <c r="B134" s="911" t="s">
        <v>232</v>
      </c>
      <c r="C134" s="893" t="s">
        <v>205</v>
      </c>
      <c r="D134" s="895" t="s">
        <v>206</v>
      </c>
      <c r="E134" s="896"/>
      <c r="F134" s="896"/>
      <c r="G134" s="896"/>
      <c r="H134" s="897"/>
      <c r="I134" s="284" t="s">
        <v>207</v>
      </c>
      <c r="J134" s="898" t="s">
        <v>208</v>
      </c>
      <c r="K134" s="900" t="s">
        <v>209</v>
      </c>
    </row>
    <row r="135" spans="1:11" ht="63.75" thickBot="1" x14ac:dyDescent="0.25">
      <c r="A135" s="892"/>
      <c r="B135" s="912"/>
      <c r="C135" s="894"/>
      <c r="D135" s="287" t="s">
        <v>210</v>
      </c>
      <c r="E135" s="288" t="s">
        <v>211</v>
      </c>
      <c r="F135" s="287" t="s">
        <v>212</v>
      </c>
      <c r="G135" s="287" t="s">
        <v>213</v>
      </c>
      <c r="H135" s="287" t="s">
        <v>230</v>
      </c>
      <c r="I135" s="289" t="s">
        <v>215</v>
      </c>
      <c r="J135" s="899"/>
      <c r="K135" s="901"/>
    </row>
    <row r="136" spans="1:11" x14ac:dyDescent="0.2">
      <c r="A136" s="885" t="str">
        <f>DESCRIPCION!A26</f>
        <v>f</v>
      </c>
      <c r="B136" s="916">
        <f>DESCRIPCION!D27</f>
        <v>0</v>
      </c>
      <c r="C136" s="885"/>
      <c r="D136" s="888" t="s">
        <v>216</v>
      </c>
      <c r="E136" s="291" t="s">
        <v>217</v>
      </c>
      <c r="F136" s="292" t="s">
        <v>178</v>
      </c>
      <c r="G136" s="293">
        <f>IF(F136="Asignado",15,0)</f>
        <v>0</v>
      </c>
      <c r="H136" s="876" t="str">
        <f>IF(AND(G143&gt;0,G143&lt;=85),"Débil",IF(AND(G143&gt;85,G143&lt;=95),"Moderado",IF(G143&gt;96,"Fuerte"," ")))</f>
        <v xml:space="preserve"> </v>
      </c>
      <c r="I136" s="890" t="s">
        <v>178</v>
      </c>
      <c r="J136" s="876" t="str">
        <f>IF(AND(H136="Fuerte",I136="Fuerte (Siempre se Ejecuta)"),"Fuerte",IF(AND(H136="Fuerte",I136="Moderado (Algunas veces se ejecuta)"),"Moderado",IF(AND(H136="Fuerte",I136="Débil (No se ejecuta)"),"Débil",IF(AND(H136="Moderado",I136="Fuerte (Siempre se Ejecuta)"),"Moderado",IF(AND(H136="Moderado",I136="Moderado (Algunas veces se ejecuta)"),"Moderado",IF(AND(H136="Moderado",I136="Débil (No se ejecuta)"),"Débil",IF(AND(H136="Débil",I136="Fuerte (Siempre se Ejecuta)"),"Débil",IF(AND(H136="Débil",I136="Moderado (Algunas veces se ejecuta)"),"Débil",IF(AND(H136="Débil",I136="Débil (No se ejecuta)"),"Débil"," ")))))))))</f>
        <v xml:space="preserve"> </v>
      </c>
      <c r="K136" s="879" t="str">
        <f>IF(J136="Fuerte","NO",IF(J136=" "," ","SI"))</f>
        <v xml:space="preserve"> </v>
      </c>
    </row>
    <row r="137" spans="1:11" ht="30" x14ac:dyDescent="0.2">
      <c r="A137" s="886"/>
      <c r="B137" s="917"/>
      <c r="C137" s="886"/>
      <c r="D137" s="889"/>
      <c r="E137" s="295" t="s">
        <v>218</v>
      </c>
      <c r="F137" s="198" t="s">
        <v>178</v>
      </c>
      <c r="G137" s="296">
        <f>IF(F137="Adecuado",15,0)</f>
        <v>0</v>
      </c>
      <c r="H137" s="877"/>
      <c r="I137" s="628"/>
      <c r="J137" s="877"/>
      <c r="K137" s="880"/>
    </row>
    <row r="138" spans="1:11" ht="45" x14ac:dyDescent="0.2">
      <c r="A138" s="886"/>
      <c r="B138" s="917"/>
      <c r="C138" s="886"/>
      <c r="D138" s="297" t="s">
        <v>219</v>
      </c>
      <c r="E138" s="295" t="s">
        <v>220</v>
      </c>
      <c r="F138" s="198" t="s">
        <v>178</v>
      </c>
      <c r="G138" s="296">
        <f>IF(F138="Oportuna",15,0)</f>
        <v>0</v>
      </c>
      <c r="H138" s="877"/>
      <c r="I138" s="628"/>
      <c r="J138" s="877"/>
      <c r="K138" s="880"/>
    </row>
    <row r="139" spans="1:11" ht="45" x14ac:dyDescent="0.2">
      <c r="A139" s="886"/>
      <c r="B139" s="917"/>
      <c r="C139" s="886"/>
      <c r="D139" s="297" t="s">
        <v>221</v>
      </c>
      <c r="E139" s="295" t="s">
        <v>222</v>
      </c>
      <c r="F139" s="281" t="s">
        <v>178</v>
      </c>
      <c r="G139" s="296">
        <f>IF(F139="Prevenir",15,IF(F139="Detectar",10,0))</f>
        <v>0</v>
      </c>
      <c r="H139" s="877"/>
      <c r="I139" s="628"/>
      <c r="J139" s="877"/>
      <c r="K139" s="880"/>
    </row>
    <row r="140" spans="1:11" ht="30" x14ac:dyDescent="0.2">
      <c r="A140" s="886"/>
      <c r="B140" s="917"/>
      <c r="C140" s="886"/>
      <c r="D140" s="297" t="s">
        <v>223</v>
      </c>
      <c r="E140" s="295" t="s">
        <v>224</v>
      </c>
      <c r="F140" s="198" t="s">
        <v>178</v>
      </c>
      <c r="G140" s="296">
        <f>IF(F140="Confiable",15,0)</f>
        <v>0</v>
      </c>
      <c r="H140" s="877"/>
      <c r="I140" s="628"/>
      <c r="J140" s="877"/>
      <c r="K140" s="880"/>
    </row>
    <row r="141" spans="1:11" ht="45" x14ac:dyDescent="0.2">
      <c r="A141" s="886"/>
      <c r="B141" s="917"/>
      <c r="C141" s="886"/>
      <c r="D141" s="297" t="s">
        <v>225</v>
      </c>
      <c r="E141" s="295" t="s">
        <v>226</v>
      </c>
      <c r="F141" s="281" t="s">
        <v>178</v>
      </c>
      <c r="G141" s="296">
        <f>IF(F141="Se investigan y se resuelven oportunamente",15,0)</f>
        <v>0</v>
      </c>
      <c r="H141" s="877"/>
      <c r="I141" s="628"/>
      <c r="J141" s="877"/>
      <c r="K141" s="880"/>
    </row>
    <row r="142" spans="1:11" ht="30" x14ac:dyDescent="0.2">
      <c r="A142" s="887"/>
      <c r="B142" s="918"/>
      <c r="C142" s="887"/>
      <c r="D142" s="299" t="s">
        <v>227</v>
      </c>
      <c r="E142" s="295" t="s">
        <v>228</v>
      </c>
      <c r="F142" s="198" t="s">
        <v>178</v>
      </c>
      <c r="G142" s="296">
        <f>IF(F142="Completa",10,IF(F142="Incompleta",5,0))</f>
        <v>0</v>
      </c>
      <c r="H142" s="878"/>
      <c r="I142" s="627"/>
      <c r="J142" s="878"/>
      <c r="K142" s="881"/>
    </row>
    <row r="143" spans="1:11" ht="16.5" thickBot="1" x14ac:dyDescent="0.25">
      <c r="A143" s="317"/>
      <c r="B143" s="318"/>
      <c r="C143" s="314"/>
      <c r="D143" s="303"/>
      <c r="E143" s="304" t="s">
        <v>229</v>
      </c>
      <c r="F143" s="305"/>
      <c r="G143" s="305">
        <f>SUM(G136:G142)</f>
        <v>0</v>
      </c>
      <c r="H143" s="322"/>
      <c r="I143" s="323"/>
      <c r="J143" s="323"/>
      <c r="K143" s="324"/>
    </row>
    <row r="144" spans="1:11" ht="15.75" thickBot="1" x14ac:dyDescent="0.25"/>
    <row r="145" spans="1:11" ht="31.5" x14ac:dyDescent="0.2">
      <c r="A145" s="891" t="s">
        <v>87</v>
      </c>
      <c r="B145" s="911" t="s">
        <v>232</v>
      </c>
      <c r="C145" s="893" t="s">
        <v>205</v>
      </c>
      <c r="D145" s="895" t="s">
        <v>206</v>
      </c>
      <c r="E145" s="896"/>
      <c r="F145" s="896"/>
      <c r="G145" s="896"/>
      <c r="H145" s="897"/>
      <c r="I145" s="284" t="s">
        <v>207</v>
      </c>
      <c r="J145" s="898" t="s">
        <v>208</v>
      </c>
      <c r="K145" s="900" t="s">
        <v>209</v>
      </c>
    </row>
    <row r="146" spans="1:11" ht="63.75" thickBot="1" x14ac:dyDescent="0.25">
      <c r="A146" s="892"/>
      <c r="B146" s="912"/>
      <c r="C146" s="894"/>
      <c r="D146" s="287" t="s">
        <v>210</v>
      </c>
      <c r="E146" s="288" t="s">
        <v>211</v>
      </c>
      <c r="F146" s="287" t="s">
        <v>212</v>
      </c>
      <c r="G146" s="287" t="s">
        <v>213</v>
      </c>
      <c r="H146" s="287" t="s">
        <v>230</v>
      </c>
      <c r="I146" s="289" t="s">
        <v>215</v>
      </c>
      <c r="J146" s="899"/>
      <c r="K146" s="901"/>
    </row>
    <row r="147" spans="1:11" x14ac:dyDescent="0.2">
      <c r="A147" s="885" t="str">
        <f>DESCRIPCION!A26</f>
        <v>f</v>
      </c>
      <c r="B147" s="916">
        <f>DESCRIPCION!D28</f>
        <v>0</v>
      </c>
      <c r="C147" s="885"/>
      <c r="D147" s="888" t="s">
        <v>216</v>
      </c>
      <c r="E147" s="291" t="s">
        <v>217</v>
      </c>
      <c r="F147" s="292" t="s">
        <v>178</v>
      </c>
      <c r="G147" s="293">
        <f>IF(F147="Asignado",15,0)</f>
        <v>0</v>
      </c>
      <c r="H147" s="876" t="str">
        <f>IF(AND(G154&gt;0,G154&lt;=85),"Débil",IF(AND(G154&gt;85,G154&lt;=95),"Moderado",IF(G154&gt;96,"Fuerte"," ")))</f>
        <v xml:space="preserve"> </v>
      </c>
      <c r="I147" s="890" t="s">
        <v>178</v>
      </c>
      <c r="J147" s="876" t="str">
        <f>IF(AND(H147="Fuerte",I147="Fuerte (Siempre se Ejecuta)"),"Fuerte",IF(AND(H147="Fuerte",I147="Moderado (Algunas veces se ejecuta)"),"Moderado",IF(AND(H147="Fuerte",I147="Débil (No se ejecuta)"),"Débil",IF(AND(H147="Moderado",I147="Fuerte (Siempre se Ejecuta)"),"Moderado",IF(AND(H147="Moderado",I147="Moderado (Algunas veces se ejecuta)"),"Moderado",IF(AND(H147="Moderado",I147="Débil (No se ejecuta)"),"Débil",IF(AND(H147="Débil",I147="Fuerte (Siempre se Ejecuta)"),"Débil",IF(AND(H147="Débil",I147="Moderado (Algunas veces se ejecuta)"),"Débil",IF(AND(H147="Débil",I147="Débil (No se ejecuta)"),"Débil"," ")))))))))</f>
        <v xml:space="preserve"> </v>
      </c>
      <c r="K147" s="879" t="str">
        <f>IF(J147="Fuerte","NO",IF(J147=" "," ","SI"))</f>
        <v xml:space="preserve"> </v>
      </c>
    </row>
    <row r="148" spans="1:11" ht="30" x14ac:dyDescent="0.2">
      <c r="A148" s="886"/>
      <c r="B148" s="917"/>
      <c r="C148" s="886"/>
      <c r="D148" s="889"/>
      <c r="E148" s="295" t="s">
        <v>218</v>
      </c>
      <c r="F148" s="198" t="s">
        <v>178</v>
      </c>
      <c r="G148" s="296">
        <f>IF(F148="Adecuado",15,0)</f>
        <v>0</v>
      </c>
      <c r="H148" s="877"/>
      <c r="I148" s="628"/>
      <c r="J148" s="877"/>
      <c r="K148" s="880"/>
    </row>
    <row r="149" spans="1:11" ht="45" x14ac:dyDescent="0.2">
      <c r="A149" s="886"/>
      <c r="B149" s="917"/>
      <c r="C149" s="886"/>
      <c r="D149" s="297" t="s">
        <v>219</v>
      </c>
      <c r="E149" s="295" t="s">
        <v>220</v>
      </c>
      <c r="F149" s="198" t="s">
        <v>178</v>
      </c>
      <c r="G149" s="296">
        <f>IF(F149="Oportuna",15,0)</f>
        <v>0</v>
      </c>
      <c r="H149" s="877"/>
      <c r="I149" s="628"/>
      <c r="J149" s="877"/>
      <c r="K149" s="880"/>
    </row>
    <row r="150" spans="1:11" ht="45" x14ac:dyDescent="0.2">
      <c r="A150" s="886"/>
      <c r="B150" s="917"/>
      <c r="C150" s="886"/>
      <c r="D150" s="297" t="s">
        <v>221</v>
      </c>
      <c r="E150" s="295" t="s">
        <v>222</v>
      </c>
      <c r="F150" s="281" t="s">
        <v>178</v>
      </c>
      <c r="G150" s="296">
        <f>IF(F150="Prevenir",15,IF(F150="Detectar",10,0))</f>
        <v>0</v>
      </c>
      <c r="H150" s="877"/>
      <c r="I150" s="628"/>
      <c r="J150" s="877"/>
      <c r="K150" s="880"/>
    </row>
    <row r="151" spans="1:11" ht="30" x14ac:dyDescent="0.2">
      <c r="A151" s="886"/>
      <c r="B151" s="917"/>
      <c r="C151" s="886"/>
      <c r="D151" s="297" t="s">
        <v>223</v>
      </c>
      <c r="E151" s="295" t="s">
        <v>224</v>
      </c>
      <c r="F151" s="198" t="s">
        <v>178</v>
      </c>
      <c r="G151" s="296">
        <f>IF(F151="Confiable",15,0)</f>
        <v>0</v>
      </c>
      <c r="H151" s="877"/>
      <c r="I151" s="628"/>
      <c r="J151" s="877"/>
      <c r="K151" s="880"/>
    </row>
    <row r="152" spans="1:11" ht="45" x14ac:dyDescent="0.2">
      <c r="A152" s="886"/>
      <c r="B152" s="917"/>
      <c r="C152" s="886"/>
      <c r="D152" s="297" t="s">
        <v>225</v>
      </c>
      <c r="E152" s="295" t="s">
        <v>226</v>
      </c>
      <c r="F152" s="281" t="s">
        <v>178</v>
      </c>
      <c r="G152" s="296">
        <f>IF(F152="Se investigan y se resuelven oportunamente",15,0)</f>
        <v>0</v>
      </c>
      <c r="H152" s="877"/>
      <c r="I152" s="628"/>
      <c r="J152" s="877"/>
      <c r="K152" s="880"/>
    </row>
    <row r="153" spans="1:11" ht="30" x14ac:dyDescent="0.2">
      <c r="A153" s="887"/>
      <c r="B153" s="918"/>
      <c r="C153" s="887"/>
      <c r="D153" s="299" t="s">
        <v>227</v>
      </c>
      <c r="E153" s="295" t="s">
        <v>228</v>
      </c>
      <c r="F153" s="198" t="s">
        <v>178</v>
      </c>
      <c r="G153" s="296">
        <f>IF(F153="Completa",10,IF(F153="Incompleta",5,0))</f>
        <v>0</v>
      </c>
      <c r="H153" s="878"/>
      <c r="I153" s="627"/>
      <c r="J153" s="878"/>
      <c r="K153" s="881"/>
    </row>
    <row r="154" spans="1:11" ht="16.5" thickBot="1" x14ac:dyDescent="0.25">
      <c r="A154" s="317"/>
      <c r="B154" s="318"/>
      <c r="C154" s="314"/>
      <c r="D154" s="303"/>
      <c r="E154" s="304" t="s">
        <v>229</v>
      </c>
      <c r="F154" s="305"/>
      <c r="G154" s="305">
        <f>SUM(G147:G153)</f>
        <v>0</v>
      </c>
      <c r="H154" s="322"/>
      <c r="I154" s="323"/>
      <c r="J154" s="323"/>
      <c r="K154" s="324"/>
    </row>
    <row r="155" spans="1:11" ht="15.75" thickBot="1" x14ac:dyDescent="0.25"/>
    <row r="156" spans="1:11" ht="31.5" x14ac:dyDescent="0.2">
      <c r="A156" s="891" t="s">
        <v>87</v>
      </c>
      <c r="B156" s="911" t="s">
        <v>232</v>
      </c>
      <c r="C156" s="893" t="s">
        <v>205</v>
      </c>
      <c r="D156" s="895" t="s">
        <v>206</v>
      </c>
      <c r="E156" s="896"/>
      <c r="F156" s="896"/>
      <c r="G156" s="896"/>
      <c r="H156" s="897"/>
      <c r="I156" s="284" t="s">
        <v>207</v>
      </c>
      <c r="J156" s="898" t="s">
        <v>208</v>
      </c>
      <c r="K156" s="900" t="s">
        <v>209</v>
      </c>
    </row>
    <row r="157" spans="1:11" ht="63.75" thickBot="1" x14ac:dyDescent="0.25">
      <c r="A157" s="892"/>
      <c r="B157" s="912"/>
      <c r="C157" s="894"/>
      <c r="D157" s="287" t="s">
        <v>210</v>
      </c>
      <c r="E157" s="288" t="s">
        <v>211</v>
      </c>
      <c r="F157" s="287" t="s">
        <v>212</v>
      </c>
      <c r="G157" s="287" t="s">
        <v>213</v>
      </c>
      <c r="H157" s="287" t="s">
        <v>230</v>
      </c>
      <c r="I157" s="289" t="s">
        <v>215</v>
      </c>
      <c r="J157" s="899"/>
      <c r="K157" s="901"/>
    </row>
    <row r="158" spans="1:11" x14ac:dyDescent="0.2">
      <c r="A158" s="885" t="str">
        <f>DESCRIPCION!A29</f>
        <v>g</v>
      </c>
      <c r="B158" s="916">
        <f>DESCRIPCION!D29</f>
        <v>0</v>
      </c>
      <c r="C158" s="885"/>
      <c r="D158" s="888" t="s">
        <v>216</v>
      </c>
      <c r="E158" s="291" t="s">
        <v>217</v>
      </c>
      <c r="F158" s="292" t="s">
        <v>178</v>
      </c>
      <c r="G158" s="293">
        <f>IF(F158="Asignado",15,0)</f>
        <v>0</v>
      </c>
      <c r="H158" s="876" t="str">
        <f>IF(AND(G165&gt;0,G165&lt;=85),"Débil",IF(AND(G165&gt;85,G165&lt;=95),"Moderado",IF(G165&gt;96,"Fuerte"," ")))</f>
        <v xml:space="preserve"> </v>
      </c>
      <c r="I158" s="890" t="s">
        <v>178</v>
      </c>
      <c r="J158" s="876" t="str">
        <f>IF(AND(H158="Fuerte",I158="Fuerte (Siempre se Ejecuta)"),"Fuerte",IF(AND(H158="Fuerte",I158="Moderado (Algunas veces se ejecuta)"),"Moderado",IF(AND(H158="Fuerte",I158="Débil (No se ejecuta)"),"Débil",IF(AND(H158="Moderado",I158="Fuerte (Siempre se Ejecuta)"),"Moderado",IF(AND(H158="Moderado",I158="Moderado (Algunas veces se ejecuta)"),"Moderado",IF(AND(H158="Moderado",I158="Débil (No se ejecuta)"),"Débil",IF(AND(H158="Débil",I158="Fuerte (Siempre se Ejecuta)"),"Débil",IF(AND(H158="Débil",I158="Moderado (Algunas veces se ejecuta)"),"Débil",IF(AND(H158="Débil",I158="Débil (No se ejecuta)"),"Débil"," ")))))))))</f>
        <v xml:space="preserve"> </v>
      </c>
      <c r="K158" s="879" t="str">
        <f>IF(J158="Fuerte","NO",IF(J158=" "," ","SI"))</f>
        <v xml:space="preserve"> </v>
      </c>
    </row>
    <row r="159" spans="1:11" ht="30" x14ac:dyDescent="0.2">
      <c r="A159" s="886"/>
      <c r="B159" s="917"/>
      <c r="C159" s="886"/>
      <c r="D159" s="889"/>
      <c r="E159" s="295" t="s">
        <v>218</v>
      </c>
      <c r="F159" s="198" t="s">
        <v>178</v>
      </c>
      <c r="G159" s="296">
        <f>IF(F159="Adecuado",15,0)</f>
        <v>0</v>
      </c>
      <c r="H159" s="877"/>
      <c r="I159" s="628"/>
      <c r="J159" s="877"/>
      <c r="K159" s="880"/>
    </row>
    <row r="160" spans="1:11" ht="45" x14ac:dyDescent="0.2">
      <c r="A160" s="886"/>
      <c r="B160" s="917"/>
      <c r="C160" s="886"/>
      <c r="D160" s="297" t="s">
        <v>219</v>
      </c>
      <c r="E160" s="295" t="s">
        <v>220</v>
      </c>
      <c r="F160" s="198" t="s">
        <v>178</v>
      </c>
      <c r="G160" s="296">
        <f>IF(F160="Oportuna",15,0)</f>
        <v>0</v>
      </c>
      <c r="H160" s="877"/>
      <c r="I160" s="628"/>
      <c r="J160" s="877"/>
      <c r="K160" s="880"/>
    </row>
    <row r="161" spans="1:11" ht="45" x14ac:dyDescent="0.2">
      <c r="A161" s="886"/>
      <c r="B161" s="917"/>
      <c r="C161" s="886"/>
      <c r="D161" s="297" t="s">
        <v>221</v>
      </c>
      <c r="E161" s="295" t="s">
        <v>222</v>
      </c>
      <c r="F161" s="281" t="s">
        <v>178</v>
      </c>
      <c r="G161" s="296">
        <f>IF(F161="Prevenir",15,IF(F161="Detectar",10,0))</f>
        <v>0</v>
      </c>
      <c r="H161" s="877"/>
      <c r="I161" s="628"/>
      <c r="J161" s="877"/>
      <c r="K161" s="880"/>
    </row>
    <row r="162" spans="1:11" ht="30" x14ac:dyDescent="0.2">
      <c r="A162" s="886"/>
      <c r="B162" s="917"/>
      <c r="C162" s="886"/>
      <c r="D162" s="297" t="s">
        <v>223</v>
      </c>
      <c r="E162" s="295" t="s">
        <v>224</v>
      </c>
      <c r="F162" s="198" t="s">
        <v>178</v>
      </c>
      <c r="G162" s="296">
        <f>IF(F162="Confiable",15,0)</f>
        <v>0</v>
      </c>
      <c r="H162" s="877"/>
      <c r="I162" s="628"/>
      <c r="J162" s="877"/>
      <c r="K162" s="880"/>
    </row>
    <row r="163" spans="1:11" ht="45" x14ac:dyDescent="0.2">
      <c r="A163" s="886"/>
      <c r="B163" s="917"/>
      <c r="C163" s="886"/>
      <c r="D163" s="297" t="s">
        <v>225</v>
      </c>
      <c r="E163" s="295" t="s">
        <v>226</v>
      </c>
      <c r="F163" s="281" t="s">
        <v>178</v>
      </c>
      <c r="G163" s="296">
        <f>IF(F163="Se investigan y se resuelven oportunamente",15,0)</f>
        <v>0</v>
      </c>
      <c r="H163" s="877"/>
      <c r="I163" s="628"/>
      <c r="J163" s="877"/>
      <c r="K163" s="880"/>
    </row>
    <row r="164" spans="1:11" ht="30" x14ac:dyDescent="0.2">
      <c r="A164" s="887"/>
      <c r="B164" s="918"/>
      <c r="C164" s="887"/>
      <c r="D164" s="299" t="s">
        <v>227</v>
      </c>
      <c r="E164" s="295" t="s">
        <v>228</v>
      </c>
      <c r="F164" s="198" t="s">
        <v>178</v>
      </c>
      <c r="G164" s="296">
        <f>IF(F164="Completa",10,IF(F164="Incompleta",5,0))</f>
        <v>0</v>
      </c>
      <c r="H164" s="878"/>
      <c r="I164" s="627"/>
      <c r="J164" s="878"/>
      <c r="K164" s="881"/>
    </row>
    <row r="165" spans="1:11" ht="16.5" thickBot="1" x14ac:dyDescent="0.25">
      <c r="A165" s="317"/>
      <c r="B165" s="318"/>
      <c r="C165" s="314"/>
      <c r="D165" s="303"/>
      <c r="E165" s="304" t="s">
        <v>229</v>
      </c>
      <c r="F165" s="305"/>
      <c r="G165" s="305">
        <f>SUM(G158:G164)</f>
        <v>0</v>
      </c>
      <c r="H165" s="322"/>
      <c r="I165" s="323"/>
      <c r="J165" s="323"/>
      <c r="K165" s="324"/>
    </row>
    <row r="166" spans="1:11" ht="15.75" thickBot="1" x14ac:dyDescent="0.25"/>
    <row r="167" spans="1:11" ht="31.5" x14ac:dyDescent="0.2">
      <c r="A167" s="891" t="s">
        <v>87</v>
      </c>
      <c r="B167" s="911" t="s">
        <v>232</v>
      </c>
      <c r="C167" s="893" t="s">
        <v>205</v>
      </c>
      <c r="D167" s="895" t="s">
        <v>206</v>
      </c>
      <c r="E167" s="896"/>
      <c r="F167" s="896"/>
      <c r="G167" s="896"/>
      <c r="H167" s="897"/>
      <c r="I167" s="284" t="s">
        <v>207</v>
      </c>
      <c r="J167" s="898" t="s">
        <v>208</v>
      </c>
      <c r="K167" s="900" t="s">
        <v>209</v>
      </c>
    </row>
    <row r="168" spans="1:11" ht="63.75" thickBot="1" x14ac:dyDescent="0.25">
      <c r="A168" s="892"/>
      <c r="B168" s="912"/>
      <c r="C168" s="894"/>
      <c r="D168" s="287" t="s">
        <v>210</v>
      </c>
      <c r="E168" s="288" t="s">
        <v>211</v>
      </c>
      <c r="F168" s="287" t="s">
        <v>212</v>
      </c>
      <c r="G168" s="287" t="s">
        <v>213</v>
      </c>
      <c r="H168" s="287" t="s">
        <v>230</v>
      </c>
      <c r="I168" s="289" t="s">
        <v>215</v>
      </c>
      <c r="J168" s="899"/>
      <c r="K168" s="901"/>
    </row>
    <row r="169" spans="1:11" x14ac:dyDescent="0.2">
      <c r="A169" s="885" t="str">
        <f>DESCRIPCION!A29</f>
        <v>g</v>
      </c>
      <c r="B169" s="916">
        <f>DESCRIPCION!D30</f>
        <v>0</v>
      </c>
      <c r="C169" s="885"/>
      <c r="D169" s="888" t="s">
        <v>216</v>
      </c>
      <c r="E169" s="291" t="s">
        <v>217</v>
      </c>
      <c r="F169" s="292" t="s">
        <v>178</v>
      </c>
      <c r="G169" s="293">
        <f>IF(F169="Asignado",15,0)</f>
        <v>0</v>
      </c>
      <c r="H169" s="876" t="str">
        <f>IF(AND(G176&gt;0,G176&lt;=85),"Débil",IF(AND(G176&gt;85,G176&lt;=95),"Moderado",IF(G176&gt;96,"Fuerte"," ")))</f>
        <v xml:space="preserve"> </v>
      </c>
      <c r="I169" s="890" t="s">
        <v>202</v>
      </c>
      <c r="J169" s="876" t="str">
        <f>IF(AND(H169="Fuerte",I169="Fuerte (Siempre se Ejecuta)"),"Fuerte",IF(AND(H169="Fuerte",I169="Moderado (Algunas veces se ejecuta)"),"Moderado",IF(AND(H169="Fuerte",I169="Débil (No se ejecuta)"),"Débil",IF(AND(H169="Moderado",I169="Fuerte (Siempre se Ejecuta)"),"Moderado",IF(AND(H169="Moderado",I169="Moderado (Algunas veces se ejecuta)"),"Moderado",IF(AND(H169="Moderado",I169="Débil (No se ejecuta)"),"Débil",IF(AND(H169="Débil",I169="Fuerte (Siempre se Ejecuta)"),"Débil",IF(AND(H169="Débil",I169="Moderado (Algunas veces se ejecuta)"),"Débil",IF(AND(H169="Débil",I169="Débil (No se ejecuta)"),"Débil"," ")))))))))</f>
        <v xml:space="preserve"> </v>
      </c>
      <c r="K169" s="879" t="str">
        <f>IF(J169="Fuerte","NO",IF(J169=" "," ","SI"))</f>
        <v xml:space="preserve"> </v>
      </c>
    </row>
    <row r="170" spans="1:11" ht="30" x14ac:dyDescent="0.2">
      <c r="A170" s="886"/>
      <c r="B170" s="917"/>
      <c r="C170" s="886"/>
      <c r="D170" s="889"/>
      <c r="E170" s="295" t="s">
        <v>218</v>
      </c>
      <c r="F170" s="198" t="s">
        <v>178</v>
      </c>
      <c r="G170" s="296">
        <f>IF(F170="Adecuado",15,0)</f>
        <v>0</v>
      </c>
      <c r="H170" s="877"/>
      <c r="I170" s="628"/>
      <c r="J170" s="877"/>
      <c r="K170" s="880"/>
    </row>
    <row r="171" spans="1:11" ht="45" x14ac:dyDescent="0.2">
      <c r="A171" s="886"/>
      <c r="B171" s="917"/>
      <c r="C171" s="886"/>
      <c r="D171" s="297" t="s">
        <v>219</v>
      </c>
      <c r="E171" s="295" t="s">
        <v>220</v>
      </c>
      <c r="F171" s="198" t="s">
        <v>178</v>
      </c>
      <c r="G171" s="296">
        <f>IF(F171="Oportuna",15,0)</f>
        <v>0</v>
      </c>
      <c r="H171" s="877"/>
      <c r="I171" s="628"/>
      <c r="J171" s="877"/>
      <c r="K171" s="880"/>
    </row>
    <row r="172" spans="1:11" ht="45" x14ac:dyDescent="0.2">
      <c r="A172" s="886"/>
      <c r="B172" s="917"/>
      <c r="C172" s="886"/>
      <c r="D172" s="297" t="s">
        <v>221</v>
      </c>
      <c r="E172" s="295" t="s">
        <v>222</v>
      </c>
      <c r="F172" s="281" t="s">
        <v>178</v>
      </c>
      <c r="G172" s="296">
        <f>IF(F172="Prevenir",15,IF(F172="Detectar",10,0))</f>
        <v>0</v>
      </c>
      <c r="H172" s="877"/>
      <c r="I172" s="628"/>
      <c r="J172" s="877"/>
      <c r="K172" s="880"/>
    </row>
    <row r="173" spans="1:11" ht="30" x14ac:dyDescent="0.2">
      <c r="A173" s="886"/>
      <c r="B173" s="917"/>
      <c r="C173" s="886"/>
      <c r="D173" s="297" t="s">
        <v>223</v>
      </c>
      <c r="E173" s="295" t="s">
        <v>224</v>
      </c>
      <c r="F173" s="198" t="s">
        <v>178</v>
      </c>
      <c r="G173" s="296">
        <f>IF(F173="Confiable",15,0)</f>
        <v>0</v>
      </c>
      <c r="H173" s="877"/>
      <c r="I173" s="628"/>
      <c r="J173" s="877"/>
      <c r="K173" s="880"/>
    </row>
    <row r="174" spans="1:11" ht="45" x14ac:dyDescent="0.2">
      <c r="A174" s="886"/>
      <c r="B174" s="917"/>
      <c r="C174" s="886"/>
      <c r="D174" s="297" t="s">
        <v>225</v>
      </c>
      <c r="E174" s="295" t="s">
        <v>226</v>
      </c>
      <c r="F174" s="281" t="s">
        <v>178</v>
      </c>
      <c r="G174" s="296">
        <f>IF(F174="Se investigan y se resuelven oportunamente",15,0)</f>
        <v>0</v>
      </c>
      <c r="H174" s="877"/>
      <c r="I174" s="628"/>
      <c r="J174" s="877"/>
      <c r="K174" s="880"/>
    </row>
    <row r="175" spans="1:11" ht="30" x14ac:dyDescent="0.2">
      <c r="A175" s="887"/>
      <c r="B175" s="918"/>
      <c r="C175" s="887"/>
      <c r="D175" s="299" t="s">
        <v>227</v>
      </c>
      <c r="E175" s="295" t="s">
        <v>228</v>
      </c>
      <c r="F175" s="198" t="s">
        <v>178</v>
      </c>
      <c r="G175" s="296">
        <f>IF(F175="Completa",10,IF(F175="Incompleta",5,0))</f>
        <v>0</v>
      </c>
      <c r="H175" s="878"/>
      <c r="I175" s="627"/>
      <c r="J175" s="878"/>
      <c r="K175" s="881"/>
    </row>
    <row r="176" spans="1:11" ht="16.5" thickBot="1" x14ac:dyDescent="0.25">
      <c r="A176" s="317"/>
      <c r="B176" s="318"/>
      <c r="C176" s="314"/>
      <c r="D176" s="303"/>
      <c r="E176" s="304" t="s">
        <v>229</v>
      </c>
      <c r="F176" s="305"/>
      <c r="G176" s="305">
        <f>SUM(G169:G175)</f>
        <v>0</v>
      </c>
      <c r="H176" s="322"/>
      <c r="I176" s="323"/>
      <c r="J176" s="323"/>
      <c r="K176" s="324"/>
    </row>
    <row r="177" spans="1:11" ht="15.75" thickBot="1" x14ac:dyDescent="0.25"/>
    <row r="178" spans="1:11" ht="31.5" x14ac:dyDescent="0.2">
      <c r="A178" s="891" t="s">
        <v>87</v>
      </c>
      <c r="B178" s="911" t="s">
        <v>232</v>
      </c>
      <c r="C178" s="893" t="s">
        <v>205</v>
      </c>
      <c r="D178" s="895" t="s">
        <v>206</v>
      </c>
      <c r="E178" s="896"/>
      <c r="F178" s="896"/>
      <c r="G178" s="896"/>
      <c r="H178" s="897"/>
      <c r="I178" s="284" t="s">
        <v>207</v>
      </c>
      <c r="J178" s="898" t="s">
        <v>208</v>
      </c>
      <c r="K178" s="900" t="s">
        <v>209</v>
      </c>
    </row>
    <row r="179" spans="1:11" ht="63.75" thickBot="1" x14ac:dyDescent="0.25">
      <c r="A179" s="892"/>
      <c r="B179" s="912"/>
      <c r="C179" s="894"/>
      <c r="D179" s="287" t="s">
        <v>210</v>
      </c>
      <c r="E179" s="288" t="s">
        <v>211</v>
      </c>
      <c r="F179" s="287" t="s">
        <v>212</v>
      </c>
      <c r="G179" s="287" t="s">
        <v>213</v>
      </c>
      <c r="H179" s="287" t="s">
        <v>230</v>
      </c>
      <c r="I179" s="289" t="s">
        <v>215</v>
      </c>
      <c r="J179" s="899"/>
      <c r="K179" s="901"/>
    </row>
    <row r="180" spans="1:11" x14ac:dyDescent="0.2">
      <c r="A180" s="885" t="str">
        <f>DESCRIPCION!A29</f>
        <v>g</v>
      </c>
      <c r="B180" s="916">
        <f>DESCRIPCION!D31</f>
        <v>0</v>
      </c>
      <c r="C180" s="885"/>
      <c r="D180" s="888" t="s">
        <v>216</v>
      </c>
      <c r="E180" s="291" t="s">
        <v>217</v>
      </c>
      <c r="F180" s="292" t="s">
        <v>178</v>
      </c>
      <c r="G180" s="293">
        <f>IF(F180="Asignado",15,0)</f>
        <v>0</v>
      </c>
      <c r="H180" s="876" t="str">
        <f>IF(AND(G187&gt;0,G187&lt;=85),"Débil",IF(AND(G187&gt;85,G187&lt;=95),"Moderado",IF(G187&gt;96,"Fuerte"," ")))</f>
        <v xml:space="preserve"> </v>
      </c>
      <c r="I180" s="890" t="s">
        <v>178</v>
      </c>
      <c r="J180" s="876" t="str">
        <f>IF(AND(H180="Fuerte",I180="Fuerte (Siempre se Ejecuta)"),"Fuerte",IF(AND(H180="Fuerte",I180="Moderado (Algunas veces se ejecuta)"),"Moderado",IF(AND(H180="Fuerte",I180="Débil (No se ejecuta)"),"Débil",IF(AND(H180="Moderado",I180="Fuerte (Siempre se Ejecuta)"),"Moderado",IF(AND(H180="Moderado",I180="Moderado (Algunas veces se ejecuta)"),"Moderado",IF(AND(H180="Moderado",I180="Débil (No se ejecuta)"),"Débil",IF(AND(H180="Débil",I180="Fuerte (Siempre se Ejecuta)"),"Débil",IF(AND(H180="Débil",I180="Moderado (Algunas veces se ejecuta)"),"Débil",IF(AND(H180="Débil",I180="Débil (No se ejecuta)"),"Débil"," ")))))))))</f>
        <v xml:space="preserve"> </v>
      </c>
      <c r="K180" s="879" t="str">
        <f>IF(J180="Fuerte","NO",IF(J180=" "," ","SI"))</f>
        <v xml:space="preserve"> </v>
      </c>
    </row>
    <row r="181" spans="1:11" ht="30" x14ac:dyDescent="0.2">
      <c r="A181" s="886"/>
      <c r="B181" s="917"/>
      <c r="C181" s="886"/>
      <c r="D181" s="889"/>
      <c r="E181" s="295" t="s">
        <v>218</v>
      </c>
      <c r="F181" s="198" t="s">
        <v>178</v>
      </c>
      <c r="G181" s="296">
        <f>IF(F181="Adecuado",15,0)</f>
        <v>0</v>
      </c>
      <c r="H181" s="877"/>
      <c r="I181" s="628"/>
      <c r="J181" s="877"/>
      <c r="K181" s="880"/>
    </row>
    <row r="182" spans="1:11" ht="45" x14ac:dyDescent="0.2">
      <c r="A182" s="886"/>
      <c r="B182" s="917"/>
      <c r="C182" s="886"/>
      <c r="D182" s="297" t="s">
        <v>219</v>
      </c>
      <c r="E182" s="295" t="s">
        <v>220</v>
      </c>
      <c r="F182" s="198" t="s">
        <v>178</v>
      </c>
      <c r="G182" s="296">
        <f>IF(F182="Oportuna",15,0)</f>
        <v>0</v>
      </c>
      <c r="H182" s="877"/>
      <c r="I182" s="628"/>
      <c r="J182" s="877"/>
      <c r="K182" s="880"/>
    </row>
    <row r="183" spans="1:11" ht="45" x14ac:dyDescent="0.2">
      <c r="A183" s="886"/>
      <c r="B183" s="917"/>
      <c r="C183" s="886"/>
      <c r="D183" s="297" t="s">
        <v>221</v>
      </c>
      <c r="E183" s="295" t="s">
        <v>222</v>
      </c>
      <c r="F183" s="281" t="s">
        <v>178</v>
      </c>
      <c r="G183" s="296">
        <f>IF(F183="Prevenir",15,IF(F183="Detectar",10,0))</f>
        <v>0</v>
      </c>
      <c r="H183" s="877"/>
      <c r="I183" s="628"/>
      <c r="J183" s="877"/>
      <c r="K183" s="880"/>
    </row>
    <row r="184" spans="1:11" ht="30" x14ac:dyDescent="0.2">
      <c r="A184" s="886"/>
      <c r="B184" s="917"/>
      <c r="C184" s="886"/>
      <c r="D184" s="297" t="s">
        <v>223</v>
      </c>
      <c r="E184" s="295" t="s">
        <v>224</v>
      </c>
      <c r="F184" s="198" t="s">
        <v>178</v>
      </c>
      <c r="G184" s="296">
        <f>IF(F184="Confiable",15,0)</f>
        <v>0</v>
      </c>
      <c r="H184" s="877"/>
      <c r="I184" s="628"/>
      <c r="J184" s="877"/>
      <c r="K184" s="880"/>
    </row>
    <row r="185" spans="1:11" ht="45" x14ac:dyDescent="0.2">
      <c r="A185" s="886"/>
      <c r="B185" s="917"/>
      <c r="C185" s="886"/>
      <c r="D185" s="297" t="s">
        <v>225</v>
      </c>
      <c r="E185" s="295" t="s">
        <v>226</v>
      </c>
      <c r="F185" s="281" t="s">
        <v>178</v>
      </c>
      <c r="G185" s="296">
        <f>IF(F185="Se investigan y se resuelven oportunamente",15,0)</f>
        <v>0</v>
      </c>
      <c r="H185" s="877"/>
      <c r="I185" s="628"/>
      <c r="J185" s="877"/>
      <c r="K185" s="880"/>
    </row>
    <row r="186" spans="1:11" ht="30" x14ac:dyDescent="0.2">
      <c r="A186" s="887"/>
      <c r="B186" s="918"/>
      <c r="C186" s="887"/>
      <c r="D186" s="299" t="s">
        <v>227</v>
      </c>
      <c r="E186" s="295" t="s">
        <v>228</v>
      </c>
      <c r="F186" s="198" t="s">
        <v>178</v>
      </c>
      <c r="G186" s="296">
        <f>IF(F186="Completa",10,IF(F186="Incompleta",5,0))</f>
        <v>0</v>
      </c>
      <c r="H186" s="878"/>
      <c r="I186" s="627"/>
      <c r="J186" s="878"/>
      <c r="K186" s="881"/>
    </row>
    <row r="187" spans="1:11" ht="16.5" thickBot="1" x14ac:dyDescent="0.25">
      <c r="A187" s="317"/>
      <c r="B187" s="318"/>
      <c r="C187" s="314"/>
      <c r="D187" s="303"/>
      <c r="E187" s="304" t="s">
        <v>229</v>
      </c>
      <c r="F187" s="305"/>
      <c r="G187" s="305">
        <f>SUM(G180:G186)</f>
        <v>0</v>
      </c>
      <c r="H187" s="322"/>
      <c r="I187" s="323"/>
      <c r="J187" s="323"/>
      <c r="K187" s="324"/>
    </row>
    <row r="188" spans="1:11" ht="15.75" thickBot="1" x14ac:dyDescent="0.25"/>
    <row r="189" spans="1:11" ht="31.5" x14ac:dyDescent="0.2">
      <c r="A189" s="891" t="s">
        <v>87</v>
      </c>
      <c r="B189" s="911" t="s">
        <v>232</v>
      </c>
      <c r="C189" s="893" t="s">
        <v>205</v>
      </c>
      <c r="D189" s="895" t="s">
        <v>206</v>
      </c>
      <c r="E189" s="896"/>
      <c r="F189" s="896"/>
      <c r="G189" s="896"/>
      <c r="H189" s="897"/>
      <c r="I189" s="284" t="s">
        <v>207</v>
      </c>
      <c r="J189" s="898" t="s">
        <v>208</v>
      </c>
      <c r="K189" s="900" t="s">
        <v>209</v>
      </c>
    </row>
    <row r="190" spans="1:11" ht="63.75" thickBot="1" x14ac:dyDescent="0.25">
      <c r="A190" s="892"/>
      <c r="B190" s="912"/>
      <c r="C190" s="894"/>
      <c r="D190" s="287" t="s">
        <v>210</v>
      </c>
      <c r="E190" s="288" t="s">
        <v>211</v>
      </c>
      <c r="F190" s="287" t="s">
        <v>212</v>
      </c>
      <c r="G190" s="287" t="s">
        <v>213</v>
      </c>
      <c r="H190" s="287" t="s">
        <v>230</v>
      </c>
      <c r="I190" s="289" t="s">
        <v>215</v>
      </c>
      <c r="J190" s="899"/>
      <c r="K190" s="901"/>
    </row>
    <row r="191" spans="1:11" x14ac:dyDescent="0.2">
      <c r="A191" s="885" t="str">
        <f>DESCRIPCION!A32</f>
        <v>h</v>
      </c>
      <c r="B191" s="916">
        <f>DESCRIPCION!D32</f>
        <v>0</v>
      </c>
      <c r="C191" s="885"/>
      <c r="D191" s="888" t="s">
        <v>216</v>
      </c>
      <c r="E191" s="291" t="s">
        <v>217</v>
      </c>
      <c r="F191" s="292" t="s">
        <v>178</v>
      </c>
      <c r="G191" s="293">
        <f>IF(F191="Asignado",15,0)</f>
        <v>0</v>
      </c>
      <c r="H191" s="876" t="str">
        <f>IF(AND(G198&gt;0,G198&lt;=85),"Débil",IF(AND(G198&gt;85,G198&lt;=95),"Moderado",IF(G198&gt;96,"Fuerte"," ")))</f>
        <v xml:space="preserve"> </v>
      </c>
      <c r="I191" s="890" t="s">
        <v>178</v>
      </c>
      <c r="J191" s="876" t="str">
        <f>IF(AND(H191="Fuerte",I191="Fuerte (Siempre se Ejecuta)"),"Fuerte",IF(AND(H191="Fuerte",I191="Moderado (Algunas veces se ejecuta)"),"Moderado",IF(AND(H191="Fuerte",I191="Débil (No se ejecuta)"),"Débil",IF(AND(H191="Moderado",I191="Fuerte (Siempre se Ejecuta)"),"Moderado",IF(AND(H191="Moderado",I191="Moderado (Algunas veces se ejecuta)"),"Moderado",IF(AND(H191="Moderado",I191="Débil (No se ejecuta)"),"Débil",IF(AND(H191="Débil",I191="Fuerte (Siempre se Ejecuta)"),"Débil",IF(AND(H191="Débil",I191="Moderado (Algunas veces se ejecuta)"),"Débil",IF(AND(H191="Débil",I191="Débil (No se ejecuta)"),"Débil"," ")))))))))</f>
        <v xml:space="preserve"> </v>
      </c>
      <c r="K191" s="879" t="str">
        <f>IF(J191="Fuerte","NO",IF(J191=" "," ","SI"))</f>
        <v xml:space="preserve"> </v>
      </c>
    </row>
    <row r="192" spans="1:11" ht="30" x14ac:dyDescent="0.2">
      <c r="A192" s="886"/>
      <c r="B192" s="917"/>
      <c r="C192" s="886"/>
      <c r="D192" s="889"/>
      <c r="E192" s="295" t="s">
        <v>218</v>
      </c>
      <c r="F192" s="198" t="s">
        <v>178</v>
      </c>
      <c r="G192" s="296">
        <f>IF(F192="Adecuado",15,0)</f>
        <v>0</v>
      </c>
      <c r="H192" s="877"/>
      <c r="I192" s="628"/>
      <c r="J192" s="877"/>
      <c r="K192" s="880"/>
    </row>
    <row r="193" spans="1:11" ht="45" x14ac:dyDescent="0.2">
      <c r="A193" s="886"/>
      <c r="B193" s="917"/>
      <c r="C193" s="886"/>
      <c r="D193" s="297" t="s">
        <v>219</v>
      </c>
      <c r="E193" s="295" t="s">
        <v>220</v>
      </c>
      <c r="F193" s="198" t="s">
        <v>178</v>
      </c>
      <c r="G193" s="296">
        <f>IF(F193="Oportuna",15,0)</f>
        <v>0</v>
      </c>
      <c r="H193" s="877"/>
      <c r="I193" s="628"/>
      <c r="J193" s="877"/>
      <c r="K193" s="880"/>
    </row>
    <row r="194" spans="1:11" ht="45" x14ac:dyDescent="0.2">
      <c r="A194" s="886"/>
      <c r="B194" s="917"/>
      <c r="C194" s="886"/>
      <c r="D194" s="297" t="s">
        <v>221</v>
      </c>
      <c r="E194" s="295" t="s">
        <v>222</v>
      </c>
      <c r="F194" s="281" t="s">
        <v>178</v>
      </c>
      <c r="G194" s="296">
        <f>IF(F194="Prevenir",15,IF(F194="Detectar",10,0))</f>
        <v>0</v>
      </c>
      <c r="H194" s="877"/>
      <c r="I194" s="628"/>
      <c r="J194" s="877"/>
      <c r="K194" s="880"/>
    </row>
    <row r="195" spans="1:11" ht="30" x14ac:dyDescent="0.2">
      <c r="A195" s="886"/>
      <c r="B195" s="917"/>
      <c r="C195" s="886"/>
      <c r="D195" s="297" t="s">
        <v>223</v>
      </c>
      <c r="E195" s="295" t="s">
        <v>224</v>
      </c>
      <c r="F195" s="198" t="s">
        <v>178</v>
      </c>
      <c r="G195" s="296">
        <f>IF(F195="Confiable",15,0)</f>
        <v>0</v>
      </c>
      <c r="H195" s="877"/>
      <c r="I195" s="628"/>
      <c r="J195" s="877"/>
      <c r="K195" s="880"/>
    </row>
    <row r="196" spans="1:11" ht="45" x14ac:dyDescent="0.2">
      <c r="A196" s="886"/>
      <c r="B196" s="917"/>
      <c r="C196" s="886"/>
      <c r="D196" s="297" t="s">
        <v>225</v>
      </c>
      <c r="E196" s="295" t="s">
        <v>226</v>
      </c>
      <c r="F196" s="281" t="s">
        <v>178</v>
      </c>
      <c r="G196" s="296">
        <f>IF(F196="Se investigan y se resuelven oportunamente",15,0)</f>
        <v>0</v>
      </c>
      <c r="H196" s="877"/>
      <c r="I196" s="628"/>
      <c r="J196" s="877"/>
      <c r="K196" s="880"/>
    </row>
    <row r="197" spans="1:11" ht="30" x14ac:dyDescent="0.2">
      <c r="A197" s="887"/>
      <c r="B197" s="918"/>
      <c r="C197" s="887"/>
      <c r="D197" s="299" t="s">
        <v>227</v>
      </c>
      <c r="E197" s="295" t="s">
        <v>228</v>
      </c>
      <c r="F197" s="198" t="s">
        <v>178</v>
      </c>
      <c r="G197" s="296">
        <f>IF(F197="Completa",10,IF(F197="Incompleta",5,0))</f>
        <v>0</v>
      </c>
      <c r="H197" s="878"/>
      <c r="I197" s="627"/>
      <c r="J197" s="878"/>
      <c r="K197" s="881"/>
    </row>
    <row r="198" spans="1:11" ht="16.5" thickBot="1" x14ac:dyDescent="0.25">
      <c r="A198" s="317"/>
      <c r="B198" s="318"/>
      <c r="C198" s="314"/>
      <c r="D198" s="303"/>
      <c r="E198" s="304" t="s">
        <v>229</v>
      </c>
      <c r="F198" s="305"/>
      <c r="G198" s="305">
        <f>SUM(G191:G197)</f>
        <v>0</v>
      </c>
      <c r="H198" s="322"/>
      <c r="I198" s="323"/>
      <c r="J198" s="323"/>
      <c r="K198" s="324"/>
    </row>
    <row r="199" spans="1:11" ht="15.75" thickBot="1" x14ac:dyDescent="0.25"/>
    <row r="200" spans="1:11" ht="31.5" x14ac:dyDescent="0.2">
      <c r="A200" s="891" t="s">
        <v>87</v>
      </c>
      <c r="B200" s="911" t="s">
        <v>232</v>
      </c>
      <c r="C200" s="893" t="s">
        <v>205</v>
      </c>
      <c r="D200" s="895" t="s">
        <v>206</v>
      </c>
      <c r="E200" s="896"/>
      <c r="F200" s="896"/>
      <c r="G200" s="896"/>
      <c r="H200" s="897"/>
      <c r="I200" s="284" t="s">
        <v>207</v>
      </c>
      <c r="J200" s="898" t="s">
        <v>208</v>
      </c>
      <c r="K200" s="900" t="s">
        <v>209</v>
      </c>
    </row>
    <row r="201" spans="1:11" ht="63.75" thickBot="1" x14ac:dyDescent="0.25">
      <c r="A201" s="892"/>
      <c r="B201" s="912"/>
      <c r="C201" s="894"/>
      <c r="D201" s="287" t="s">
        <v>210</v>
      </c>
      <c r="E201" s="288" t="s">
        <v>211</v>
      </c>
      <c r="F201" s="287" t="s">
        <v>212</v>
      </c>
      <c r="G201" s="287" t="s">
        <v>213</v>
      </c>
      <c r="H201" s="287" t="s">
        <v>230</v>
      </c>
      <c r="I201" s="289" t="s">
        <v>215</v>
      </c>
      <c r="J201" s="899"/>
      <c r="K201" s="901"/>
    </row>
    <row r="202" spans="1:11" x14ac:dyDescent="0.2">
      <c r="A202" s="885" t="str">
        <f>DESCRIPCION!A32</f>
        <v>h</v>
      </c>
      <c r="B202" s="916">
        <f>DESCRIPCION!D33</f>
        <v>0</v>
      </c>
      <c r="C202" s="885"/>
      <c r="D202" s="888" t="s">
        <v>216</v>
      </c>
      <c r="E202" s="291" t="s">
        <v>217</v>
      </c>
      <c r="F202" s="292" t="s">
        <v>178</v>
      </c>
      <c r="G202" s="293">
        <f>IF(F202="Asignado",15,0)</f>
        <v>0</v>
      </c>
      <c r="H202" s="876" t="str">
        <f>IF(AND(G209&gt;0,G209&lt;=85),"Débil",IF(AND(G209&gt;85,G209&lt;=95),"Moderado",IF(G209&gt;96,"Fuerte"," ")))</f>
        <v xml:space="preserve"> </v>
      </c>
      <c r="I202" s="890" t="s">
        <v>178</v>
      </c>
      <c r="J202" s="876" t="str">
        <f>IF(AND(H202="Fuerte",I202="Fuerte (Siempre se Ejecuta)"),"Fuerte",IF(AND(H202="Fuerte",I202="Moderado (Algunas veces se ejecuta)"),"Moderado",IF(AND(H202="Fuerte",I202="Débil (No se ejecuta)"),"Débil",IF(AND(H202="Moderado",I202="Fuerte (Siempre se Ejecuta)"),"Moderado",IF(AND(H202="Moderado",I202="Moderado (Algunas veces se ejecuta)"),"Moderado",IF(AND(H202="Moderado",I202="Débil (No se ejecuta)"),"Débil",IF(AND(H202="Débil",I202="Fuerte (Siempre se Ejecuta)"),"Débil",IF(AND(H202="Débil",I202="Moderado (Algunas veces se ejecuta)"),"Débil",IF(AND(H202="Débil",I202="Débil (No se ejecuta)"),"Débil"," ")))))))))</f>
        <v xml:space="preserve"> </v>
      </c>
      <c r="K202" s="879" t="str">
        <f>IF(J202="Fuerte","NO",IF(J202=" "," ","SI"))</f>
        <v xml:space="preserve"> </v>
      </c>
    </row>
    <row r="203" spans="1:11" ht="30" x14ac:dyDescent="0.2">
      <c r="A203" s="886"/>
      <c r="B203" s="917"/>
      <c r="C203" s="886"/>
      <c r="D203" s="889"/>
      <c r="E203" s="295" t="s">
        <v>218</v>
      </c>
      <c r="F203" s="198" t="s">
        <v>178</v>
      </c>
      <c r="G203" s="296">
        <f>IF(F203="Adecuado",15,0)</f>
        <v>0</v>
      </c>
      <c r="H203" s="877"/>
      <c r="I203" s="628"/>
      <c r="J203" s="877"/>
      <c r="K203" s="880"/>
    </row>
    <row r="204" spans="1:11" ht="45" x14ac:dyDescent="0.2">
      <c r="A204" s="886"/>
      <c r="B204" s="917"/>
      <c r="C204" s="886"/>
      <c r="D204" s="297" t="s">
        <v>219</v>
      </c>
      <c r="E204" s="295" t="s">
        <v>220</v>
      </c>
      <c r="F204" s="198" t="s">
        <v>178</v>
      </c>
      <c r="G204" s="296">
        <f>IF(F204="Oportuna",15,0)</f>
        <v>0</v>
      </c>
      <c r="H204" s="877"/>
      <c r="I204" s="628"/>
      <c r="J204" s="877"/>
      <c r="K204" s="880"/>
    </row>
    <row r="205" spans="1:11" ht="45" x14ac:dyDescent="0.2">
      <c r="A205" s="886"/>
      <c r="B205" s="917"/>
      <c r="C205" s="886"/>
      <c r="D205" s="297" t="s">
        <v>221</v>
      </c>
      <c r="E205" s="295" t="s">
        <v>222</v>
      </c>
      <c r="F205" s="281" t="s">
        <v>178</v>
      </c>
      <c r="G205" s="296">
        <f>IF(F205="Prevenir",15,IF(F205="Detectar",10,0))</f>
        <v>0</v>
      </c>
      <c r="H205" s="877"/>
      <c r="I205" s="628"/>
      <c r="J205" s="877"/>
      <c r="K205" s="880"/>
    </row>
    <row r="206" spans="1:11" ht="30" x14ac:dyDescent="0.2">
      <c r="A206" s="886"/>
      <c r="B206" s="917"/>
      <c r="C206" s="886"/>
      <c r="D206" s="297" t="s">
        <v>223</v>
      </c>
      <c r="E206" s="295" t="s">
        <v>224</v>
      </c>
      <c r="F206" s="198" t="s">
        <v>178</v>
      </c>
      <c r="G206" s="296">
        <f>IF(F206="Confiable",15,0)</f>
        <v>0</v>
      </c>
      <c r="H206" s="877"/>
      <c r="I206" s="628"/>
      <c r="J206" s="877"/>
      <c r="K206" s="880"/>
    </row>
    <row r="207" spans="1:11" ht="45" x14ac:dyDescent="0.2">
      <c r="A207" s="886"/>
      <c r="B207" s="917"/>
      <c r="C207" s="886"/>
      <c r="D207" s="297" t="s">
        <v>225</v>
      </c>
      <c r="E207" s="295" t="s">
        <v>226</v>
      </c>
      <c r="F207" s="281" t="s">
        <v>178</v>
      </c>
      <c r="G207" s="296">
        <f>IF(F207="Se investigan y se resuelven oportunamente",15,0)</f>
        <v>0</v>
      </c>
      <c r="H207" s="877"/>
      <c r="I207" s="628"/>
      <c r="J207" s="877"/>
      <c r="K207" s="880"/>
    </row>
    <row r="208" spans="1:11" ht="30" x14ac:dyDescent="0.2">
      <c r="A208" s="887"/>
      <c r="B208" s="918"/>
      <c r="C208" s="887"/>
      <c r="D208" s="299" t="s">
        <v>227</v>
      </c>
      <c r="E208" s="295" t="s">
        <v>228</v>
      </c>
      <c r="F208" s="198" t="s">
        <v>178</v>
      </c>
      <c r="G208" s="296">
        <f>IF(F208="Completa",10,IF(F208="Incompleta",5,0))</f>
        <v>0</v>
      </c>
      <c r="H208" s="878"/>
      <c r="I208" s="627"/>
      <c r="J208" s="878"/>
      <c r="K208" s="881"/>
    </row>
    <row r="209" spans="1:11" ht="16.5" thickBot="1" x14ac:dyDescent="0.25">
      <c r="A209" s="317"/>
      <c r="B209" s="318"/>
      <c r="C209" s="314"/>
      <c r="D209" s="303"/>
      <c r="E209" s="304" t="s">
        <v>229</v>
      </c>
      <c r="F209" s="305"/>
      <c r="G209" s="305">
        <f>SUM(G202:G208)</f>
        <v>0</v>
      </c>
      <c r="H209" s="322"/>
      <c r="I209" s="323"/>
      <c r="J209" s="323"/>
      <c r="K209" s="324"/>
    </row>
    <row r="210" spans="1:11" ht="15.75" thickBot="1" x14ac:dyDescent="0.25"/>
    <row r="211" spans="1:11" ht="31.5" x14ac:dyDescent="0.2">
      <c r="A211" s="891" t="s">
        <v>87</v>
      </c>
      <c r="B211" s="911" t="s">
        <v>232</v>
      </c>
      <c r="C211" s="893" t="s">
        <v>205</v>
      </c>
      <c r="D211" s="895" t="s">
        <v>206</v>
      </c>
      <c r="E211" s="896"/>
      <c r="F211" s="896"/>
      <c r="G211" s="896"/>
      <c r="H211" s="897"/>
      <c r="I211" s="284" t="s">
        <v>207</v>
      </c>
      <c r="J211" s="898" t="s">
        <v>208</v>
      </c>
      <c r="K211" s="900" t="s">
        <v>209</v>
      </c>
    </row>
    <row r="212" spans="1:11" ht="63.75" thickBot="1" x14ac:dyDescent="0.25">
      <c r="A212" s="892"/>
      <c r="B212" s="912"/>
      <c r="C212" s="894"/>
      <c r="D212" s="287" t="s">
        <v>210</v>
      </c>
      <c r="E212" s="288" t="s">
        <v>211</v>
      </c>
      <c r="F212" s="287" t="s">
        <v>212</v>
      </c>
      <c r="G212" s="287" t="s">
        <v>213</v>
      </c>
      <c r="H212" s="287" t="s">
        <v>230</v>
      </c>
      <c r="I212" s="289" t="s">
        <v>215</v>
      </c>
      <c r="J212" s="899"/>
      <c r="K212" s="901"/>
    </row>
    <row r="213" spans="1:11" x14ac:dyDescent="0.2">
      <c r="A213" s="885" t="str">
        <f>DESCRIPCION!A32</f>
        <v>h</v>
      </c>
      <c r="B213" s="916">
        <f>DESCRIPCION!D34</f>
        <v>0</v>
      </c>
      <c r="C213" s="885"/>
      <c r="D213" s="888" t="s">
        <v>216</v>
      </c>
      <c r="E213" s="291" t="s">
        <v>217</v>
      </c>
      <c r="F213" s="292" t="s">
        <v>178</v>
      </c>
      <c r="G213" s="293">
        <f>IF(F213="Asignado",15,0)</f>
        <v>0</v>
      </c>
      <c r="H213" s="876" t="str">
        <f>IF(AND(G220&gt;0,G220&lt;=85),"Débil",IF(AND(G220&gt;85,G220&lt;=95),"Moderado",IF(G220&gt;96,"Fuerte"," ")))</f>
        <v xml:space="preserve"> </v>
      </c>
      <c r="I213" s="890" t="s">
        <v>178</v>
      </c>
      <c r="J213" s="876" t="str">
        <f>IF(AND(H213="Fuerte",I213="Fuerte (Siempre se Ejecuta)"),"Fuerte",IF(AND(H213="Fuerte",I213="Moderado (Algunas veces se ejecuta)"),"Moderado",IF(AND(H213="Fuerte",I213="Débil (No se ejecuta)"),"Débil",IF(AND(H213="Moderado",I213="Fuerte (Siempre se Ejecuta)"),"Moderado",IF(AND(H213="Moderado",I213="Moderado (Algunas veces se ejecuta)"),"Moderado",IF(AND(H213="Moderado",I213="Débil (No se ejecuta)"),"Débil",IF(AND(H213="Débil",I213="Fuerte (Siempre se Ejecuta)"),"Débil",IF(AND(H213="Débil",I213="Moderado (Algunas veces se ejecuta)"),"Débil",IF(AND(H213="Débil",I213="Débil (No se ejecuta)"),"Débil"," ")))))))))</f>
        <v xml:space="preserve"> </v>
      </c>
      <c r="K213" s="879" t="str">
        <f>IF(J213="Fuerte","NO",IF(J213=" "," ","SI"))</f>
        <v xml:space="preserve"> </v>
      </c>
    </row>
    <row r="214" spans="1:11" ht="30" x14ac:dyDescent="0.2">
      <c r="A214" s="886"/>
      <c r="B214" s="917"/>
      <c r="C214" s="886"/>
      <c r="D214" s="889"/>
      <c r="E214" s="295" t="s">
        <v>218</v>
      </c>
      <c r="F214" s="198" t="s">
        <v>178</v>
      </c>
      <c r="G214" s="296">
        <f>IF(F214="Adecuado",15,0)</f>
        <v>0</v>
      </c>
      <c r="H214" s="877"/>
      <c r="I214" s="628"/>
      <c r="J214" s="877"/>
      <c r="K214" s="880"/>
    </row>
    <row r="215" spans="1:11" ht="45" x14ac:dyDescent="0.2">
      <c r="A215" s="886"/>
      <c r="B215" s="917"/>
      <c r="C215" s="886"/>
      <c r="D215" s="297" t="s">
        <v>219</v>
      </c>
      <c r="E215" s="295" t="s">
        <v>220</v>
      </c>
      <c r="F215" s="198" t="s">
        <v>178</v>
      </c>
      <c r="G215" s="296">
        <f>IF(F215="Oportuna",15,0)</f>
        <v>0</v>
      </c>
      <c r="H215" s="877"/>
      <c r="I215" s="628"/>
      <c r="J215" s="877"/>
      <c r="K215" s="880"/>
    </row>
    <row r="216" spans="1:11" ht="45" x14ac:dyDescent="0.2">
      <c r="A216" s="886"/>
      <c r="B216" s="917"/>
      <c r="C216" s="886"/>
      <c r="D216" s="297" t="s">
        <v>221</v>
      </c>
      <c r="E216" s="295" t="s">
        <v>222</v>
      </c>
      <c r="F216" s="281" t="s">
        <v>178</v>
      </c>
      <c r="G216" s="296">
        <f>IF(F216="Prevenir",15,IF(F216="Detectar",10,0))</f>
        <v>0</v>
      </c>
      <c r="H216" s="877"/>
      <c r="I216" s="628"/>
      <c r="J216" s="877"/>
      <c r="K216" s="880"/>
    </row>
    <row r="217" spans="1:11" ht="30" x14ac:dyDescent="0.2">
      <c r="A217" s="886"/>
      <c r="B217" s="917"/>
      <c r="C217" s="886"/>
      <c r="D217" s="297" t="s">
        <v>223</v>
      </c>
      <c r="E217" s="295" t="s">
        <v>224</v>
      </c>
      <c r="F217" s="198" t="s">
        <v>178</v>
      </c>
      <c r="G217" s="296">
        <f>IF(F217="Confiable",15,0)</f>
        <v>0</v>
      </c>
      <c r="H217" s="877"/>
      <c r="I217" s="628"/>
      <c r="J217" s="877"/>
      <c r="K217" s="880"/>
    </row>
    <row r="218" spans="1:11" ht="45" x14ac:dyDescent="0.2">
      <c r="A218" s="886"/>
      <c r="B218" s="917"/>
      <c r="C218" s="886"/>
      <c r="D218" s="297" t="s">
        <v>225</v>
      </c>
      <c r="E218" s="295" t="s">
        <v>226</v>
      </c>
      <c r="F218" s="281" t="s">
        <v>178</v>
      </c>
      <c r="G218" s="296">
        <f>IF(F218="Se investigan y se resuelven oportunamente",15,0)</f>
        <v>0</v>
      </c>
      <c r="H218" s="877"/>
      <c r="I218" s="628"/>
      <c r="J218" s="877"/>
      <c r="K218" s="880"/>
    </row>
    <row r="219" spans="1:11" ht="30" x14ac:dyDescent="0.2">
      <c r="A219" s="887"/>
      <c r="B219" s="918"/>
      <c r="C219" s="887"/>
      <c r="D219" s="299" t="s">
        <v>227</v>
      </c>
      <c r="E219" s="295" t="s">
        <v>228</v>
      </c>
      <c r="F219" s="198" t="s">
        <v>178</v>
      </c>
      <c r="G219" s="296">
        <f>IF(F219="Completa",10,IF(F219="Incompleta",5,0))</f>
        <v>0</v>
      </c>
      <c r="H219" s="878"/>
      <c r="I219" s="627"/>
      <c r="J219" s="878"/>
      <c r="K219" s="881"/>
    </row>
    <row r="220" spans="1:11" ht="16.5" thickBot="1" x14ac:dyDescent="0.25">
      <c r="A220" s="317"/>
      <c r="B220" s="318"/>
      <c r="C220" s="314"/>
      <c r="D220" s="303"/>
      <c r="E220" s="304" t="s">
        <v>229</v>
      </c>
      <c r="F220" s="305"/>
      <c r="G220" s="305">
        <f>SUM(G213:G219)</f>
        <v>0</v>
      </c>
      <c r="H220" s="322"/>
      <c r="I220" s="323"/>
      <c r="J220" s="323"/>
      <c r="K220" s="324"/>
    </row>
    <row r="221" spans="1:11" ht="15.75" thickBot="1" x14ac:dyDescent="0.25"/>
    <row r="222" spans="1:11" ht="31.5" x14ac:dyDescent="0.2">
      <c r="A222" s="891" t="s">
        <v>87</v>
      </c>
      <c r="B222" s="911" t="s">
        <v>232</v>
      </c>
      <c r="C222" s="893" t="s">
        <v>205</v>
      </c>
      <c r="D222" s="895" t="s">
        <v>206</v>
      </c>
      <c r="E222" s="896"/>
      <c r="F222" s="896"/>
      <c r="G222" s="896"/>
      <c r="H222" s="897"/>
      <c r="I222" s="284" t="s">
        <v>207</v>
      </c>
      <c r="J222" s="898" t="s">
        <v>208</v>
      </c>
      <c r="K222" s="900" t="s">
        <v>209</v>
      </c>
    </row>
    <row r="223" spans="1:11" ht="63.75" thickBot="1" x14ac:dyDescent="0.25">
      <c r="A223" s="892"/>
      <c r="B223" s="912"/>
      <c r="C223" s="894"/>
      <c r="D223" s="287" t="s">
        <v>210</v>
      </c>
      <c r="E223" s="288" t="s">
        <v>211</v>
      </c>
      <c r="F223" s="287" t="s">
        <v>212</v>
      </c>
      <c r="G223" s="287" t="s">
        <v>213</v>
      </c>
      <c r="H223" s="287" t="s">
        <v>230</v>
      </c>
      <c r="I223" s="289" t="s">
        <v>215</v>
      </c>
      <c r="J223" s="899"/>
      <c r="K223" s="901"/>
    </row>
    <row r="224" spans="1:11" x14ac:dyDescent="0.2">
      <c r="A224" s="885" t="str">
        <f>DESCRIPCION!A35</f>
        <v>i</v>
      </c>
      <c r="B224" s="916">
        <f>DESCRIPCION!D35</f>
        <v>0</v>
      </c>
      <c r="C224" s="885"/>
      <c r="D224" s="888" t="s">
        <v>216</v>
      </c>
      <c r="E224" s="291" t="s">
        <v>217</v>
      </c>
      <c r="F224" s="292" t="s">
        <v>178</v>
      </c>
      <c r="G224" s="293">
        <f>IF(F224="Asignado",15,0)</f>
        <v>0</v>
      </c>
      <c r="H224" s="876" t="str">
        <f>IF(AND(G231&gt;0,G231&lt;=85),"Débil",IF(AND(G231&gt;85,G231&lt;=95),"Moderado",IF(G231&gt;96,"Fuerte"," ")))</f>
        <v xml:space="preserve"> </v>
      </c>
      <c r="I224" s="890" t="s">
        <v>178</v>
      </c>
      <c r="J224" s="876" t="str">
        <f>IF(AND(H224="Fuerte",I224="Fuerte (Siempre se Ejecuta)"),"Fuerte",IF(AND(H224="Fuerte",I224="Moderado (Algunas veces se ejecuta)"),"Moderado",IF(AND(H224="Fuerte",I224="Débil (No se ejecuta)"),"Débil",IF(AND(H224="Moderado",I224="Fuerte (Siempre se Ejecuta)"),"Moderado",IF(AND(H224="Moderado",I224="Moderado (Algunas veces se ejecuta)"),"Moderado",IF(AND(H224="Moderado",I224="Débil (No se ejecuta)"),"Débil",IF(AND(H224="Débil",I224="Fuerte (Siempre se Ejecuta)"),"Débil",IF(AND(H224="Débil",I224="Moderado (Algunas veces se ejecuta)"),"Débil",IF(AND(H224="Débil",I224="Débil (No se ejecuta)"),"Débil"," ")))))))))</f>
        <v xml:space="preserve"> </v>
      </c>
      <c r="K224" s="879" t="str">
        <f>IF(J224="Fuerte","NO",IF(J224=" "," ","SI"))</f>
        <v xml:space="preserve"> </v>
      </c>
    </row>
    <row r="225" spans="1:11" ht="30" x14ac:dyDescent="0.2">
      <c r="A225" s="886"/>
      <c r="B225" s="917"/>
      <c r="C225" s="886"/>
      <c r="D225" s="889"/>
      <c r="E225" s="295" t="s">
        <v>218</v>
      </c>
      <c r="F225" s="198" t="s">
        <v>178</v>
      </c>
      <c r="G225" s="296">
        <f>IF(F225="Adecuado",15,0)</f>
        <v>0</v>
      </c>
      <c r="H225" s="877"/>
      <c r="I225" s="628"/>
      <c r="J225" s="877"/>
      <c r="K225" s="880"/>
    </row>
    <row r="226" spans="1:11" ht="45" x14ac:dyDescent="0.2">
      <c r="A226" s="886"/>
      <c r="B226" s="917"/>
      <c r="C226" s="886"/>
      <c r="D226" s="297" t="s">
        <v>219</v>
      </c>
      <c r="E226" s="295" t="s">
        <v>220</v>
      </c>
      <c r="F226" s="198" t="s">
        <v>178</v>
      </c>
      <c r="G226" s="296">
        <f>IF(F226="Oportuna",15,0)</f>
        <v>0</v>
      </c>
      <c r="H226" s="877"/>
      <c r="I226" s="628"/>
      <c r="J226" s="877"/>
      <c r="K226" s="880"/>
    </row>
    <row r="227" spans="1:11" ht="45" x14ac:dyDescent="0.2">
      <c r="A227" s="886"/>
      <c r="B227" s="917"/>
      <c r="C227" s="886"/>
      <c r="D227" s="297" t="s">
        <v>221</v>
      </c>
      <c r="E227" s="295" t="s">
        <v>222</v>
      </c>
      <c r="F227" s="281" t="s">
        <v>178</v>
      </c>
      <c r="G227" s="296">
        <f>IF(F227="Prevenir",15,IF(F227="Detectar",10,0))</f>
        <v>0</v>
      </c>
      <c r="H227" s="877"/>
      <c r="I227" s="628"/>
      <c r="J227" s="877"/>
      <c r="K227" s="880"/>
    </row>
    <row r="228" spans="1:11" ht="30" x14ac:dyDescent="0.2">
      <c r="A228" s="886"/>
      <c r="B228" s="917"/>
      <c r="C228" s="886"/>
      <c r="D228" s="297" t="s">
        <v>223</v>
      </c>
      <c r="E228" s="295" t="s">
        <v>224</v>
      </c>
      <c r="F228" s="198" t="s">
        <v>178</v>
      </c>
      <c r="G228" s="296">
        <f>IF(F228="Confiable",15,0)</f>
        <v>0</v>
      </c>
      <c r="H228" s="877"/>
      <c r="I228" s="628"/>
      <c r="J228" s="877"/>
      <c r="K228" s="880"/>
    </row>
    <row r="229" spans="1:11" ht="45" x14ac:dyDescent="0.2">
      <c r="A229" s="886"/>
      <c r="B229" s="917"/>
      <c r="C229" s="886"/>
      <c r="D229" s="297" t="s">
        <v>225</v>
      </c>
      <c r="E229" s="295" t="s">
        <v>226</v>
      </c>
      <c r="F229" s="281" t="s">
        <v>178</v>
      </c>
      <c r="G229" s="296">
        <f>IF(F229="Se investigan y se resuelven oportunamente",15,0)</f>
        <v>0</v>
      </c>
      <c r="H229" s="877"/>
      <c r="I229" s="628"/>
      <c r="J229" s="877"/>
      <c r="K229" s="880"/>
    </row>
    <row r="230" spans="1:11" ht="30" x14ac:dyDescent="0.2">
      <c r="A230" s="887"/>
      <c r="B230" s="918"/>
      <c r="C230" s="887"/>
      <c r="D230" s="299" t="s">
        <v>227</v>
      </c>
      <c r="E230" s="295" t="s">
        <v>228</v>
      </c>
      <c r="F230" s="198" t="s">
        <v>178</v>
      </c>
      <c r="G230" s="296">
        <f>IF(F230="Completa",10,IF(F230="Incompleta",5,0))</f>
        <v>0</v>
      </c>
      <c r="H230" s="878"/>
      <c r="I230" s="627"/>
      <c r="J230" s="878"/>
      <c r="K230" s="881"/>
    </row>
    <row r="231" spans="1:11" ht="16.5" thickBot="1" x14ac:dyDescent="0.25">
      <c r="A231" s="317"/>
      <c r="B231" s="318"/>
      <c r="C231" s="314"/>
      <c r="D231" s="303"/>
      <c r="E231" s="304" t="s">
        <v>229</v>
      </c>
      <c r="F231" s="305"/>
      <c r="G231" s="305">
        <f>SUM(G224:G230)</f>
        <v>0</v>
      </c>
      <c r="H231" s="322"/>
      <c r="I231" s="323"/>
      <c r="J231" s="323"/>
      <c r="K231" s="324"/>
    </row>
    <row r="232" spans="1:11" ht="15.75" thickBot="1" x14ac:dyDescent="0.25"/>
    <row r="233" spans="1:11" ht="31.5" x14ac:dyDescent="0.2">
      <c r="A233" s="891" t="s">
        <v>87</v>
      </c>
      <c r="B233" s="911" t="s">
        <v>232</v>
      </c>
      <c r="C233" s="893" t="s">
        <v>205</v>
      </c>
      <c r="D233" s="895" t="s">
        <v>206</v>
      </c>
      <c r="E233" s="896"/>
      <c r="F233" s="896"/>
      <c r="G233" s="896"/>
      <c r="H233" s="897"/>
      <c r="I233" s="284" t="s">
        <v>207</v>
      </c>
      <c r="J233" s="898" t="s">
        <v>208</v>
      </c>
      <c r="K233" s="900" t="s">
        <v>209</v>
      </c>
    </row>
    <row r="234" spans="1:11" ht="63.75" thickBot="1" x14ac:dyDescent="0.25">
      <c r="A234" s="892"/>
      <c r="B234" s="912"/>
      <c r="C234" s="894"/>
      <c r="D234" s="287" t="s">
        <v>210</v>
      </c>
      <c r="E234" s="288" t="s">
        <v>211</v>
      </c>
      <c r="F234" s="287" t="s">
        <v>212</v>
      </c>
      <c r="G234" s="287" t="s">
        <v>213</v>
      </c>
      <c r="H234" s="287" t="s">
        <v>230</v>
      </c>
      <c r="I234" s="289" t="s">
        <v>215</v>
      </c>
      <c r="J234" s="899"/>
      <c r="K234" s="901"/>
    </row>
    <row r="235" spans="1:11" x14ac:dyDescent="0.2">
      <c r="A235" s="885" t="str">
        <f>DESCRIPCION!A35</f>
        <v>i</v>
      </c>
      <c r="B235" s="916">
        <f>DESCRIPCION!D36</f>
        <v>0</v>
      </c>
      <c r="C235" s="885"/>
      <c r="D235" s="888" t="s">
        <v>216</v>
      </c>
      <c r="E235" s="291" t="s">
        <v>217</v>
      </c>
      <c r="F235" s="292" t="s">
        <v>178</v>
      </c>
      <c r="G235" s="293">
        <f>IF(F235="Asignado",15,0)</f>
        <v>0</v>
      </c>
      <c r="H235" s="876" t="str">
        <f>IF(AND(G242&gt;0,G242&lt;=85),"Débil",IF(AND(G242&gt;85,G242&lt;=95),"Moderado",IF(G242&gt;96,"Fuerte"," ")))</f>
        <v xml:space="preserve"> </v>
      </c>
      <c r="I235" s="890" t="s">
        <v>178</v>
      </c>
      <c r="J235" s="876" t="str">
        <f>IF(AND(H235="Fuerte",I235="Fuerte (Siempre se Ejecuta)"),"Fuerte",IF(AND(H235="Fuerte",I235="Moderado (Algunas veces se ejecuta)"),"Moderado",IF(AND(H235="Fuerte",I235="Débil (No se ejecuta)"),"Débil",IF(AND(H235="Moderado",I235="Fuerte (Siempre se Ejecuta)"),"Moderado",IF(AND(H235="Moderado",I235="Moderado (Algunas veces se ejecuta)"),"Moderado",IF(AND(H235="Moderado",I235="Débil (No se ejecuta)"),"Débil",IF(AND(H235="Débil",I235="Fuerte (Siempre se Ejecuta)"),"Débil",IF(AND(H235="Débil",I235="Moderado (Algunas veces se ejecuta)"),"Débil",IF(AND(H235="Débil",I235="Débil (No se ejecuta)"),"Débil"," ")))))))))</f>
        <v xml:space="preserve"> </v>
      </c>
      <c r="K235" s="879" t="str">
        <f>IF(J235="Fuerte","NO",IF(J235=" "," ","SI"))</f>
        <v xml:space="preserve"> </v>
      </c>
    </row>
    <row r="236" spans="1:11" ht="30" x14ac:dyDescent="0.2">
      <c r="A236" s="886"/>
      <c r="B236" s="917"/>
      <c r="C236" s="886"/>
      <c r="D236" s="889"/>
      <c r="E236" s="295" t="s">
        <v>218</v>
      </c>
      <c r="F236" s="198" t="s">
        <v>178</v>
      </c>
      <c r="G236" s="296">
        <f>IF(F236="Adecuado",15,0)</f>
        <v>0</v>
      </c>
      <c r="H236" s="877"/>
      <c r="I236" s="628"/>
      <c r="J236" s="877"/>
      <c r="K236" s="880"/>
    </row>
    <row r="237" spans="1:11" ht="45" x14ac:dyDescent="0.2">
      <c r="A237" s="886"/>
      <c r="B237" s="917"/>
      <c r="C237" s="886"/>
      <c r="D237" s="297" t="s">
        <v>219</v>
      </c>
      <c r="E237" s="295" t="s">
        <v>220</v>
      </c>
      <c r="F237" s="198" t="s">
        <v>178</v>
      </c>
      <c r="G237" s="296">
        <f>IF(F237="Oportuna",15,0)</f>
        <v>0</v>
      </c>
      <c r="H237" s="877"/>
      <c r="I237" s="628"/>
      <c r="J237" s="877"/>
      <c r="K237" s="880"/>
    </row>
    <row r="238" spans="1:11" ht="45" x14ac:dyDescent="0.2">
      <c r="A238" s="886"/>
      <c r="B238" s="917"/>
      <c r="C238" s="886"/>
      <c r="D238" s="297" t="s">
        <v>221</v>
      </c>
      <c r="E238" s="295" t="s">
        <v>222</v>
      </c>
      <c r="F238" s="281" t="s">
        <v>178</v>
      </c>
      <c r="G238" s="296">
        <f>IF(F238="Prevenir",15,IF(F238="Detectar",10,0))</f>
        <v>0</v>
      </c>
      <c r="H238" s="877"/>
      <c r="I238" s="628"/>
      <c r="J238" s="877"/>
      <c r="K238" s="880"/>
    </row>
    <row r="239" spans="1:11" ht="30" x14ac:dyDescent="0.2">
      <c r="A239" s="886"/>
      <c r="B239" s="917"/>
      <c r="C239" s="886"/>
      <c r="D239" s="297" t="s">
        <v>223</v>
      </c>
      <c r="E239" s="295" t="s">
        <v>224</v>
      </c>
      <c r="F239" s="198" t="s">
        <v>178</v>
      </c>
      <c r="G239" s="296">
        <f>IF(F239="Confiable",15,0)</f>
        <v>0</v>
      </c>
      <c r="H239" s="877"/>
      <c r="I239" s="628"/>
      <c r="J239" s="877"/>
      <c r="K239" s="880"/>
    </row>
    <row r="240" spans="1:11" ht="45" x14ac:dyDescent="0.2">
      <c r="A240" s="886"/>
      <c r="B240" s="917"/>
      <c r="C240" s="886"/>
      <c r="D240" s="297" t="s">
        <v>225</v>
      </c>
      <c r="E240" s="295" t="s">
        <v>226</v>
      </c>
      <c r="F240" s="281" t="s">
        <v>178</v>
      </c>
      <c r="G240" s="296">
        <f>IF(F240="Se investigan y se resuelven oportunamente",15,0)</f>
        <v>0</v>
      </c>
      <c r="H240" s="877"/>
      <c r="I240" s="628"/>
      <c r="J240" s="877"/>
      <c r="K240" s="880"/>
    </row>
    <row r="241" spans="1:11" ht="30" x14ac:dyDescent="0.2">
      <c r="A241" s="887"/>
      <c r="B241" s="918"/>
      <c r="C241" s="887"/>
      <c r="D241" s="299" t="s">
        <v>227</v>
      </c>
      <c r="E241" s="295" t="s">
        <v>228</v>
      </c>
      <c r="F241" s="198" t="s">
        <v>178</v>
      </c>
      <c r="G241" s="296">
        <f>IF(F241="Completa",10,IF(F241="Incompleta",5,0))</f>
        <v>0</v>
      </c>
      <c r="H241" s="878"/>
      <c r="I241" s="627"/>
      <c r="J241" s="878"/>
      <c r="K241" s="881"/>
    </row>
    <row r="242" spans="1:11" ht="16.5" thickBot="1" x14ac:dyDescent="0.25">
      <c r="A242" s="317"/>
      <c r="B242" s="318"/>
      <c r="C242" s="314"/>
      <c r="D242" s="303"/>
      <c r="E242" s="304" t="s">
        <v>229</v>
      </c>
      <c r="F242" s="305"/>
      <c r="G242" s="305">
        <f>SUM(G235:G241)</f>
        <v>0</v>
      </c>
      <c r="H242" s="322"/>
      <c r="I242" s="323"/>
      <c r="J242" s="323"/>
      <c r="K242" s="324"/>
    </row>
    <row r="243" spans="1:11" ht="15.75" thickBot="1" x14ac:dyDescent="0.25"/>
    <row r="244" spans="1:11" ht="31.5" x14ac:dyDescent="0.2">
      <c r="A244" s="891" t="s">
        <v>87</v>
      </c>
      <c r="B244" s="911" t="s">
        <v>232</v>
      </c>
      <c r="C244" s="893" t="s">
        <v>205</v>
      </c>
      <c r="D244" s="895" t="s">
        <v>206</v>
      </c>
      <c r="E244" s="896"/>
      <c r="F244" s="896"/>
      <c r="G244" s="896"/>
      <c r="H244" s="897"/>
      <c r="I244" s="284" t="s">
        <v>207</v>
      </c>
      <c r="J244" s="898" t="s">
        <v>208</v>
      </c>
      <c r="K244" s="900" t="s">
        <v>209</v>
      </c>
    </row>
    <row r="245" spans="1:11" ht="63.75" thickBot="1" x14ac:dyDescent="0.25">
      <c r="A245" s="892"/>
      <c r="B245" s="912"/>
      <c r="C245" s="894"/>
      <c r="D245" s="287" t="s">
        <v>210</v>
      </c>
      <c r="E245" s="288" t="s">
        <v>211</v>
      </c>
      <c r="F245" s="287" t="s">
        <v>212</v>
      </c>
      <c r="G245" s="287" t="s">
        <v>213</v>
      </c>
      <c r="H245" s="287" t="s">
        <v>230</v>
      </c>
      <c r="I245" s="289" t="s">
        <v>215</v>
      </c>
      <c r="J245" s="899"/>
      <c r="K245" s="901"/>
    </row>
    <row r="246" spans="1:11" x14ac:dyDescent="0.2">
      <c r="A246" s="885" t="str">
        <f>DESCRIPCION!A35</f>
        <v>i</v>
      </c>
      <c r="B246" s="916">
        <f>DESCRIPCION!D37</f>
        <v>0</v>
      </c>
      <c r="C246" s="885"/>
      <c r="D246" s="888" t="s">
        <v>216</v>
      </c>
      <c r="E246" s="291" t="s">
        <v>217</v>
      </c>
      <c r="F246" s="292" t="s">
        <v>178</v>
      </c>
      <c r="G246" s="293">
        <f>IF(F246="Asignado",15,0)</f>
        <v>0</v>
      </c>
      <c r="H246" s="876" t="str">
        <f>IF(AND(G253&gt;0,G253&lt;=85),"Débil",IF(AND(G253&gt;85,G253&lt;=95),"Moderado",IF(G253&gt;96,"Fuerte"," ")))</f>
        <v xml:space="preserve"> </v>
      </c>
      <c r="I246" s="890" t="s">
        <v>178</v>
      </c>
      <c r="J246" s="876" t="str">
        <f>IF(AND(H246="Fuerte",I246="Fuerte (Siempre se Ejecuta)"),"Fuerte",IF(AND(H246="Fuerte",I246="Moderado (Algunas veces se ejecuta)"),"Moderado",IF(AND(H246="Fuerte",I246="Débil (No se ejecuta)"),"Débil",IF(AND(H246="Moderado",I246="Fuerte (Siempre se Ejecuta)"),"Moderado",IF(AND(H246="Moderado",I246="Moderado (Algunas veces se ejecuta)"),"Moderado",IF(AND(H246="Moderado",I246="Débil (No se ejecuta)"),"Débil",IF(AND(H246="Débil",I246="Fuerte (Siempre se Ejecuta)"),"Débil",IF(AND(H246="Débil",I246="Moderado (Algunas veces se ejecuta)"),"Débil",IF(AND(H246="Débil",I246="Débil (No se ejecuta)"),"Débil"," ")))))))))</f>
        <v xml:space="preserve"> </v>
      </c>
      <c r="K246" s="879" t="str">
        <f>IF(J246="Fuerte","NO",IF(J246=" "," ","SI"))</f>
        <v xml:space="preserve"> </v>
      </c>
    </row>
    <row r="247" spans="1:11" ht="30" x14ac:dyDescent="0.2">
      <c r="A247" s="886"/>
      <c r="B247" s="917"/>
      <c r="C247" s="886"/>
      <c r="D247" s="889"/>
      <c r="E247" s="295" t="s">
        <v>218</v>
      </c>
      <c r="F247" s="198" t="s">
        <v>178</v>
      </c>
      <c r="G247" s="296">
        <f>IF(F247="Adecuado",15,0)</f>
        <v>0</v>
      </c>
      <c r="H247" s="877"/>
      <c r="I247" s="628"/>
      <c r="J247" s="877"/>
      <c r="K247" s="880"/>
    </row>
    <row r="248" spans="1:11" ht="45" x14ac:dyDescent="0.2">
      <c r="A248" s="886"/>
      <c r="B248" s="917"/>
      <c r="C248" s="886"/>
      <c r="D248" s="297" t="s">
        <v>219</v>
      </c>
      <c r="E248" s="295" t="s">
        <v>220</v>
      </c>
      <c r="F248" s="198" t="s">
        <v>178</v>
      </c>
      <c r="G248" s="296">
        <f>IF(F248="Oportuna",15,0)</f>
        <v>0</v>
      </c>
      <c r="H248" s="877"/>
      <c r="I248" s="628"/>
      <c r="J248" s="877"/>
      <c r="K248" s="880"/>
    </row>
    <row r="249" spans="1:11" ht="45" x14ac:dyDescent="0.2">
      <c r="A249" s="886"/>
      <c r="B249" s="917"/>
      <c r="C249" s="886"/>
      <c r="D249" s="297" t="s">
        <v>221</v>
      </c>
      <c r="E249" s="295" t="s">
        <v>222</v>
      </c>
      <c r="F249" s="281" t="s">
        <v>178</v>
      </c>
      <c r="G249" s="296">
        <f>IF(F249="Prevenir",15,IF(F249="Detectar",10,0))</f>
        <v>0</v>
      </c>
      <c r="H249" s="877"/>
      <c r="I249" s="628"/>
      <c r="J249" s="877"/>
      <c r="K249" s="880"/>
    </row>
    <row r="250" spans="1:11" ht="30" x14ac:dyDescent="0.2">
      <c r="A250" s="886"/>
      <c r="B250" s="917"/>
      <c r="C250" s="886"/>
      <c r="D250" s="297" t="s">
        <v>223</v>
      </c>
      <c r="E250" s="295" t="s">
        <v>224</v>
      </c>
      <c r="F250" s="198" t="s">
        <v>178</v>
      </c>
      <c r="G250" s="296">
        <f>IF(F250="Confiable",15,0)</f>
        <v>0</v>
      </c>
      <c r="H250" s="877"/>
      <c r="I250" s="628"/>
      <c r="J250" s="877"/>
      <c r="K250" s="880"/>
    </row>
    <row r="251" spans="1:11" ht="45" x14ac:dyDescent="0.2">
      <c r="A251" s="886"/>
      <c r="B251" s="917"/>
      <c r="C251" s="886"/>
      <c r="D251" s="297" t="s">
        <v>225</v>
      </c>
      <c r="E251" s="295" t="s">
        <v>226</v>
      </c>
      <c r="F251" s="281" t="s">
        <v>178</v>
      </c>
      <c r="G251" s="296">
        <f>IF(F251="Se investigan y se resuelven oportunamente",15,0)</f>
        <v>0</v>
      </c>
      <c r="H251" s="877"/>
      <c r="I251" s="628"/>
      <c r="J251" s="877"/>
      <c r="K251" s="880"/>
    </row>
    <row r="252" spans="1:11" ht="30" x14ac:dyDescent="0.2">
      <c r="A252" s="887"/>
      <c r="B252" s="918"/>
      <c r="C252" s="887"/>
      <c r="D252" s="299" t="s">
        <v>227</v>
      </c>
      <c r="E252" s="295" t="s">
        <v>228</v>
      </c>
      <c r="F252" s="198" t="s">
        <v>178</v>
      </c>
      <c r="G252" s="296">
        <f>IF(F252="Completa",10,IF(F252="Incompleta",5,0))</f>
        <v>0</v>
      </c>
      <c r="H252" s="878"/>
      <c r="I252" s="627"/>
      <c r="J252" s="878"/>
      <c r="K252" s="881"/>
    </row>
    <row r="253" spans="1:11" ht="16.5" thickBot="1" x14ac:dyDescent="0.25">
      <c r="A253" s="317"/>
      <c r="B253" s="318"/>
      <c r="C253" s="314"/>
      <c r="D253" s="303"/>
      <c r="E253" s="304" t="s">
        <v>229</v>
      </c>
      <c r="F253" s="305"/>
      <c r="G253" s="305">
        <f>SUM(G246:G252)</f>
        <v>0</v>
      </c>
      <c r="H253" s="322"/>
      <c r="I253" s="323"/>
      <c r="J253" s="323"/>
      <c r="K253" s="324"/>
    </row>
    <row r="254" spans="1:11" ht="15.75" thickBot="1" x14ac:dyDescent="0.25"/>
    <row r="255" spans="1:11" ht="31.5" x14ac:dyDescent="0.2">
      <c r="A255" s="891" t="s">
        <v>87</v>
      </c>
      <c r="B255" s="911" t="s">
        <v>232</v>
      </c>
      <c r="C255" s="893" t="s">
        <v>205</v>
      </c>
      <c r="D255" s="895" t="s">
        <v>206</v>
      </c>
      <c r="E255" s="896"/>
      <c r="F255" s="896"/>
      <c r="G255" s="896"/>
      <c r="H255" s="897"/>
      <c r="I255" s="284" t="s">
        <v>207</v>
      </c>
      <c r="J255" s="898" t="s">
        <v>208</v>
      </c>
      <c r="K255" s="900" t="s">
        <v>209</v>
      </c>
    </row>
    <row r="256" spans="1:11" ht="63.75" thickBot="1" x14ac:dyDescent="0.25">
      <c r="A256" s="892"/>
      <c r="B256" s="912"/>
      <c r="C256" s="894"/>
      <c r="D256" s="287" t="s">
        <v>210</v>
      </c>
      <c r="E256" s="288" t="s">
        <v>211</v>
      </c>
      <c r="F256" s="287" t="s">
        <v>212</v>
      </c>
      <c r="G256" s="287" t="s">
        <v>213</v>
      </c>
      <c r="H256" s="287" t="s">
        <v>230</v>
      </c>
      <c r="I256" s="289" t="s">
        <v>215</v>
      </c>
      <c r="J256" s="899"/>
      <c r="K256" s="901"/>
    </row>
    <row r="257" spans="1:11" x14ac:dyDescent="0.2">
      <c r="A257" s="885" t="str">
        <f>DESCRIPCION!A38</f>
        <v>j</v>
      </c>
      <c r="B257" s="916">
        <f>DESCRIPCION!D38</f>
        <v>0</v>
      </c>
      <c r="C257" s="885"/>
      <c r="D257" s="888" t="s">
        <v>216</v>
      </c>
      <c r="E257" s="291" t="s">
        <v>217</v>
      </c>
      <c r="F257" s="292" t="s">
        <v>178</v>
      </c>
      <c r="G257" s="293">
        <f>IF(F257="Asignado",15,0)</f>
        <v>0</v>
      </c>
      <c r="H257" s="876" t="str">
        <f>IF(AND(G264&gt;0,G264&lt;=85),"Débil",IF(AND(G264&gt;85,G264&lt;=95),"Moderado",IF(G264&gt;96,"Fuerte"," ")))</f>
        <v xml:space="preserve"> </v>
      </c>
      <c r="I257" s="890" t="s">
        <v>178</v>
      </c>
      <c r="J257" s="876" t="str">
        <f>IF(AND(H257="Fuerte",I257="Fuerte (Siempre se Ejecuta)"),"Fuerte",IF(AND(H257="Fuerte",I257="Moderado (Algunas veces se ejecuta)"),"Moderado",IF(AND(H257="Fuerte",I257="Débil (No se ejecuta)"),"Débil",IF(AND(H257="Moderado",I257="Fuerte (Siempre se Ejecuta)"),"Moderado",IF(AND(H257="Moderado",I257="Moderado (Algunas veces se ejecuta)"),"Moderado",IF(AND(H257="Moderado",I257="Débil (No se ejecuta)"),"Débil",IF(AND(H257="Débil",I257="Fuerte (Siempre se Ejecuta)"),"Débil",IF(AND(H257="Débil",I257="Moderado (Algunas veces se ejecuta)"),"Débil",IF(AND(H257="Débil",I257="Débil (No se ejecuta)"),"Débil"," ")))))))))</f>
        <v xml:space="preserve"> </v>
      </c>
      <c r="K257" s="879" t="str">
        <f>IF(J257="Fuerte","NO",IF(J257=" "," ","SI"))</f>
        <v xml:space="preserve"> </v>
      </c>
    </row>
    <row r="258" spans="1:11" ht="30" x14ac:dyDescent="0.2">
      <c r="A258" s="886"/>
      <c r="B258" s="917"/>
      <c r="C258" s="886"/>
      <c r="D258" s="889"/>
      <c r="E258" s="295" t="s">
        <v>218</v>
      </c>
      <c r="F258" s="198" t="s">
        <v>178</v>
      </c>
      <c r="G258" s="296">
        <f>IF(F258="Adecuado",15,0)</f>
        <v>0</v>
      </c>
      <c r="H258" s="877"/>
      <c r="I258" s="628"/>
      <c r="J258" s="877"/>
      <c r="K258" s="880"/>
    </row>
    <row r="259" spans="1:11" ht="45" x14ac:dyDescent="0.2">
      <c r="A259" s="886"/>
      <c r="B259" s="917"/>
      <c r="C259" s="886"/>
      <c r="D259" s="297" t="s">
        <v>219</v>
      </c>
      <c r="E259" s="295" t="s">
        <v>220</v>
      </c>
      <c r="F259" s="198" t="s">
        <v>178</v>
      </c>
      <c r="G259" s="296">
        <f>IF(F259="Oportuna",15,0)</f>
        <v>0</v>
      </c>
      <c r="H259" s="877"/>
      <c r="I259" s="628"/>
      <c r="J259" s="877"/>
      <c r="K259" s="880"/>
    </row>
    <row r="260" spans="1:11" ht="45" x14ac:dyDescent="0.2">
      <c r="A260" s="886"/>
      <c r="B260" s="917"/>
      <c r="C260" s="886"/>
      <c r="D260" s="297" t="s">
        <v>221</v>
      </c>
      <c r="E260" s="295" t="s">
        <v>222</v>
      </c>
      <c r="F260" s="281" t="s">
        <v>178</v>
      </c>
      <c r="G260" s="296">
        <f>IF(F260="Prevenir",15,IF(F260="Detectar",10,0))</f>
        <v>0</v>
      </c>
      <c r="H260" s="877"/>
      <c r="I260" s="628"/>
      <c r="J260" s="877"/>
      <c r="K260" s="880"/>
    </row>
    <row r="261" spans="1:11" ht="30" x14ac:dyDescent="0.2">
      <c r="A261" s="886"/>
      <c r="B261" s="917"/>
      <c r="C261" s="886"/>
      <c r="D261" s="297" t="s">
        <v>223</v>
      </c>
      <c r="E261" s="295" t="s">
        <v>224</v>
      </c>
      <c r="F261" s="198" t="s">
        <v>178</v>
      </c>
      <c r="G261" s="296">
        <f>IF(F261="Confiable",15,0)</f>
        <v>0</v>
      </c>
      <c r="H261" s="877"/>
      <c r="I261" s="628"/>
      <c r="J261" s="877"/>
      <c r="K261" s="880"/>
    </row>
    <row r="262" spans="1:11" ht="45" x14ac:dyDescent="0.2">
      <c r="A262" s="886"/>
      <c r="B262" s="917"/>
      <c r="C262" s="886"/>
      <c r="D262" s="297" t="s">
        <v>225</v>
      </c>
      <c r="E262" s="295" t="s">
        <v>226</v>
      </c>
      <c r="F262" s="281" t="s">
        <v>178</v>
      </c>
      <c r="G262" s="296">
        <f>IF(F262="Se investigan y se resuelven oportunamente",15,0)</f>
        <v>0</v>
      </c>
      <c r="H262" s="877"/>
      <c r="I262" s="628"/>
      <c r="J262" s="877"/>
      <c r="K262" s="880"/>
    </row>
    <row r="263" spans="1:11" ht="30" x14ac:dyDescent="0.2">
      <c r="A263" s="887"/>
      <c r="B263" s="918"/>
      <c r="C263" s="887"/>
      <c r="D263" s="299" t="s">
        <v>227</v>
      </c>
      <c r="E263" s="295" t="s">
        <v>228</v>
      </c>
      <c r="F263" s="198" t="s">
        <v>178</v>
      </c>
      <c r="G263" s="296">
        <f>IF(F263="Completa",10,IF(F263="Incompleta",5,0))</f>
        <v>0</v>
      </c>
      <c r="H263" s="878"/>
      <c r="I263" s="627"/>
      <c r="J263" s="878"/>
      <c r="K263" s="881"/>
    </row>
    <row r="264" spans="1:11" ht="16.5" thickBot="1" x14ac:dyDescent="0.25">
      <c r="A264" s="317"/>
      <c r="B264" s="318"/>
      <c r="C264" s="314"/>
      <c r="D264" s="303"/>
      <c r="E264" s="304" t="s">
        <v>229</v>
      </c>
      <c r="F264" s="305"/>
      <c r="G264" s="305">
        <f>SUM(G257:G263)</f>
        <v>0</v>
      </c>
      <c r="H264" s="322"/>
      <c r="I264" s="323"/>
      <c r="J264" s="323"/>
      <c r="K264" s="324"/>
    </row>
    <row r="265" spans="1:11" ht="15.75" thickBot="1" x14ac:dyDescent="0.25"/>
    <row r="266" spans="1:11" ht="31.5" x14ac:dyDescent="0.2">
      <c r="A266" s="891" t="s">
        <v>87</v>
      </c>
      <c r="B266" s="911" t="s">
        <v>232</v>
      </c>
      <c r="C266" s="893" t="s">
        <v>205</v>
      </c>
      <c r="D266" s="895" t="s">
        <v>206</v>
      </c>
      <c r="E266" s="896"/>
      <c r="F266" s="896"/>
      <c r="G266" s="896"/>
      <c r="H266" s="897"/>
      <c r="I266" s="284" t="s">
        <v>207</v>
      </c>
      <c r="J266" s="898" t="s">
        <v>208</v>
      </c>
      <c r="K266" s="900" t="s">
        <v>209</v>
      </c>
    </row>
    <row r="267" spans="1:11" ht="63.75" thickBot="1" x14ac:dyDescent="0.25">
      <c r="A267" s="892"/>
      <c r="B267" s="912"/>
      <c r="C267" s="894"/>
      <c r="D267" s="287" t="s">
        <v>210</v>
      </c>
      <c r="E267" s="288" t="s">
        <v>211</v>
      </c>
      <c r="F267" s="287" t="s">
        <v>212</v>
      </c>
      <c r="G267" s="287" t="s">
        <v>213</v>
      </c>
      <c r="H267" s="287" t="s">
        <v>230</v>
      </c>
      <c r="I267" s="289" t="s">
        <v>215</v>
      </c>
      <c r="J267" s="899"/>
      <c r="K267" s="901"/>
    </row>
    <row r="268" spans="1:11" x14ac:dyDescent="0.2">
      <c r="A268" s="885" t="str">
        <f>DESCRIPCION!A38</f>
        <v>j</v>
      </c>
      <c r="B268" s="916">
        <f>DESCRIPCION!D39</f>
        <v>0</v>
      </c>
      <c r="C268" s="885"/>
      <c r="D268" s="888" t="s">
        <v>216</v>
      </c>
      <c r="E268" s="291" t="s">
        <v>217</v>
      </c>
      <c r="F268" s="292" t="s">
        <v>178</v>
      </c>
      <c r="G268" s="293">
        <f>IF(F268="Asignado",15,0)</f>
        <v>0</v>
      </c>
      <c r="H268" s="876" t="str">
        <f>IF(AND(G275&gt;0,G275&lt;=85),"Débil",IF(AND(G275&gt;85,G275&lt;=95),"Moderado",IF(G275&gt;96,"Fuerte"," ")))</f>
        <v xml:space="preserve"> </v>
      </c>
      <c r="I268" s="890" t="s">
        <v>201</v>
      </c>
      <c r="J268" s="876" t="str">
        <f>IF(AND(H268="Fuerte",I268="Fuerte (Siempre se Ejecuta)"),"Fuerte",IF(AND(H268="Fuerte",I268="Moderado (Algunas veces se ejecuta)"),"Moderado",IF(AND(H268="Fuerte",I268="Débil (No se ejecuta)"),"Débil",IF(AND(H268="Moderado",I268="Fuerte (Siempre se Ejecuta)"),"Moderado",IF(AND(H268="Moderado",I268="Moderado (Algunas veces se ejecuta)"),"Moderado",IF(AND(H268="Moderado",I268="Débil (No se ejecuta)"),"Débil",IF(AND(H268="Débil",I268="Fuerte (Siempre se Ejecuta)"),"Débil",IF(AND(H268="Débil",I268="Moderado (Algunas veces se ejecuta)"),"Débil",IF(AND(H268="Débil",I268="Débil (No se ejecuta)"),"Débil"," ")))))))))</f>
        <v xml:space="preserve"> </v>
      </c>
      <c r="K268" s="879" t="str">
        <f>IF(J268="Fuerte","NO",IF(J268=" "," ","SI"))</f>
        <v xml:space="preserve"> </v>
      </c>
    </row>
    <row r="269" spans="1:11" ht="30" x14ac:dyDescent="0.2">
      <c r="A269" s="886"/>
      <c r="B269" s="917"/>
      <c r="C269" s="886"/>
      <c r="D269" s="889"/>
      <c r="E269" s="295" t="s">
        <v>218</v>
      </c>
      <c r="F269" s="198" t="s">
        <v>178</v>
      </c>
      <c r="G269" s="296">
        <f>IF(F269="Adecuado",15,0)</f>
        <v>0</v>
      </c>
      <c r="H269" s="877"/>
      <c r="I269" s="628"/>
      <c r="J269" s="877"/>
      <c r="K269" s="880"/>
    </row>
    <row r="270" spans="1:11" ht="45" x14ac:dyDescent="0.2">
      <c r="A270" s="886"/>
      <c r="B270" s="917"/>
      <c r="C270" s="886"/>
      <c r="D270" s="297" t="s">
        <v>219</v>
      </c>
      <c r="E270" s="295" t="s">
        <v>220</v>
      </c>
      <c r="F270" s="198" t="s">
        <v>178</v>
      </c>
      <c r="G270" s="296">
        <f>IF(F270="Oportuna",15,0)</f>
        <v>0</v>
      </c>
      <c r="H270" s="877"/>
      <c r="I270" s="628"/>
      <c r="J270" s="877"/>
      <c r="K270" s="880"/>
    </row>
    <row r="271" spans="1:11" ht="45" x14ac:dyDescent="0.2">
      <c r="A271" s="886"/>
      <c r="B271" s="917"/>
      <c r="C271" s="886"/>
      <c r="D271" s="297" t="s">
        <v>221</v>
      </c>
      <c r="E271" s="295" t="s">
        <v>222</v>
      </c>
      <c r="F271" s="281" t="s">
        <v>178</v>
      </c>
      <c r="G271" s="296">
        <f>IF(F271="Prevenir",15,IF(F271="Detectar",10,0))</f>
        <v>0</v>
      </c>
      <c r="H271" s="877"/>
      <c r="I271" s="628"/>
      <c r="J271" s="877"/>
      <c r="K271" s="880"/>
    </row>
    <row r="272" spans="1:11" ht="30" x14ac:dyDescent="0.2">
      <c r="A272" s="886"/>
      <c r="B272" s="917"/>
      <c r="C272" s="886"/>
      <c r="D272" s="297" t="s">
        <v>223</v>
      </c>
      <c r="E272" s="295" t="s">
        <v>224</v>
      </c>
      <c r="F272" s="198" t="s">
        <v>178</v>
      </c>
      <c r="G272" s="296">
        <f>IF(F272="Confiable",15,0)</f>
        <v>0</v>
      </c>
      <c r="H272" s="877"/>
      <c r="I272" s="628"/>
      <c r="J272" s="877"/>
      <c r="K272" s="880"/>
    </row>
    <row r="273" spans="1:11" ht="45" x14ac:dyDescent="0.2">
      <c r="A273" s="886"/>
      <c r="B273" s="917"/>
      <c r="C273" s="886"/>
      <c r="D273" s="297" t="s">
        <v>225</v>
      </c>
      <c r="E273" s="295" t="s">
        <v>226</v>
      </c>
      <c r="F273" s="281" t="s">
        <v>178</v>
      </c>
      <c r="G273" s="296">
        <f>IF(F273="Se investigan y se resuelven oportunamente",15,0)</f>
        <v>0</v>
      </c>
      <c r="H273" s="877"/>
      <c r="I273" s="628"/>
      <c r="J273" s="877"/>
      <c r="K273" s="880"/>
    </row>
    <row r="274" spans="1:11" ht="30" x14ac:dyDescent="0.2">
      <c r="A274" s="887"/>
      <c r="B274" s="918"/>
      <c r="C274" s="887"/>
      <c r="D274" s="299" t="s">
        <v>227</v>
      </c>
      <c r="E274" s="295" t="s">
        <v>228</v>
      </c>
      <c r="F274" s="198" t="s">
        <v>178</v>
      </c>
      <c r="G274" s="296">
        <f>IF(F274="Completa",10,IF(F274="Incompleta",5,0))</f>
        <v>0</v>
      </c>
      <c r="H274" s="878"/>
      <c r="I274" s="627"/>
      <c r="J274" s="878"/>
      <c r="K274" s="881"/>
    </row>
    <row r="275" spans="1:11" ht="16.5" thickBot="1" x14ac:dyDescent="0.25">
      <c r="A275" s="317"/>
      <c r="B275" s="318"/>
      <c r="C275" s="314"/>
      <c r="D275" s="303"/>
      <c r="E275" s="304" t="s">
        <v>229</v>
      </c>
      <c r="F275" s="305"/>
      <c r="G275" s="305">
        <f>SUM(G268:G274)</f>
        <v>0</v>
      </c>
      <c r="H275" s="322"/>
      <c r="I275" s="323"/>
      <c r="J275" s="323"/>
      <c r="K275" s="324"/>
    </row>
    <row r="276" spans="1:11" ht="15.75" thickBot="1" x14ac:dyDescent="0.25"/>
    <row r="277" spans="1:11" ht="31.5" x14ac:dyDescent="0.2">
      <c r="A277" s="891" t="s">
        <v>87</v>
      </c>
      <c r="B277" s="911" t="s">
        <v>232</v>
      </c>
      <c r="C277" s="893" t="s">
        <v>205</v>
      </c>
      <c r="D277" s="895" t="s">
        <v>206</v>
      </c>
      <c r="E277" s="896"/>
      <c r="F277" s="896"/>
      <c r="G277" s="896"/>
      <c r="H277" s="897"/>
      <c r="I277" s="284" t="s">
        <v>207</v>
      </c>
      <c r="J277" s="898" t="s">
        <v>208</v>
      </c>
      <c r="K277" s="900" t="s">
        <v>209</v>
      </c>
    </row>
    <row r="278" spans="1:11" ht="63.75" thickBot="1" x14ac:dyDescent="0.25">
      <c r="A278" s="892"/>
      <c r="B278" s="912"/>
      <c r="C278" s="894"/>
      <c r="D278" s="287" t="s">
        <v>210</v>
      </c>
      <c r="E278" s="288" t="s">
        <v>211</v>
      </c>
      <c r="F278" s="287" t="s">
        <v>212</v>
      </c>
      <c r="G278" s="287" t="s">
        <v>213</v>
      </c>
      <c r="H278" s="287" t="s">
        <v>230</v>
      </c>
      <c r="I278" s="289" t="s">
        <v>215</v>
      </c>
      <c r="J278" s="899"/>
      <c r="K278" s="901"/>
    </row>
    <row r="279" spans="1:11" x14ac:dyDescent="0.2">
      <c r="A279" s="885" t="str">
        <f>DESCRIPCION!A38</f>
        <v>j</v>
      </c>
      <c r="B279" s="916">
        <f>DESCRIPCION!D40</f>
        <v>0</v>
      </c>
      <c r="C279" s="885"/>
      <c r="D279" s="888" t="s">
        <v>216</v>
      </c>
      <c r="E279" s="291" t="s">
        <v>217</v>
      </c>
      <c r="F279" s="292" t="s">
        <v>178</v>
      </c>
      <c r="G279" s="293">
        <f>IF(F279="Asignado",15,0)</f>
        <v>0</v>
      </c>
      <c r="H279" s="876" t="str">
        <f>IF(AND(G286&gt;0,G286&lt;=85),"Débil",IF(AND(G286&gt;85,G286&lt;=95),"Moderado",IF(G286&gt;96,"Fuerte"," ")))</f>
        <v xml:space="preserve"> </v>
      </c>
      <c r="I279" s="890" t="s">
        <v>178</v>
      </c>
      <c r="J279" s="876" t="str">
        <f>IF(AND(H279="Fuerte",I279="Fuerte (Siempre se Ejecuta)"),"Fuerte",IF(AND(H279="Fuerte",I279="Moderado (Algunas veces se ejecuta)"),"Moderado",IF(AND(H279="Fuerte",I279="Débil (No se ejecuta)"),"Débil",IF(AND(H279="Moderado",I279="Fuerte (Siempre se Ejecuta)"),"Moderado",IF(AND(H279="Moderado",I279="Moderado (Algunas veces se ejecuta)"),"Moderado",IF(AND(H279="Moderado",I279="Débil (No se ejecuta)"),"Débil",IF(AND(H279="Débil",I279="Fuerte (Siempre se Ejecuta)"),"Débil",IF(AND(H279="Débil",I279="Moderado (Algunas veces se ejecuta)"),"Débil",IF(AND(H279="Débil",I279="Débil (No se ejecuta)"),"Débil"," ")))))))))</f>
        <v xml:space="preserve"> </v>
      </c>
      <c r="K279" s="879" t="str">
        <f>IF(J279="Fuerte","NO",IF(J279=" "," ","SI"))</f>
        <v xml:space="preserve"> </v>
      </c>
    </row>
    <row r="280" spans="1:11" ht="30" x14ac:dyDescent="0.2">
      <c r="A280" s="886"/>
      <c r="B280" s="917"/>
      <c r="C280" s="886"/>
      <c r="D280" s="889"/>
      <c r="E280" s="295" t="s">
        <v>218</v>
      </c>
      <c r="F280" s="198" t="s">
        <v>178</v>
      </c>
      <c r="G280" s="296">
        <f>IF(F280="Adecuado",15,0)</f>
        <v>0</v>
      </c>
      <c r="H280" s="877"/>
      <c r="I280" s="628"/>
      <c r="J280" s="877"/>
      <c r="K280" s="880"/>
    </row>
    <row r="281" spans="1:11" ht="45" x14ac:dyDescent="0.2">
      <c r="A281" s="886"/>
      <c r="B281" s="917"/>
      <c r="C281" s="886"/>
      <c r="D281" s="297" t="s">
        <v>219</v>
      </c>
      <c r="E281" s="295" t="s">
        <v>220</v>
      </c>
      <c r="F281" s="198" t="s">
        <v>178</v>
      </c>
      <c r="G281" s="296">
        <f>IF(F281="Oportuna",15,0)</f>
        <v>0</v>
      </c>
      <c r="H281" s="877"/>
      <c r="I281" s="628"/>
      <c r="J281" s="877"/>
      <c r="K281" s="880"/>
    </row>
    <row r="282" spans="1:11" ht="45" x14ac:dyDescent="0.2">
      <c r="A282" s="886"/>
      <c r="B282" s="917"/>
      <c r="C282" s="886"/>
      <c r="D282" s="297" t="s">
        <v>221</v>
      </c>
      <c r="E282" s="295" t="s">
        <v>222</v>
      </c>
      <c r="F282" s="281" t="s">
        <v>178</v>
      </c>
      <c r="G282" s="296">
        <f>IF(F282="Prevenir",15,IF(F282="Detectar",10,0))</f>
        <v>0</v>
      </c>
      <c r="H282" s="877"/>
      <c r="I282" s="628"/>
      <c r="J282" s="877"/>
      <c r="K282" s="880"/>
    </row>
    <row r="283" spans="1:11" ht="30" x14ac:dyDescent="0.2">
      <c r="A283" s="886"/>
      <c r="B283" s="917"/>
      <c r="C283" s="886"/>
      <c r="D283" s="297" t="s">
        <v>223</v>
      </c>
      <c r="E283" s="295" t="s">
        <v>224</v>
      </c>
      <c r="F283" s="198" t="s">
        <v>178</v>
      </c>
      <c r="G283" s="296">
        <f>IF(F283="Confiable",15,0)</f>
        <v>0</v>
      </c>
      <c r="H283" s="877"/>
      <c r="I283" s="628"/>
      <c r="J283" s="877"/>
      <c r="K283" s="880"/>
    </row>
    <row r="284" spans="1:11" ht="45" x14ac:dyDescent="0.2">
      <c r="A284" s="886"/>
      <c r="B284" s="917"/>
      <c r="C284" s="886"/>
      <c r="D284" s="297" t="s">
        <v>225</v>
      </c>
      <c r="E284" s="295" t="s">
        <v>226</v>
      </c>
      <c r="F284" s="281" t="s">
        <v>178</v>
      </c>
      <c r="G284" s="296">
        <f>IF(F284="Se investigan y se resuelven oportunamente",15,0)</f>
        <v>0</v>
      </c>
      <c r="H284" s="877"/>
      <c r="I284" s="628"/>
      <c r="J284" s="877"/>
      <c r="K284" s="880"/>
    </row>
    <row r="285" spans="1:11" ht="30" x14ac:dyDescent="0.2">
      <c r="A285" s="887"/>
      <c r="B285" s="918"/>
      <c r="C285" s="887"/>
      <c r="D285" s="299" t="s">
        <v>227</v>
      </c>
      <c r="E285" s="295" t="s">
        <v>228</v>
      </c>
      <c r="F285" s="198" t="s">
        <v>178</v>
      </c>
      <c r="G285" s="296">
        <f>IF(F285="Completa",10,IF(F285="Incompleta",5,0))</f>
        <v>0</v>
      </c>
      <c r="H285" s="878"/>
      <c r="I285" s="627"/>
      <c r="J285" s="878"/>
      <c r="K285" s="881"/>
    </row>
    <row r="286" spans="1:11" ht="16.5" thickBot="1" x14ac:dyDescent="0.25">
      <c r="A286" s="317"/>
      <c r="B286" s="318"/>
      <c r="C286" s="314"/>
      <c r="D286" s="303"/>
      <c r="E286" s="304" t="s">
        <v>229</v>
      </c>
      <c r="F286" s="305"/>
      <c r="G286" s="305">
        <f>SUM(G279:G285)</f>
        <v>0</v>
      </c>
      <c r="H286" s="322"/>
      <c r="I286" s="323"/>
      <c r="J286" s="323"/>
      <c r="K286" s="324"/>
    </row>
  </sheetData>
  <sheetProtection selectLockedCells="1"/>
  <mergeCells count="361">
    <mergeCell ref="K277:K278"/>
    <mergeCell ref="A279:A285"/>
    <mergeCell ref="B279:B285"/>
    <mergeCell ref="C279:C285"/>
    <mergeCell ref="D279:D280"/>
    <mergeCell ref="H279:H285"/>
    <mergeCell ref="I279:I285"/>
    <mergeCell ref="J279:J285"/>
    <mergeCell ref="K279:K285"/>
    <mergeCell ref="A277:A278"/>
    <mergeCell ref="B277:B278"/>
    <mergeCell ref="C277:C278"/>
    <mergeCell ref="D277:H277"/>
    <mergeCell ref="J277:J278"/>
    <mergeCell ref="K266:K267"/>
    <mergeCell ref="A268:A274"/>
    <mergeCell ref="B268:B274"/>
    <mergeCell ref="C268:C274"/>
    <mergeCell ref="D268:D269"/>
    <mergeCell ref="H268:H274"/>
    <mergeCell ref="I268:I274"/>
    <mergeCell ref="J268:J274"/>
    <mergeCell ref="K268:K274"/>
    <mergeCell ref="A266:A267"/>
    <mergeCell ref="B266:B267"/>
    <mergeCell ref="C266:C267"/>
    <mergeCell ref="D266:H266"/>
    <mergeCell ref="J266:J267"/>
    <mergeCell ref="K255:K256"/>
    <mergeCell ref="A257:A263"/>
    <mergeCell ref="B257:B263"/>
    <mergeCell ref="C257:C263"/>
    <mergeCell ref="D257:D258"/>
    <mergeCell ref="H257:H263"/>
    <mergeCell ref="I257:I263"/>
    <mergeCell ref="J257:J263"/>
    <mergeCell ref="K257:K263"/>
    <mergeCell ref="A255:A256"/>
    <mergeCell ref="B255:B256"/>
    <mergeCell ref="C255:C256"/>
    <mergeCell ref="D255:H255"/>
    <mergeCell ref="J255:J256"/>
    <mergeCell ref="D244:H244"/>
    <mergeCell ref="J244:J245"/>
    <mergeCell ref="K244:K245"/>
    <mergeCell ref="A246:A252"/>
    <mergeCell ref="B246:B252"/>
    <mergeCell ref="C246:C252"/>
    <mergeCell ref="D246:D247"/>
    <mergeCell ref="H246:H252"/>
    <mergeCell ref="I246:I252"/>
    <mergeCell ref="J246:J252"/>
    <mergeCell ref="K246:K252"/>
    <mergeCell ref="A244:A245"/>
    <mergeCell ref="B244:B245"/>
    <mergeCell ref="C244:C245"/>
    <mergeCell ref="A233:A234"/>
    <mergeCell ref="B233:B234"/>
    <mergeCell ref="C233:C234"/>
    <mergeCell ref="D233:H233"/>
    <mergeCell ref="J233:J234"/>
    <mergeCell ref="K233:K234"/>
    <mergeCell ref="A235:A241"/>
    <mergeCell ref="B235:B241"/>
    <mergeCell ref="C235:C241"/>
    <mergeCell ref="D235:D236"/>
    <mergeCell ref="H235:H241"/>
    <mergeCell ref="I235:I241"/>
    <mergeCell ref="J235:J241"/>
    <mergeCell ref="K235:K241"/>
    <mergeCell ref="A222:A223"/>
    <mergeCell ref="B222:B223"/>
    <mergeCell ref="C222:C223"/>
    <mergeCell ref="D222:H222"/>
    <mergeCell ref="J222:J223"/>
    <mergeCell ref="K222:K223"/>
    <mergeCell ref="A224:A230"/>
    <mergeCell ref="B224:B230"/>
    <mergeCell ref="C224:C230"/>
    <mergeCell ref="D224:D225"/>
    <mergeCell ref="H224:H230"/>
    <mergeCell ref="I224:I230"/>
    <mergeCell ref="J224:J230"/>
    <mergeCell ref="K224:K230"/>
    <mergeCell ref="A211:A212"/>
    <mergeCell ref="B211:B212"/>
    <mergeCell ref="C211:C212"/>
    <mergeCell ref="D211:H211"/>
    <mergeCell ref="J211:J212"/>
    <mergeCell ref="K211:K212"/>
    <mergeCell ref="A213:A219"/>
    <mergeCell ref="B213:B219"/>
    <mergeCell ref="C213:C219"/>
    <mergeCell ref="D213:D214"/>
    <mergeCell ref="H213:H219"/>
    <mergeCell ref="I213:I219"/>
    <mergeCell ref="J213:J219"/>
    <mergeCell ref="K213:K219"/>
    <mergeCell ref="A200:A201"/>
    <mergeCell ref="B200:B201"/>
    <mergeCell ref="C200:C201"/>
    <mergeCell ref="D200:H200"/>
    <mergeCell ref="J200:J201"/>
    <mergeCell ref="K200:K201"/>
    <mergeCell ref="A202:A208"/>
    <mergeCell ref="B202:B208"/>
    <mergeCell ref="C202:C208"/>
    <mergeCell ref="D202:D203"/>
    <mergeCell ref="H202:H208"/>
    <mergeCell ref="I202:I208"/>
    <mergeCell ref="J202:J208"/>
    <mergeCell ref="K202:K208"/>
    <mergeCell ref="A189:A190"/>
    <mergeCell ref="B189:B190"/>
    <mergeCell ref="C189:C190"/>
    <mergeCell ref="D189:H189"/>
    <mergeCell ref="J189:J190"/>
    <mergeCell ref="K189:K190"/>
    <mergeCell ref="A191:A197"/>
    <mergeCell ref="B191:B197"/>
    <mergeCell ref="C191:C197"/>
    <mergeCell ref="D191:D192"/>
    <mergeCell ref="H191:H197"/>
    <mergeCell ref="I191:I197"/>
    <mergeCell ref="J191:J197"/>
    <mergeCell ref="K191:K197"/>
    <mergeCell ref="A178:A179"/>
    <mergeCell ref="B178:B179"/>
    <mergeCell ref="C178:C179"/>
    <mergeCell ref="D178:H178"/>
    <mergeCell ref="J178:J179"/>
    <mergeCell ref="K178:K179"/>
    <mergeCell ref="A180:A186"/>
    <mergeCell ref="B180:B186"/>
    <mergeCell ref="C180:C186"/>
    <mergeCell ref="D180:D181"/>
    <mergeCell ref="H180:H186"/>
    <mergeCell ref="I180:I186"/>
    <mergeCell ref="J180:J186"/>
    <mergeCell ref="K180:K186"/>
    <mergeCell ref="A167:A168"/>
    <mergeCell ref="B167:B168"/>
    <mergeCell ref="C167:C168"/>
    <mergeCell ref="D167:H167"/>
    <mergeCell ref="J167:J168"/>
    <mergeCell ref="K167:K168"/>
    <mergeCell ref="A169:A175"/>
    <mergeCell ref="B169:B175"/>
    <mergeCell ref="C169:C175"/>
    <mergeCell ref="D169:D170"/>
    <mergeCell ref="H169:H175"/>
    <mergeCell ref="I169:I175"/>
    <mergeCell ref="J169:J175"/>
    <mergeCell ref="K169:K175"/>
    <mergeCell ref="A156:A157"/>
    <mergeCell ref="B156:B157"/>
    <mergeCell ref="C156:C157"/>
    <mergeCell ref="D156:H156"/>
    <mergeCell ref="J156:J157"/>
    <mergeCell ref="K156:K157"/>
    <mergeCell ref="A158:A164"/>
    <mergeCell ref="B158:B164"/>
    <mergeCell ref="C158:C164"/>
    <mergeCell ref="D158:D159"/>
    <mergeCell ref="H158:H164"/>
    <mergeCell ref="I158:I164"/>
    <mergeCell ref="J158:J164"/>
    <mergeCell ref="K158:K164"/>
    <mergeCell ref="A145:A146"/>
    <mergeCell ref="B145:B146"/>
    <mergeCell ref="C145:C146"/>
    <mergeCell ref="D145:H145"/>
    <mergeCell ref="J145:J146"/>
    <mergeCell ref="K145:K146"/>
    <mergeCell ref="A147:A153"/>
    <mergeCell ref="B147:B153"/>
    <mergeCell ref="C147:C153"/>
    <mergeCell ref="D147:D148"/>
    <mergeCell ref="H147:H153"/>
    <mergeCell ref="I147:I153"/>
    <mergeCell ref="J147:J153"/>
    <mergeCell ref="K147:K153"/>
    <mergeCell ref="A134:A135"/>
    <mergeCell ref="B134:B135"/>
    <mergeCell ref="C134:C135"/>
    <mergeCell ref="D134:H134"/>
    <mergeCell ref="J134:J135"/>
    <mergeCell ref="K134:K135"/>
    <mergeCell ref="A136:A142"/>
    <mergeCell ref="B136:B142"/>
    <mergeCell ref="C136:C142"/>
    <mergeCell ref="D136:D137"/>
    <mergeCell ref="H136:H142"/>
    <mergeCell ref="I136:I142"/>
    <mergeCell ref="J136:J142"/>
    <mergeCell ref="K136:K142"/>
    <mergeCell ref="A123:A124"/>
    <mergeCell ref="B123:B124"/>
    <mergeCell ref="C123:C124"/>
    <mergeCell ref="D123:H123"/>
    <mergeCell ref="J123:J124"/>
    <mergeCell ref="K123:K124"/>
    <mergeCell ref="A125:A131"/>
    <mergeCell ref="B125:B131"/>
    <mergeCell ref="C125:C131"/>
    <mergeCell ref="D125:D126"/>
    <mergeCell ref="H125:H131"/>
    <mergeCell ref="I125:I131"/>
    <mergeCell ref="J125:J131"/>
    <mergeCell ref="K125:K131"/>
    <mergeCell ref="A112:A113"/>
    <mergeCell ref="B112:B113"/>
    <mergeCell ref="C112:C113"/>
    <mergeCell ref="D112:H112"/>
    <mergeCell ref="J112:J113"/>
    <mergeCell ref="K112:K113"/>
    <mergeCell ref="A114:A120"/>
    <mergeCell ref="B114:B120"/>
    <mergeCell ref="C114:C120"/>
    <mergeCell ref="D114:D115"/>
    <mergeCell ref="H114:H120"/>
    <mergeCell ref="I114:I120"/>
    <mergeCell ref="J114:J120"/>
    <mergeCell ref="K114:K120"/>
    <mergeCell ref="J101:J102"/>
    <mergeCell ref="K101:K102"/>
    <mergeCell ref="A103:A109"/>
    <mergeCell ref="B103:B109"/>
    <mergeCell ref="C103:C109"/>
    <mergeCell ref="D103:D104"/>
    <mergeCell ref="H103:H109"/>
    <mergeCell ref="I103:I109"/>
    <mergeCell ref="J103:J109"/>
    <mergeCell ref="K103:K109"/>
    <mergeCell ref="A81:A87"/>
    <mergeCell ref="B81:B87"/>
    <mergeCell ref="B90:B91"/>
    <mergeCell ref="A92:A98"/>
    <mergeCell ref="B92:B98"/>
    <mergeCell ref="A101:A102"/>
    <mergeCell ref="B101:B102"/>
    <mergeCell ref="C101:C102"/>
    <mergeCell ref="D101:H101"/>
    <mergeCell ref="B79:B80"/>
    <mergeCell ref="J57:J63"/>
    <mergeCell ref="K57:K63"/>
    <mergeCell ref="D66:H66"/>
    <mergeCell ref="J66:J67"/>
    <mergeCell ref="K66:K67"/>
    <mergeCell ref="D57:D58"/>
    <mergeCell ref="H57:H63"/>
    <mergeCell ref="I57:I63"/>
    <mergeCell ref="J68:J74"/>
    <mergeCell ref="K68:K74"/>
    <mergeCell ref="B57:B63"/>
    <mergeCell ref="D68:D69"/>
    <mergeCell ref="H68:H74"/>
    <mergeCell ref="I68:I74"/>
    <mergeCell ref="K79:K80"/>
    <mergeCell ref="A57:A63"/>
    <mergeCell ref="B68:B74"/>
    <mergeCell ref="A68:A74"/>
    <mergeCell ref="A43:A44"/>
    <mergeCell ref="C43:C44"/>
    <mergeCell ref="A66:A67"/>
    <mergeCell ref="C66:C67"/>
    <mergeCell ref="C57:C63"/>
    <mergeCell ref="B66:B67"/>
    <mergeCell ref="C68:C74"/>
    <mergeCell ref="A55:A56"/>
    <mergeCell ref="C55:C56"/>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D43:H43"/>
    <mergeCell ref="J43:J44"/>
    <mergeCell ref="K43:K44"/>
    <mergeCell ref="A32:A33"/>
    <mergeCell ref="C32:C33"/>
    <mergeCell ref="D32:H32"/>
    <mergeCell ref="J32:J33"/>
    <mergeCell ref="K32:K33"/>
    <mergeCell ref="J34:J40"/>
    <mergeCell ref="K34:K40"/>
    <mergeCell ref="C34:C40"/>
    <mergeCell ref="D34:D35"/>
    <mergeCell ref="H34:H40"/>
    <mergeCell ref="I34:I40"/>
    <mergeCell ref="B32:B33"/>
    <mergeCell ref="B43:B44"/>
    <mergeCell ref="A34:A40"/>
    <mergeCell ref="B34:B40"/>
    <mergeCell ref="D55:H55"/>
    <mergeCell ref="J55:J56"/>
    <mergeCell ref="K55:K56"/>
    <mergeCell ref="D45:D46"/>
    <mergeCell ref="H45:H51"/>
    <mergeCell ref="I45:I51"/>
    <mergeCell ref="B55:B56"/>
    <mergeCell ref="A45:A51"/>
    <mergeCell ref="B45:B51"/>
    <mergeCell ref="C45:C51"/>
    <mergeCell ref="J92:J98"/>
    <mergeCell ref="K92:K98"/>
    <mergeCell ref="A1:A4"/>
    <mergeCell ref="C92:C98"/>
    <mergeCell ref="D92:D93"/>
    <mergeCell ref="H92:H98"/>
    <mergeCell ref="I92:I98"/>
    <mergeCell ref="J81:J87"/>
    <mergeCell ref="K81:K87"/>
    <mergeCell ref="A90:A91"/>
    <mergeCell ref="C90:C91"/>
    <mergeCell ref="D90:H90"/>
    <mergeCell ref="J90:J91"/>
    <mergeCell ref="K90:K91"/>
    <mergeCell ref="C81:C87"/>
    <mergeCell ref="D81:D82"/>
    <mergeCell ref="H81:H87"/>
    <mergeCell ref="I81:I87"/>
    <mergeCell ref="A79:A80"/>
    <mergeCell ref="C79:C80"/>
    <mergeCell ref="D79:H79"/>
    <mergeCell ref="J79:J80"/>
    <mergeCell ref="J45:J51"/>
    <mergeCell ref="K45:K5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F34 F45 F57 F68 F81 F92 F103 F114 F125 F136 F147 F158 F169 F180 F191 F202 F213 F224 F235 F246 F257 F268 F279</xm:sqref>
        </x14:dataValidation>
        <x14:dataValidation type="list" allowBlank="1" showInputMessage="1" showErrorMessage="1" xr:uid="{00000000-0002-0000-1200-000001000000}">
          <x14:formula1>
            <xm:f>NOOO!$A$155:$A$157</xm:f>
          </x14:formula1>
          <xm:sqref>F12 F23 F35 F46 F58 F69 F82 F93 F104 F115 F126 F137 F148 F159 F170 F181 F192 F203 F214 F225 F236 F247 F258 F269 F280</xm:sqref>
        </x14:dataValidation>
        <x14:dataValidation type="list" allowBlank="1" showInputMessage="1" showErrorMessage="1" xr:uid="{00000000-0002-0000-1200-000002000000}">
          <x14:formula1>
            <xm:f>NOOO!$A$160:$A$162</xm:f>
          </x14:formula1>
          <xm:sqref>F13 F24 F36 F47 F59 F70 F83 F94 F105 F116 F127 F138 F149 F160 F171 F182 F193 F204 F215 F226 F237 F248 F259 F270 F281</xm:sqref>
        </x14:dataValidation>
        <x14:dataValidation type="list" allowBlank="1" showInputMessage="1" showErrorMessage="1" xr:uid="{00000000-0002-0000-1200-000003000000}">
          <x14:formula1>
            <xm:f>NOOO!$A$165:$A$168</xm:f>
          </x14:formula1>
          <xm:sqref>F14 F25 F37 F48 F60 F71 F84 F95 F106 F117 F128 F139 F150 F161 F172 F183 F194 F205 F216 F227 F238 F249 F260 F271 F282</xm:sqref>
        </x14:dataValidation>
        <x14:dataValidation type="list" allowBlank="1" showInputMessage="1" showErrorMessage="1" xr:uid="{00000000-0002-0000-1200-000004000000}">
          <x14:formula1>
            <xm:f>NOOO!$A$171:$A$173</xm:f>
          </x14:formula1>
          <xm:sqref>F15 F26 F38 F49 F61 F72 F85 F96 F107 F118 F129 F140 F151 F162 F173 F184 F195 F206 F217 F228 F239 F250 F261 F272 F283</xm:sqref>
        </x14:dataValidation>
        <x14:dataValidation type="list" allowBlank="1" showInputMessage="1" showErrorMessage="1" xr:uid="{00000000-0002-0000-1200-000005000000}">
          <x14:formula1>
            <xm:f>NOOO!$A$176:$A$178</xm:f>
          </x14:formula1>
          <xm:sqref>F16 F27 F39 F50 F62 F73 F86 F97 F108 F119 F130 F141 F152 F163 F174 F185 F196 F207 F218 F229 F240 F251 F262 F273 F284</xm:sqref>
        </x14:dataValidation>
        <x14:dataValidation type="list" allowBlank="1" showInputMessage="1" showErrorMessage="1" xr:uid="{00000000-0002-0000-1200-000006000000}">
          <x14:formula1>
            <xm:f>NOOO!$A$181:$A$184</xm:f>
          </x14:formula1>
          <xm:sqref>F17 F28 F40 F51 F63 F74 F87 F98 F109 F120 F131 F142 F153 F164 F175 F186 F197 F208 F219 F230 F241 F252 F263 F274 F285</xm:sqref>
        </x14:dataValidation>
        <x14:dataValidation type="list" allowBlank="1" showInputMessage="1" showErrorMessage="1" xr:uid="{00000000-0002-0000-1200-000007000000}">
          <x14:formula1>
            <xm:f>NOOO!$A$187:$A$190</xm:f>
          </x14:formula1>
          <xm:sqref>I11:I17 I22:I28 I34:I40 I45:I51 I57:I63 I68:I74 I81:I87 I92:I98 I103:I109 I114:I120 I125:I131 I136:I142 I147:I153 I158:I164 I169:I175 I180:I186 I191:I197 I202:I208 I213:I219 I224:I230 I235:I241 I246:I252 I257:I263 I268:I274 I279:I285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3"/>
  <sheetViews>
    <sheetView topLeftCell="C19" zoomScale="70" zoomScaleNormal="70" workbookViewId="0">
      <selection activeCell="D23" sqref="D2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7" width="33.7109375" style="1" customWidth="1"/>
    <col min="8" max="16384" width="11.42578125" style="1"/>
  </cols>
  <sheetData>
    <row r="1" spans="1:10" ht="15" customHeight="1" x14ac:dyDescent="0.2">
      <c r="A1" s="430"/>
      <c r="B1" s="462" t="s">
        <v>372</v>
      </c>
      <c r="C1" s="462"/>
      <c r="D1" s="462"/>
      <c r="E1" s="335" t="s">
        <v>539</v>
      </c>
      <c r="F1" s="433"/>
      <c r="G1" s="2"/>
      <c r="J1" s="461"/>
    </row>
    <row r="2" spans="1:10" ht="15" customHeight="1" x14ac:dyDescent="0.2">
      <c r="A2" s="431"/>
      <c r="B2" s="463"/>
      <c r="C2" s="463"/>
      <c r="D2" s="463"/>
      <c r="E2" s="336" t="s">
        <v>540</v>
      </c>
      <c r="F2" s="434"/>
      <c r="G2" s="2"/>
      <c r="J2" s="461"/>
    </row>
    <row r="3" spans="1:10" ht="15" customHeight="1" x14ac:dyDescent="0.2">
      <c r="A3" s="431"/>
      <c r="B3" s="463" t="s">
        <v>3</v>
      </c>
      <c r="C3" s="463"/>
      <c r="D3" s="463"/>
      <c r="E3" s="336" t="s">
        <v>541</v>
      </c>
      <c r="F3" s="434"/>
      <c r="G3" s="2"/>
      <c r="J3" s="461"/>
    </row>
    <row r="4" spans="1:10" ht="15.75" customHeight="1" x14ac:dyDescent="0.2">
      <c r="A4" s="431"/>
      <c r="B4" s="463"/>
      <c r="C4" s="463"/>
      <c r="D4" s="463"/>
      <c r="E4" s="336" t="s">
        <v>543</v>
      </c>
      <c r="F4" s="434"/>
      <c r="G4" s="2"/>
      <c r="J4" s="461"/>
    </row>
    <row r="5" spans="1:10" ht="15.75" customHeight="1" x14ac:dyDescent="0.2">
      <c r="A5" s="465"/>
      <c r="B5" s="466"/>
      <c r="C5" s="466"/>
      <c r="D5" s="466"/>
      <c r="E5" s="466"/>
      <c r="F5" s="467"/>
      <c r="G5" s="2"/>
      <c r="J5" s="50"/>
    </row>
    <row r="6" spans="1:10" ht="15" customHeight="1" x14ac:dyDescent="0.2">
      <c r="A6" s="474" t="s">
        <v>6</v>
      </c>
      <c r="B6" s="475"/>
      <c r="C6" s="475"/>
      <c r="D6" s="475"/>
      <c r="E6" s="475"/>
      <c r="F6" s="476"/>
    </row>
    <row r="7" spans="1:10" ht="15.75" customHeight="1" x14ac:dyDescent="0.2">
      <c r="A7" s="474"/>
      <c r="B7" s="475"/>
      <c r="C7" s="475"/>
      <c r="D7" s="475"/>
      <c r="E7" s="475"/>
      <c r="F7" s="476"/>
    </row>
    <row r="8" spans="1:10" ht="27" customHeight="1" x14ac:dyDescent="0.2">
      <c r="A8" s="468" t="s">
        <v>382</v>
      </c>
      <c r="B8" s="469"/>
      <c r="C8" s="469"/>
      <c r="D8" s="469"/>
      <c r="E8" s="469"/>
      <c r="F8" s="470"/>
    </row>
    <row r="9" spans="1:10" ht="69" customHeight="1" thickBot="1" x14ac:dyDescent="0.25">
      <c r="A9" s="471" t="s">
        <v>383</v>
      </c>
      <c r="B9" s="472"/>
      <c r="C9" s="472"/>
      <c r="D9" s="472"/>
      <c r="E9" s="472"/>
      <c r="F9" s="473"/>
    </row>
    <row r="10" spans="1:10" ht="18.75" customHeight="1" thickBot="1" x14ac:dyDescent="0.25">
      <c r="A10" s="464"/>
      <c r="B10" s="464"/>
      <c r="C10" s="464"/>
      <c r="D10" s="464"/>
      <c r="E10" s="464"/>
      <c r="F10" s="464"/>
    </row>
    <row r="11" spans="1:10" ht="22.5" customHeight="1" thickBot="1" x14ac:dyDescent="0.25">
      <c r="A11" s="175" t="s">
        <v>7</v>
      </c>
      <c r="B11" s="176" t="s">
        <v>8</v>
      </c>
      <c r="C11" s="176" t="s">
        <v>9</v>
      </c>
      <c r="D11" s="176" t="s">
        <v>8</v>
      </c>
      <c r="E11" s="176" t="s">
        <v>10</v>
      </c>
      <c r="F11" s="177" t="s">
        <v>8</v>
      </c>
    </row>
    <row r="12" spans="1:10" ht="56.25" customHeight="1" x14ac:dyDescent="0.2">
      <c r="A12" s="180" t="s">
        <v>282</v>
      </c>
      <c r="B12" s="259" t="s">
        <v>384</v>
      </c>
      <c r="C12" s="183" t="s">
        <v>298</v>
      </c>
      <c r="D12" s="257" t="s">
        <v>390</v>
      </c>
      <c r="E12" s="183" t="s">
        <v>291</v>
      </c>
      <c r="F12" s="326" t="s">
        <v>399</v>
      </c>
    </row>
    <row r="13" spans="1:10" ht="60" customHeight="1" x14ac:dyDescent="0.2">
      <c r="A13" s="181" t="s">
        <v>280</v>
      </c>
      <c r="B13" s="260" t="s">
        <v>385</v>
      </c>
      <c r="C13" s="184" t="s">
        <v>298</v>
      </c>
      <c r="D13" s="258" t="s">
        <v>391</v>
      </c>
      <c r="E13" s="184" t="s">
        <v>257</v>
      </c>
      <c r="F13" s="97" t="s">
        <v>400</v>
      </c>
    </row>
    <row r="14" spans="1:10" ht="56.25" customHeight="1" x14ac:dyDescent="0.2">
      <c r="A14" s="181" t="s">
        <v>285</v>
      </c>
      <c r="B14" s="260" t="s">
        <v>386</v>
      </c>
      <c r="C14" s="184" t="s">
        <v>298</v>
      </c>
      <c r="D14" s="254" t="s">
        <v>406</v>
      </c>
      <c r="E14" s="184" t="s">
        <v>256</v>
      </c>
      <c r="F14" s="261" t="s">
        <v>402</v>
      </c>
    </row>
    <row r="15" spans="1:10" ht="63" customHeight="1" x14ac:dyDescent="0.2">
      <c r="A15" s="181" t="s">
        <v>285</v>
      </c>
      <c r="B15" s="275" t="s">
        <v>387</v>
      </c>
      <c r="C15" s="184" t="s">
        <v>287</v>
      </c>
      <c r="D15" s="254" t="s">
        <v>483</v>
      </c>
      <c r="E15" s="184" t="s">
        <v>291</v>
      </c>
      <c r="F15" s="97" t="s">
        <v>403</v>
      </c>
    </row>
    <row r="16" spans="1:10" ht="59.25" customHeight="1" x14ac:dyDescent="0.2">
      <c r="A16" s="181" t="s">
        <v>284</v>
      </c>
      <c r="B16" s="255" t="s">
        <v>388</v>
      </c>
      <c r="C16" s="184" t="s">
        <v>289</v>
      </c>
      <c r="D16" s="254" t="s">
        <v>392</v>
      </c>
      <c r="E16" s="184"/>
      <c r="G16" s="262" t="s">
        <v>404</v>
      </c>
    </row>
    <row r="17" spans="1:7" ht="69.75" customHeight="1" x14ac:dyDescent="0.2">
      <c r="A17" s="181" t="s">
        <v>283</v>
      </c>
      <c r="B17" s="254" t="s">
        <v>389</v>
      </c>
      <c r="C17" s="184" t="s">
        <v>289</v>
      </c>
      <c r="D17" s="254" t="s">
        <v>393</v>
      </c>
      <c r="E17" s="184"/>
      <c r="F17" s="97"/>
    </row>
    <row r="18" spans="1:7" ht="66.75" customHeight="1" x14ac:dyDescent="0.2">
      <c r="A18" s="181" t="s">
        <v>310</v>
      </c>
      <c r="B18" s="254" t="s">
        <v>401</v>
      </c>
      <c r="C18" s="184" t="s">
        <v>297</v>
      </c>
      <c r="D18" s="254" t="s">
        <v>394</v>
      </c>
      <c r="E18" s="184"/>
      <c r="F18" s="97"/>
    </row>
    <row r="19" spans="1:7" ht="73.5" customHeight="1" x14ac:dyDescent="0.2">
      <c r="A19" s="181" t="s">
        <v>310</v>
      </c>
      <c r="B19" s="273" t="s">
        <v>456</v>
      </c>
      <c r="C19" s="184" t="s">
        <v>297</v>
      </c>
      <c r="D19" s="258" t="s">
        <v>395</v>
      </c>
      <c r="E19" s="184"/>
      <c r="F19" s="97"/>
    </row>
    <row r="20" spans="1:7" ht="65.25" customHeight="1" x14ac:dyDescent="0.2">
      <c r="A20" s="181"/>
      <c r="B20" s="134"/>
      <c r="C20" s="184" t="s">
        <v>286</v>
      </c>
      <c r="D20" s="178" t="s">
        <v>396</v>
      </c>
      <c r="E20" s="184"/>
      <c r="F20" s="97"/>
    </row>
    <row r="21" spans="1:7" ht="66.75" customHeight="1" thickBot="1" x14ac:dyDescent="0.25">
      <c r="A21" s="181"/>
      <c r="B21" s="134"/>
      <c r="C21" s="184" t="s">
        <v>288</v>
      </c>
      <c r="D21" s="178" t="s">
        <v>397</v>
      </c>
      <c r="E21" s="184"/>
      <c r="F21" s="97"/>
    </row>
    <row r="22" spans="1:7" ht="69" customHeight="1" x14ac:dyDescent="0.2">
      <c r="A22" s="181"/>
      <c r="B22" s="134"/>
      <c r="C22" s="184" t="s">
        <v>298</v>
      </c>
      <c r="D22" s="274" t="s">
        <v>398</v>
      </c>
      <c r="E22" s="184"/>
      <c r="F22" s="97"/>
    </row>
    <row r="23" spans="1:7" ht="81.75" customHeight="1" x14ac:dyDescent="0.2">
      <c r="A23" s="181"/>
      <c r="B23" s="134"/>
      <c r="C23" s="184" t="s">
        <v>298</v>
      </c>
      <c r="D23" s="178" t="s">
        <v>474</v>
      </c>
      <c r="E23" s="184"/>
      <c r="F23" s="97"/>
    </row>
    <row r="24" spans="1:7" ht="57.75" customHeight="1" x14ac:dyDescent="0.2">
      <c r="A24" s="181"/>
      <c r="B24" s="134"/>
      <c r="C24" s="184"/>
      <c r="D24" s="178"/>
      <c r="E24" s="184"/>
      <c r="F24" s="97"/>
    </row>
    <row r="25" spans="1:7" ht="62.25" customHeight="1" x14ac:dyDescent="0.2">
      <c r="A25" s="181"/>
      <c r="B25" s="134"/>
      <c r="C25" s="184"/>
      <c r="D25" s="178"/>
      <c r="E25" s="184"/>
      <c r="F25" s="97"/>
    </row>
    <row r="26" spans="1:7" ht="56.25" customHeight="1" thickBot="1" x14ac:dyDescent="0.25">
      <c r="A26" s="182"/>
      <c r="B26" s="132"/>
      <c r="C26" s="185"/>
      <c r="D26" s="179"/>
      <c r="E26" s="185"/>
      <c r="F26" s="133"/>
    </row>
    <row r="27" spans="1:7" ht="65.25" customHeight="1" x14ac:dyDescent="0.2">
      <c r="A27" s="169"/>
      <c r="B27" s="106"/>
      <c r="C27" s="169"/>
      <c r="D27" s="170"/>
      <c r="E27" s="169"/>
      <c r="F27" s="170"/>
      <c r="G27" s="49"/>
    </row>
    <row r="28" spans="1:7" ht="62.25" customHeight="1" x14ac:dyDescent="0.2">
      <c r="A28" s="169"/>
      <c r="B28" s="106"/>
      <c r="C28" s="169"/>
      <c r="D28" s="170"/>
      <c r="E28" s="169"/>
      <c r="F28" s="170"/>
      <c r="G28" s="49"/>
    </row>
    <row r="29" spans="1:7" ht="63" customHeight="1" x14ac:dyDescent="0.2">
      <c r="A29" s="169"/>
      <c r="B29" s="106"/>
      <c r="C29" s="169"/>
      <c r="D29" s="170"/>
      <c r="E29" s="169"/>
      <c r="F29" s="106"/>
      <c r="G29" s="49"/>
    </row>
    <row r="30" spans="1:7" ht="51.75" customHeight="1" x14ac:dyDescent="0.2">
      <c r="A30" s="169"/>
      <c r="B30" s="106"/>
      <c r="C30" s="169"/>
      <c r="D30" s="170"/>
      <c r="E30" s="169"/>
      <c r="F30" s="106"/>
      <c r="G30" s="49"/>
    </row>
    <row r="31" spans="1:7" ht="52.5" customHeight="1" x14ac:dyDescent="0.2">
      <c r="A31" s="169"/>
      <c r="B31" s="170"/>
      <c r="C31" s="169"/>
      <c r="D31" s="170"/>
      <c r="E31" s="169"/>
      <c r="F31" s="170"/>
      <c r="G31" s="49"/>
    </row>
    <row r="32" spans="1:7" ht="63.75" customHeight="1" x14ac:dyDescent="0.2">
      <c r="A32" s="169"/>
      <c r="B32" s="170"/>
      <c r="C32" s="169"/>
      <c r="D32" s="170"/>
      <c r="E32" s="169"/>
      <c r="F32" s="170"/>
      <c r="G32" s="49"/>
    </row>
    <row r="33" spans="1:7" ht="66" customHeight="1" x14ac:dyDescent="0.2">
      <c r="A33" s="169"/>
      <c r="B33" s="171"/>
      <c r="C33" s="169"/>
      <c r="D33" s="172"/>
      <c r="E33" s="169"/>
      <c r="F33" s="171"/>
      <c r="G33" s="49"/>
    </row>
    <row r="34" spans="1:7" ht="55.5" customHeight="1" x14ac:dyDescent="0.2">
      <c r="A34" s="169"/>
      <c r="B34" s="171"/>
      <c r="C34" s="169"/>
      <c r="D34" s="172"/>
      <c r="E34" s="169"/>
      <c r="F34" s="173"/>
      <c r="G34" s="49"/>
    </row>
    <row r="35" spans="1:7" ht="51.75" customHeight="1" x14ac:dyDescent="0.2">
      <c r="A35" s="169"/>
      <c r="B35" s="173"/>
      <c r="C35" s="169"/>
      <c r="D35" s="174"/>
      <c r="E35" s="169"/>
      <c r="F35" s="173"/>
      <c r="G35" s="49"/>
    </row>
    <row r="36" spans="1:7" ht="55.5" customHeight="1" x14ac:dyDescent="0.2">
      <c r="A36" s="169"/>
      <c r="B36" s="173"/>
      <c r="C36" s="169"/>
      <c r="D36" s="173"/>
      <c r="E36" s="169"/>
      <c r="F36" s="173"/>
      <c r="G36" s="49"/>
    </row>
    <row r="37" spans="1:7" ht="55.5" customHeight="1" x14ac:dyDescent="0.2">
      <c r="A37" s="169"/>
      <c r="B37" s="173"/>
      <c r="C37" s="169"/>
      <c r="D37" s="173"/>
      <c r="E37" s="169"/>
      <c r="F37" s="173"/>
      <c r="G37" s="49"/>
    </row>
    <row r="38" spans="1:7" ht="54.75" customHeight="1" x14ac:dyDescent="0.2">
      <c r="A38" s="169"/>
      <c r="B38" s="173"/>
      <c r="C38" s="169"/>
      <c r="D38" s="173"/>
      <c r="E38" s="169"/>
      <c r="F38" s="173"/>
      <c r="G38" s="49"/>
    </row>
    <row r="39" spans="1:7" ht="56.25" customHeight="1" x14ac:dyDescent="0.2">
      <c r="A39" s="169"/>
      <c r="B39" s="173"/>
      <c r="C39" s="169"/>
      <c r="D39" s="173"/>
      <c r="E39" s="169"/>
      <c r="F39" s="173"/>
      <c r="G39" s="49"/>
    </row>
    <row r="40" spans="1:7" ht="54.75" customHeight="1" x14ac:dyDescent="0.2">
      <c r="A40" s="169"/>
      <c r="B40" s="171"/>
      <c r="C40" s="169"/>
      <c r="D40" s="172"/>
      <c r="E40" s="169"/>
      <c r="F40" s="171"/>
      <c r="G40" s="49"/>
    </row>
    <row r="41" spans="1:7" ht="55.5" customHeight="1" x14ac:dyDescent="0.2">
      <c r="A41" s="169"/>
      <c r="B41" s="171"/>
      <c r="C41" s="169"/>
      <c r="D41" s="172"/>
      <c r="E41" s="169"/>
      <c r="F41" s="173"/>
      <c r="G41" s="49"/>
    </row>
    <row r="42" spans="1:7" ht="54.75" customHeight="1" x14ac:dyDescent="0.2">
      <c r="A42" s="169"/>
      <c r="B42" s="173"/>
      <c r="C42" s="169"/>
      <c r="D42" s="174"/>
      <c r="E42" s="169"/>
      <c r="F42" s="173"/>
      <c r="G42" s="49"/>
    </row>
    <row r="43" spans="1:7" ht="55.5" customHeight="1" x14ac:dyDescent="0.2">
      <c r="A43" s="169"/>
      <c r="B43" s="173"/>
      <c r="C43" s="169"/>
      <c r="D43" s="173"/>
      <c r="E43" s="169"/>
      <c r="F43" s="173"/>
      <c r="G43" s="49"/>
    </row>
    <row r="44" spans="1:7" ht="56.25" customHeight="1" x14ac:dyDescent="0.2">
      <c r="A44" s="169"/>
      <c r="B44" s="173"/>
      <c r="C44" s="169"/>
      <c r="D44" s="173"/>
      <c r="E44" s="169"/>
      <c r="F44" s="173"/>
      <c r="G44" s="49"/>
    </row>
    <row r="45" spans="1:7" ht="59.25" customHeight="1" x14ac:dyDescent="0.2">
      <c r="A45" s="169"/>
      <c r="B45" s="173"/>
      <c r="C45" s="169"/>
      <c r="D45" s="173"/>
      <c r="E45" s="169"/>
      <c r="F45" s="173"/>
      <c r="G45" s="49"/>
    </row>
    <row r="46" spans="1:7" ht="55.5" customHeight="1" x14ac:dyDescent="0.2">
      <c r="A46" s="169"/>
      <c r="B46" s="173"/>
      <c r="C46" s="169"/>
      <c r="D46" s="173"/>
      <c r="E46" s="169"/>
      <c r="F46" s="173"/>
      <c r="G46" s="49"/>
    </row>
    <row r="47" spans="1:7" ht="55.5" customHeight="1" x14ac:dyDescent="0.2">
      <c r="A47" s="169"/>
      <c r="B47" s="171"/>
      <c r="C47" s="169"/>
      <c r="D47" s="172"/>
      <c r="E47" s="169"/>
      <c r="F47" s="171"/>
      <c r="G47" s="49"/>
    </row>
    <row r="48" spans="1:7" ht="56.25" customHeight="1" x14ac:dyDescent="0.2">
      <c r="A48" s="169"/>
      <c r="B48" s="171"/>
      <c r="C48" s="169"/>
      <c r="D48" s="172"/>
      <c r="E48" s="169"/>
      <c r="F48" s="173"/>
      <c r="G48" s="49"/>
    </row>
    <row r="49" spans="1:7" ht="54" customHeight="1" x14ac:dyDescent="0.2">
      <c r="A49" s="169"/>
      <c r="B49" s="173"/>
      <c r="C49" s="169"/>
      <c r="D49" s="174"/>
      <c r="E49" s="169"/>
      <c r="F49" s="173"/>
      <c r="G49" s="49"/>
    </row>
    <row r="50" spans="1:7" ht="56.25" customHeight="1" x14ac:dyDescent="0.2">
      <c r="A50" s="169"/>
      <c r="B50" s="173"/>
      <c r="C50" s="169"/>
      <c r="D50" s="173"/>
      <c r="E50" s="169"/>
      <c r="F50" s="173"/>
      <c r="G50" s="49"/>
    </row>
    <row r="51" spans="1:7" ht="59.25" customHeight="1" x14ac:dyDescent="0.2">
      <c r="A51" s="169"/>
      <c r="B51" s="173"/>
      <c r="C51" s="169"/>
      <c r="D51" s="173"/>
      <c r="E51" s="169"/>
      <c r="F51" s="173"/>
      <c r="G51" s="49"/>
    </row>
    <row r="52" spans="1:7" ht="54.75" customHeight="1" x14ac:dyDescent="0.2">
      <c r="A52" s="169"/>
      <c r="B52" s="173"/>
      <c r="C52" s="169"/>
      <c r="D52" s="173"/>
      <c r="E52" s="169"/>
      <c r="F52" s="173"/>
      <c r="G52" s="49"/>
    </row>
    <row r="53" spans="1:7" ht="55.5" customHeight="1" x14ac:dyDescent="0.2">
      <c r="A53" s="169"/>
      <c r="B53" s="173"/>
      <c r="C53" s="169"/>
      <c r="D53" s="173"/>
      <c r="E53" s="169"/>
      <c r="F53" s="173"/>
      <c r="G53" s="49"/>
    </row>
    <row r="54" spans="1:7" x14ac:dyDescent="0.2">
      <c r="A54" s="49"/>
      <c r="B54" s="49"/>
      <c r="C54" s="49"/>
      <c r="D54" s="49"/>
      <c r="E54" s="49"/>
      <c r="F54" s="49"/>
      <c r="G54" s="49"/>
    </row>
    <row r="55" spans="1:7" x14ac:dyDescent="0.2">
      <c r="A55" s="49"/>
      <c r="B55" s="49"/>
      <c r="C55" s="49"/>
      <c r="D55" s="49"/>
      <c r="E55" s="49"/>
      <c r="F55" s="49"/>
      <c r="G55" s="49"/>
    </row>
    <row r="56" spans="1:7" x14ac:dyDescent="0.2">
      <c r="A56" s="49"/>
      <c r="B56" s="49"/>
      <c r="C56" s="49"/>
      <c r="D56" s="49"/>
      <c r="E56" s="49"/>
      <c r="F56" s="49"/>
      <c r="G56" s="49"/>
    </row>
    <row r="57" spans="1:7" x14ac:dyDescent="0.2">
      <c r="A57" s="49"/>
      <c r="B57" s="49"/>
      <c r="C57" s="49"/>
      <c r="D57" s="49"/>
      <c r="E57" s="49"/>
      <c r="F57" s="49"/>
      <c r="G57" s="49"/>
    </row>
    <row r="58" spans="1:7" x14ac:dyDescent="0.2">
      <c r="A58" s="49"/>
      <c r="B58" s="49"/>
      <c r="C58" s="49"/>
      <c r="D58" s="49"/>
      <c r="E58" s="49"/>
      <c r="F58" s="49"/>
      <c r="G58" s="49"/>
    </row>
    <row r="59" spans="1:7" x14ac:dyDescent="0.2">
      <c r="A59" s="49"/>
      <c r="B59" s="49"/>
      <c r="C59" s="49"/>
      <c r="D59" s="49"/>
      <c r="E59" s="49"/>
      <c r="F59" s="49"/>
      <c r="G59" s="49"/>
    </row>
    <row r="60" spans="1:7" x14ac:dyDescent="0.2">
      <c r="A60" s="49"/>
      <c r="B60" s="49"/>
      <c r="C60" s="49"/>
      <c r="D60" s="49"/>
      <c r="E60" s="49"/>
      <c r="F60" s="49"/>
      <c r="G60" s="49"/>
    </row>
    <row r="61" spans="1:7" x14ac:dyDescent="0.2">
      <c r="A61" s="49"/>
      <c r="B61" s="49"/>
      <c r="C61" s="49"/>
      <c r="D61" s="49"/>
      <c r="E61" s="49"/>
      <c r="F61" s="49"/>
      <c r="G61" s="49"/>
    </row>
    <row r="62" spans="1:7" x14ac:dyDescent="0.2">
      <c r="A62" s="49"/>
      <c r="B62" s="49"/>
      <c r="C62" s="49"/>
      <c r="D62" s="49"/>
      <c r="E62" s="49"/>
      <c r="F62" s="49"/>
      <c r="G62" s="49"/>
    </row>
    <row r="63" spans="1:7" x14ac:dyDescent="0.2">
      <c r="A63" s="49"/>
      <c r="B63" s="49"/>
      <c r="C63" s="49"/>
      <c r="D63" s="49"/>
      <c r="E63" s="49"/>
      <c r="F63" s="49"/>
      <c r="G63" s="49"/>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45"/>
  <sheetViews>
    <sheetView tabSelected="1" topLeftCell="B1" zoomScale="70" zoomScaleNormal="70" workbookViewId="0">
      <selection activeCell="F9" sqref="F9:G10"/>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76"/>
      <c r="B1" s="981" t="str">
        <f>CONTEXTO!B1</f>
        <v xml:space="preserve">PROCESO: </v>
      </c>
      <c r="C1" s="982"/>
      <c r="D1" s="983"/>
      <c r="E1" s="597" t="s">
        <v>547</v>
      </c>
      <c r="F1" s="597"/>
      <c r="G1" s="597"/>
      <c r="H1" s="615"/>
    </row>
    <row r="2" spans="1:111" customFormat="1" ht="15.75" customHeight="1" x14ac:dyDescent="0.25">
      <c r="A2" s="977"/>
      <c r="B2" s="984"/>
      <c r="C2" s="985"/>
      <c r="D2" s="986"/>
      <c r="E2" s="522" t="s">
        <v>540</v>
      </c>
      <c r="F2" s="522"/>
      <c r="G2" s="522"/>
      <c r="H2" s="616"/>
    </row>
    <row r="3" spans="1:111" customFormat="1" ht="36" customHeight="1" x14ac:dyDescent="0.25">
      <c r="A3" s="977"/>
      <c r="B3" s="984" t="s">
        <v>231</v>
      </c>
      <c r="C3" s="985"/>
      <c r="D3" s="986"/>
      <c r="E3" s="522" t="s">
        <v>541</v>
      </c>
      <c r="F3" s="522"/>
      <c r="G3" s="522"/>
      <c r="H3" s="616"/>
    </row>
    <row r="4" spans="1:111" customFormat="1" ht="15.75" customHeight="1" thickBot="1" x14ac:dyDescent="0.3">
      <c r="A4" s="978"/>
      <c r="B4" s="987"/>
      <c r="C4" s="988"/>
      <c r="D4" s="989"/>
      <c r="E4" s="524" t="s">
        <v>560</v>
      </c>
      <c r="F4" s="524"/>
      <c r="G4" s="524"/>
      <c r="H4" s="975"/>
    </row>
    <row r="5" spans="1:111" ht="15" thickBot="1" x14ac:dyDescent="0.25">
      <c r="A5" s="48"/>
      <c r="B5" s="49"/>
      <c r="C5" s="90"/>
      <c r="D5" s="90"/>
      <c r="E5" s="90"/>
      <c r="F5" s="90"/>
      <c r="G5" s="90"/>
      <c r="H5" s="58"/>
    </row>
    <row r="6" spans="1:111" customFormat="1" ht="24" customHeight="1" x14ac:dyDescent="0.25">
      <c r="A6" s="997" t="str">
        <f>+CONTEXTO!A8</f>
        <v xml:space="preserve">PROCESO: Gestión de Hacienda Pública </v>
      </c>
      <c r="B6" s="998"/>
      <c r="C6" s="998"/>
      <c r="D6" s="998"/>
      <c r="E6" s="998"/>
      <c r="F6" s="998"/>
      <c r="G6" s="998"/>
      <c r="H6" s="999"/>
    </row>
    <row r="7" spans="1:111" customFormat="1" ht="72" customHeight="1" thickBot="1" x14ac:dyDescent="0.3">
      <c r="A7" s="1000"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1001"/>
      <c r="C7" s="1001"/>
      <c r="D7" s="1001"/>
      <c r="E7" s="1001"/>
      <c r="F7" s="1001"/>
      <c r="G7" s="1001"/>
      <c r="H7" s="1002"/>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row>
    <row r="8" spans="1:111" ht="15" thickBot="1" x14ac:dyDescent="0.25">
      <c r="A8" s="48"/>
      <c r="B8" s="49"/>
      <c r="C8" s="90"/>
      <c r="D8" s="90"/>
      <c r="E8" s="90"/>
      <c r="F8" s="90"/>
      <c r="G8" s="90"/>
      <c r="H8" s="58"/>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row>
    <row r="9" spans="1:111" s="46" customFormat="1" ht="30" customHeight="1" x14ac:dyDescent="0.25">
      <c r="A9" s="990" t="s">
        <v>87</v>
      </c>
      <c r="B9" s="979" t="s">
        <v>232</v>
      </c>
      <c r="C9" s="980" t="s">
        <v>205</v>
      </c>
      <c r="D9" s="980" t="s">
        <v>214</v>
      </c>
      <c r="E9" s="980" t="s">
        <v>233</v>
      </c>
      <c r="F9" s="991" t="s">
        <v>234</v>
      </c>
      <c r="G9" s="991"/>
      <c r="H9" s="964" t="s">
        <v>235</v>
      </c>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row>
    <row r="10" spans="1:111" s="47" customFormat="1" ht="48.75" customHeight="1" x14ac:dyDescent="0.25">
      <c r="A10" s="990"/>
      <c r="B10" s="979"/>
      <c r="C10" s="980"/>
      <c r="D10" s="980"/>
      <c r="E10" s="980"/>
      <c r="F10" s="991"/>
      <c r="G10" s="991"/>
      <c r="H10" s="964"/>
    </row>
    <row r="11" spans="1:111" s="47" customFormat="1" ht="151.5" customHeight="1" x14ac:dyDescent="0.25">
      <c r="A11" s="965" t="str">
        <f>DESCRIPCION!A10</f>
        <v>Posibilidad de recibir o solicitar cualquier dadiva para modificar y/o alterar los datos existentes en los distintos sistemas de información</v>
      </c>
      <c r="B11" s="88" t="str">
        <f>DESCRIPCION!D10</f>
        <v>Falta de capacidad de liderazgo</v>
      </c>
      <c r="C11" s="102"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31" t="str">
        <f>'CONTROLES Y EVALUACIÓN'!H11:H17</f>
        <v>Débil</v>
      </c>
      <c r="E11" s="231" t="str">
        <f>'CONTROLES Y EVALUACIÓN'!I11:I17</f>
        <v>Moderado (Algunas veces se ejecuta)</v>
      </c>
      <c r="F11" s="10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51">
        <f>IF(F11="Fuerte",100,IF(F11="Moderado",50,IF(F11="Débil",0," ")))</f>
        <v>0</v>
      </c>
      <c r="H11" s="770" t="str">
        <f>IF(G13=100,"Fuerte",IF(AND(G13&gt;=50,G13&lt;=99),"Moderado",IF(AND(G13&gt;0,G13&lt;=49),"Débil"," ")))</f>
        <v xml:space="preserve"> </v>
      </c>
    </row>
    <row r="12" spans="1:111" s="47" customFormat="1" ht="182.25" customHeight="1" x14ac:dyDescent="0.25">
      <c r="A12" s="966"/>
      <c r="B12" s="88" t="str">
        <f>DESCRIPCION!D11</f>
        <v xml:space="preserve">Falta de ética profesional y compromiso en el desarrollo de las actividades del procesos </v>
      </c>
      <c r="C12" s="102" t="str">
        <f>'CONTROLES Y EVALUACIÓN'!C22</f>
        <v xml:space="preserve">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
</v>
      </c>
      <c r="D12" s="89" t="str">
        <f>'CONTROLES Y EVALUACIÓN'!H22</f>
        <v>Débil</v>
      </c>
      <c r="E12" s="89" t="str">
        <f>'CONTROLES Y EVALUACIÓN'!I22</f>
        <v>Fuerte (Siempre se Ejecuta)</v>
      </c>
      <c r="F12" s="101"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51">
        <f>IF(F12="Fuerte",100,IF(F12="Moderado",50,IF(F12="Débil",0," ")))</f>
        <v>0</v>
      </c>
      <c r="H12" s="771"/>
    </row>
    <row r="13" spans="1:111" s="47" customFormat="1" ht="30.75" customHeight="1" x14ac:dyDescent="0.25">
      <c r="A13" s="969"/>
      <c r="B13" s="970"/>
      <c r="C13" s="970"/>
      <c r="D13" s="970"/>
      <c r="E13" s="970"/>
      <c r="F13" s="971"/>
      <c r="G13" s="235">
        <f>AVERAGE(G11:G12)</f>
        <v>0</v>
      </c>
      <c r="H13" s="968"/>
    </row>
    <row r="14" spans="1:111" s="47" customFormat="1" ht="153.75" customHeight="1" x14ac:dyDescent="0.25">
      <c r="A14" s="967" t="str">
        <f>DESCRIPCION!A13</f>
        <v>Posibilidad de recibir o solicitar cualquier dadiva para omitir requisitos en el desarrollo de los trámites y servicios del proceso de gestión de Hacienda Pública</v>
      </c>
      <c r="B14" s="88" t="str">
        <f>DESCRIPCION!D13</f>
        <v>Falta de información clara y debilidad en canales de acceso a la publicidad de las condiciones del trámite</v>
      </c>
      <c r="C14" s="102" t="str">
        <f>'CONTROLES Y EVALUACIÓN'!C34</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4" s="89" t="str">
        <f>'CONTROLES Y EVALUACIÓN'!H34</f>
        <v>Débil</v>
      </c>
      <c r="E14" s="89" t="str">
        <f>'CONTROLES Y EVALUACIÓN'!I34</f>
        <v>Moderado (Algunas veces se ejecuta)</v>
      </c>
      <c r="F14" s="101" t="str">
        <f>'CONTROLES Y EVALUACIÓN'!J34</f>
        <v>Débil</v>
      </c>
      <c r="G14" s="51">
        <f>IF(F14="Fuerte",100,IF(F14="Moderado",50,IF(F14="Débil",0," ")))</f>
        <v>0</v>
      </c>
      <c r="H14" s="770" t="str">
        <f>IF(G16=100,"Fuerte",IF(AND(G16&gt;=50,G16&lt;=99),"Moderado",IF(AND(G16&gt;0,G16&lt;=49),"Débil"," ")))</f>
        <v xml:space="preserve"> </v>
      </c>
    </row>
    <row r="15" spans="1:111" s="47" customFormat="1" ht="153.75" customHeight="1" x14ac:dyDescent="0.25">
      <c r="A15" s="967"/>
      <c r="B15" s="88" t="str">
        <f>DESCRIPCION!D14</f>
        <v xml:space="preserve">Falta de controles de la gestión de trámites </v>
      </c>
      <c r="C15" s="102" t="str">
        <f>'CONTROLES Y EVALUACIÓN'!C45</f>
        <v xml:space="preserve">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v>
      </c>
      <c r="D15" s="89" t="str">
        <f>'CONTROLES Y EVALUACIÓN'!H45</f>
        <v>Débil</v>
      </c>
      <c r="E15" s="89" t="str">
        <f>'CONTROLES Y EVALUACIÓN'!I45</f>
        <v>Moderado (Algunas veces se ejecuta)</v>
      </c>
      <c r="F15" s="101" t="str">
        <f>'CONTROLES Y EVALUACIÓN'!J45</f>
        <v>Débil</v>
      </c>
      <c r="G15" s="51">
        <f>IF(F15="Fuerte",100,IF(F15="Moderado",50,IF(F15="Débil",0," ")))</f>
        <v>0</v>
      </c>
      <c r="H15" s="771"/>
    </row>
    <row r="16" spans="1:111" s="47" customFormat="1" ht="36" customHeight="1" x14ac:dyDescent="0.25">
      <c r="A16" s="972"/>
      <c r="B16" s="973"/>
      <c r="C16" s="973"/>
      <c r="D16" s="973"/>
      <c r="E16" s="973"/>
      <c r="F16" s="974"/>
      <c r="G16" s="103">
        <f>AVERAGE(G14:G15)</f>
        <v>0</v>
      </c>
      <c r="H16" s="968"/>
    </row>
    <row r="17" spans="1:8" s="47" customFormat="1" ht="135" customHeight="1" x14ac:dyDescent="0.25">
      <c r="A17" s="965" t="str">
        <f>DESCRIPCION!A16</f>
        <v>Posibilidad de pérdida de información en los expedientes de los procesos de Gestión de Hacienda pública</v>
      </c>
      <c r="B17" s="88" t="str">
        <f>DESCRIPCION!D16</f>
        <v>Falta de personal de planta para asumir las responsabilidades en la operación y continuidad de los procesos.</v>
      </c>
      <c r="C17" s="102" t="str">
        <f>'CONTROLES Y EVALUACIÓN'!C57</f>
        <v xml:space="preserve">1.Cada Director de la secretaria de Hacienda 2.Anualmente para la vigencia 2020 solicita revisión del estudio técnico de la dependencia, 3.con el objeto que se asigne personal de planta a sus dependencias con el fin de garantizar la continuidad de los procesos.
4.Para la actividad control se realizarán comunicaciones internas con la solicitud de revisión del estudio técnico y en caso de no llevarse a cabo la asignación de personal de planta, 5. en los procesos no se vera reflejado la continuidad y el cumplimiento de las metas. 6. Dejando como evidencia las comunicaciones de las solicitudes.
</v>
      </c>
      <c r="D17" s="89" t="str">
        <f>'CONTROLES Y EVALUACIÓN'!H57</f>
        <v>Débil</v>
      </c>
      <c r="E17" s="89" t="str">
        <f>'CONTROLES Y EVALUACIÓN'!I57</f>
        <v>Débil (No se ejecuta)</v>
      </c>
      <c r="F17" s="101" t="str">
        <f>'CONTROLES Y EVALUACIÓN'!J57</f>
        <v>Débil</v>
      </c>
      <c r="G17" s="51">
        <f>IF(F17="Fuerte",100,IF(F17="Moderado",50,IF(F17="Débil",0," ")))</f>
        <v>0</v>
      </c>
      <c r="H17" s="770" t="str">
        <f>IF(G19=100,"Fuerte",IF(AND(G19&gt;=50,G19&lt;=99),"Moderado",IF(AND(G19&gt;0,G19&lt;=49),"Débil"," ")))</f>
        <v xml:space="preserve"> </v>
      </c>
    </row>
    <row r="18" spans="1:8" s="47" customFormat="1" ht="114" customHeight="1" x14ac:dyDescent="0.25">
      <c r="A18" s="966"/>
      <c r="B18" s="88" t="str">
        <f>DESCRIPCION!D17</f>
        <v>Falta de digitalización de la totalidad de los expedientes que reposan en las diferentes direcciones.</v>
      </c>
      <c r="C18" s="102" t="str">
        <f>'CONTROLES Y EVALUACIÓN'!C68</f>
        <v xml:space="preserve">1. La Dirección de Tesorería 2. Bimestralmente 3. con el proposito de evitar la pérdida de información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de los expedientes, documentos y/o actos administrativos, que hacen parte del proceso, se lleva a cabo mediante digitalización y se le asigna una numeración interna a cada expediente, posteriormente se envia bajo custodia a la persona responsable de archivo de gestión. 5. En el momento en que no se ejecute la digitalizacion de los expedientes se informará a la alta de dirección, para las acciones pertinentes, 6. dejando como evidencia el informe que reportan a la dirección de tesorería tanto el técnico operativo como el profesional universitario responsables del archivo.
 </v>
      </c>
      <c r="D18" s="89" t="str">
        <f>'CONTROLES Y EVALUACIÓN'!H68</f>
        <v>Débil</v>
      </c>
      <c r="E18" s="89" t="str">
        <f>'CONTROLES Y EVALUACIÓN'!I68</f>
        <v>Débil (No se ejecuta)</v>
      </c>
      <c r="F18" s="101" t="str">
        <f>'CONTROLES Y EVALUACIÓN'!J68</f>
        <v>Débil</v>
      </c>
      <c r="G18" s="51">
        <f>IF(F18="Fuerte",100,IF(F18="Moderado",50,IF(F18="Débil",0," ")))</f>
        <v>0</v>
      </c>
      <c r="H18" s="771"/>
    </row>
    <row r="19" spans="1:8" s="47" customFormat="1" ht="33.75" customHeight="1" x14ac:dyDescent="0.25">
      <c r="A19" s="961"/>
      <c r="B19" s="962"/>
      <c r="C19" s="962"/>
      <c r="D19" s="962"/>
      <c r="E19" s="962"/>
      <c r="F19" s="963"/>
      <c r="G19" s="104">
        <f>AVERAGE(G17:G18)</f>
        <v>0</v>
      </c>
      <c r="H19" s="771"/>
    </row>
    <row r="20" spans="1:8" ht="123.75" customHeight="1" x14ac:dyDescent="0.2">
      <c r="A20" s="325" t="str">
        <f>DESCRIPCION!A19</f>
        <v xml:space="preserve">Posibilidad de incumplimiento de recolección de información para reportes internos o externos </v>
      </c>
      <c r="B20" s="88" t="str">
        <f>+DESCRIPCION!D22</f>
        <v>Falta de seguimiento y gestión al proceso de peticiones, quejas y reclamos y/o tramites de gestión de Hacienda Pública.</v>
      </c>
      <c r="C20" s="102" t="s">
        <v>485</v>
      </c>
      <c r="D20" s="89" t="str">
        <f>'CONTROLES Y EVALUACIÓN'!H81</f>
        <v>Débil</v>
      </c>
      <c r="E20" s="89" t="str">
        <f>'CONTROLES Y EVALUACIÓN'!I81</f>
        <v>Moderado (Algunas veces se ejecuta)</v>
      </c>
      <c r="F20" s="101" t="str">
        <f>'CONTROLES Y EVALUACIÓN'!J81</f>
        <v>Débil</v>
      </c>
      <c r="G20" s="51">
        <f>IF(F20="Fuerte",100,IF(F20="Moderado",50,IF(F20="Débil",0," ")))</f>
        <v>0</v>
      </c>
      <c r="H20" s="771"/>
    </row>
    <row r="21" spans="1:8" ht="31.5" customHeight="1" x14ac:dyDescent="0.2">
      <c r="A21" s="961"/>
      <c r="B21" s="962"/>
      <c r="C21" s="962"/>
      <c r="D21" s="962"/>
      <c r="E21" s="962"/>
      <c r="F21" s="963"/>
      <c r="G21" s="104">
        <f>AVERAGE(G20:G20)</f>
        <v>0</v>
      </c>
      <c r="H21" s="771"/>
    </row>
    <row r="22" spans="1:8" ht="112.5" customHeight="1" x14ac:dyDescent="0.2">
      <c r="A22" s="965" t="str">
        <f>DESCRIPCION!A23</f>
        <v>e</v>
      </c>
      <c r="B22" s="88">
        <f>DESCRIPCION!D23</f>
        <v>0</v>
      </c>
      <c r="C22" s="102">
        <f>'CONTROLES Y EVALUACIÓN'!C92</f>
        <v>0</v>
      </c>
      <c r="D22" s="89" t="str">
        <f>'CONTROLES Y EVALUACIÓN'!H92</f>
        <v xml:space="preserve"> </v>
      </c>
      <c r="E22" s="89" t="str">
        <f>'CONTROLES Y EVALUACIÓN'!I92</f>
        <v>Seleccionar</v>
      </c>
      <c r="F22" s="101" t="str">
        <f>'CONTROLES Y EVALUACIÓN'!J92</f>
        <v xml:space="preserve"> </v>
      </c>
      <c r="G22" s="51" t="str">
        <f>IF(F22="Fuerte",100,IF(F22="Moderado",50,IF(F22="Débil",0," ")))</f>
        <v xml:space="preserve"> </v>
      </c>
      <c r="H22" s="770" t="e">
        <f>IF(G25=100,"Fuerte",IF(AND(G25&gt;=50,G25&lt;=99),"Moderado",IF(AND(G25&gt;0,G25&lt;=49),"Débil"," ")))</f>
        <v>#DIV/0!</v>
      </c>
    </row>
    <row r="23" spans="1:8" ht="99.75" customHeight="1" x14ac:dyDescent="0.2">
      <c r="A23" s="966"/>
      <c r="B23" s="88">
        <f>DESCRIPCION!D24</f>
        <v>0</v>
      </c>
      <c r="C23" s="102">
        <f>'CONTROLES Y EVALUACIÓN'!C103</f>
        <v>0</v>
      </c>
      <c r="D23" s="89" t="str">
        <f>'CONTROLES Y EVALUACIÓN'!H103</f>
        <v xml:space="preserve"> </v>
      </c>
      <c r="E23" s="89" t="str">
        <f>'CONTROLES Y EVALUACIÓN'!I103</f>
        <v>Seleccionar</v>
      </c>
      <c r="F23" s="101" t="str">
        <f>'CONTROLES Y EVALUACIÓN'!J103</f>
        <v xml:space="preserve"> </v>
      </c>
      <c r="G23" s="51" t="str">
        <f>IF(F23="Fuerte",100,IF(F23="Moderado",50,IF(F23="Débil",0," ")))</f>
        <v xml:space="preserve"> </v>
      </c>
      <c r="H23" s="771"/>
    </row>
    <row r="24" spans="1:8" ht="96.75" customHeight="1" x14ac:dyDescent="0.2">
      <c r="A24" s="992"/>
      <c r="B24" s="88">
        <f>DESCRIPCION!D25</f>
        <v>0</v>
      </c>
      <c r="C24" s="102">
        <f>'CONTROLES Y EVALUACIÓN'!C114</f>
        <v>0</v>
      </c>
      <c r="D24" s="89" t="str">
        <f>'CONTROLES Y EVALUACIÓN'!H114</f>
        <v xml:space="preserve"> </v>
      </c>
      <c r="E24" s="89" t="str">
        <f>'CONTROLES Y EVALUACIÓN'!I114</f>
        <v>Seleccionar</v>
      </c>
      <c r="F24" s="101" t="str">
        <f>'CONTROLES Y EVALUACIÓN'!J114</f>
        <v xml:space="preserve"> </v>
      </c>
      <c r="G24" s="51" t="str">
        <f>IF(F24="Fuerte",100,IF(F24="Moderado",50,IF(F24="Débil",0," ")))</f>
        <v xml:space="preserve"> </v>
      </c>
      <c r="H24" s="771"/>
    </row>
    <row r="25" spans="1:8" ht="24" customHeight="1" x14ac:dyDescent="0.2">
      <c r="A25" s="961"/>
      <c r="B25" s="962"/>
      <c r="C25" s="962"/>
      <c r="D25" s="962"/>
      <c r="E25" s="962"/>
      <c r="F25" s="963"/>
      <c r="G25" s="104" t="e">
        <f>AVERAGE(G22:G24)</f>
        <v>#DIV/0!</v>
      </c>
      <c r="H25" s="771"/>
    </row>
    <row r="26" spans="1:8" ht="120" customHeight="1" x14ac:dyDescent="0.2">
      <c r="A26" s="965" t="str">
        <f>DESCRIPCION!A26</f>
        <v>f</v>
      </c>
      <c r="B26" s="88">
        <f>DESCRIPCION!D26</f>
        <v>0</v>
      </c>
      <c r="C26" s="102">
        <f>'CONTROLES Y EVALUACIÓN'!C125</f>
        <v>0</v>
      </c>
      <c r="D26" s="89" t="str">
        <f>'CONTROLES Y EVALUACIÓN'!H125</f>
        <v>Débil</v>
      </c>
      <c r="E26" s="89" t="str">
        <f>'CONTROLES Y EVALUACIÓN'!I125</f>
        <v>Fuerte (Siempre se Ejecuta)</v>
      </c>
      <c r="F26" s="101" t="str">
        <f>'CONTROLES Y EVALUACIÓN'!J125</f>
        <v>Débil</v>
      </c>
      <c r="G26" s="51">
        <f>IF(F26="Fuerte",100,IF(F26="Moderado",50,IF(F26="Débil",0," ")))</f>
        <v>0</v>
      </c>
      <c r="H26" s="770" t="str">
        <f>IF(G29=100,"Fuerte",IF(AND(G29&gt;=50,G29&lt;=99),"Moderado",IF(AND(G29&gt;0,G29&lt;=49),"Débil"," ")))</f>
        <v xml:space="preserve"> </v>
      </c>
    </row>
    <row r="27" spans="1:8" ht="114" customHeight="1" x14ac:dyDescent="0.2">
      <c r="A27" s="966"/>
      <c r="B27" s="88">
        <f>DESCRIPCION!B27</f>
        <v>0</v>
      </c>
      <c r="C27" s="102">
        <f>'CONTROLES Y EVALUACIÓN'!C136</f>
        <v>0</v>
      </c>
      <c r="D27" s="89" t="str">
        <f>'CONTROLES Y EVALUACIÓN'!H136</f>
        <v xml:space="preserve"> </v>
      </c>
      <c r="E27" s="89" t="str">
        <f>'CONTROLES Y EVALUACIÓN'!I136</f>
        <v>Seleccionar</v>
      </c>
      <c r="F27" s="101" t="str">
        <f>'CONTROLES Y EVALUACIÓN'!J136</f>
        <v xml:space="preserve"> </v>
      </c>
      <c r="G27" s="51" t="str">
        <f>IF(F27="Fuerte",100,IF(F27="Moderado",50,IF(F27="Débil",0," ")))</f>
        <v xml:space="preserve"> </v>
      </c>
      <c r="H27" s="771"/>
    </row>
    <row r="28" spans="1:8" ht="100.5" customHeight="1" x14ac:dyDescent="0.2">
      <c r="A28" s="992"/>
      <c r="B28" s="88">
        <f>DESCRIPCION!B28</f>
        <v>0</v>
      </c>
      <c r="C28" s="102">
        <f>'CONTROLES Y EVALUACIÓN'!C147</f>
        <v>0</v>
      </c>
      <c r="D28" s="89" t="str">
        <f>'CONTROLES Y EVALUACIÓN'!H147</f>
        <v xml:space="preserve"> </v>
      </c>
      <c r="E28" s="89" t="str">
        <f>'CONTROLES Y EVALUACIÓN'!I147</f>
        <v>Seleccionar</v>
      </c>
      <c r="F28" s="101" t="str">
        <f>'CONTROLES Y EVALUACIÓN'!J147</f>
        <v xml:space="preserve"> </v>
      </c>
      <c r="G28" s="51" t="str">
        <f>IF(F28="Fuerte",100,IF(F28="Moderado",50,IF(F28="Débil",0," ")))</f>
        <v xml:space="preserve"> </v>
      </c>
      <c r="H28" s="771"/>
    </row>
    <row r="29" spans="1:8" ht="30" customHeight="1" x14ac:dyDescent="0.2">
      <c r="A29" s="961"/>
      <c r="B29" s="962"/>
      <c r="C29" s="962"/>
      <c r="D29" s="962"/>
      <c r="E29" s="962"/>
      <c r="F29" s="963"/>
      <c r="G29" s="104">
        <f>AVERAGE(G26:G28)</f>
        <v>0</v>
      </c>
      <c r="H29" s="771"/>
    </row>
    <row r="30" spans="1:8" ht="107.25" customHeight="1" x14ac:dyDescent="0.2">
      <c r="A30" s="965" t="str">
        <f>DESCRIPCION!A29</f>
        <v>g</v>
      </c>
      <c r="B30" s="88">
        <f>DESCRIPCION!D29</f>
        <v>0</v>
      </c>
      <c r="C30" s="102">
        <f>'CONTROLES Y EVALUACIÓN'!C158</f>
        <v>0</v>
      </c>
      <c r="D30" s="89" t="str">
        <f>'CONTROLES Y EVALUACIÓN'!H158</f>
        <v xml:space="preserve"> </v>
      </c>
      <c r="E30" s="89" t="str">
        <f>'CONTROLES Y EVALUACIÓN'!I158</f>
        <v>Seleccionar</v>
      </c>
      <c r="F30" s="101" t="str">
        <f>'CONTROLES Y EVALUACIÓN'!J158</f>
        <v xml:space="preserve"> </v>
      </c>
      <c r="G30" s="51" t="str">
        <f>IF(F30="Fuerte",100,IF(F30="Moderado",50,IF(F30="Débil",0," ")))</f>
        <v xml:space="preserve"> </v>
      </c>
      <c r="H30" s="770" t="e">
        <f>IF(G33=100,"Fuerte",IF(AND(G33&gt;=50,G33&lt;=99),"Moderado",IF(AND(G33&gt;0,G33&lt;=49),"Débil"," ")))</f>
        <v>#DIV/0!</v>
      </c>
    </row>
    <row r="31" spans="1:8" ht="108.75" customHeight="1" x14ac:dyDescent="0.2">
      <c r="A31" s="966"/>
      <c r="B31" s="88">
        <f>DESCRIPCION!D30</f>
        <v>0</v>
      </c>
      <c r="C31" s="102">
        <f>'CONTROLES Y EVALUACIÓN'!C169</f>
        <v>0</v>
      </c>
      <c r="D31" s="89" t="str">
        <f>'CONTROLES Y EVALUACIÓN'!H169</f>
        <v xml:space="preserve"> </v>
      </c>
      <c r="E31" s="89" t="str">
        <f>'CONTROLES Y EVALUACIÓN'!I169</f>
        <v>Moderado (Algunas veces se ejecuta)</v>
      </c>
      <c r="F31" s="101" t="str">
        <f>'CONTROLES Y EVALUACIÓN'!J169</f>
        <v xml:space="preserve"> </v>
      </c>
      <c r="G31" s="51" t="str">
        <f>IF(F31="Fuerte",100,IF(F31="Moderado",50,IF(F31="Débil",0," ")))</f>
        <v xml:space="preserve"> </v>
      </c>
      <c r="H31" s="771"/>
    </row>
    <row r="32" spans="1:8" ht="111" customHeight="1" x14ac:dyDescent="0.2">
      <c r="A32" s="992"/>
      <c r="B32" s="88">
        <f>DESCRIPCION!D31</f>
        <v>0</v>
      </c>
      <c r="C32" s="102">
        <f>'CONTROLES Y EVALUACIÓN'!C180</f>
        <v>0</v>
      </c>
      <c r="D32" s="89" t="str">
        <f>'CONTROLES Y EVALUACIÓN'!H180</f>
        <v xml:space="preserve"> </v>
      </c>
      <c r="E32" s="89" t="str">
        <f>'CONTROLES Y EVALUACIÓN'!I180</f>
        <v>Seleccionar</v>
      </c>
      <c r="F32" s="101" t="str">
        <f>'CONTROLES Y EVALUACIÓN'!J180</f>
        <v xml:space="preserve"> </v>
      </c>
      <c r="G32" s="51" t="str">
        <f>IF(F32="Fuerte",100,IF(F32="Moderado",50,IF(F32="Débil",0," ")))</f>
        <v xml:space="preserve"> </v>
      </c>
      <c r="H32" s="771"/>
    </row>
    <row r="33" spans="1:8" ht="31.5" customHeight="1" x14ac:dyDescent="0.2">
      <c r="A33" s="961"/>
      <c r="B33" s="962"/>
      <c r="C33" s="962"/>
      <c r="D33" s="962"/>
      <c r="E33" s="962"/>
      <c r="F33" s="963"/>
      <c r="G33" s="104" t="e">
        <f>AVERAGE(G30:G32)</f>
        <v>#DIV/0!</v>
      </c>
      <c r="H33" s="771"/>
    </row>
    <row r="34" spans="1:8" ht="85.5" customHeight="1" x14ac:dyDescent="0.2">
      <c r="A34" s="965" t="str">
        <f>DESCRIPCION!A32</f>
        <v>h</v>
      </c>
      <c r="B34" s="88">
        <f>DESCRIPCION!D32</f>
        <v>0</v>
      </c>
      <c r="C34" s="102">
        <f>'CONTROLES Y EVALUACIÓN'!C191</f>
        <v>0</v>
      </c>
      <c r="D34" s="89" t="str">
        <f>'CONTROLES Y EVALUACIÓN'!H191</f>
        <v xml:space="preserve"> </v>
      </c>
      <c r="E34" s="89" t="str">
        <f>'CONTROLES Y EVALUACIÓN'!I191</f>
        <v>Seleccionar</v>
      </c>
      <c r="F34" s="101" t="str">
        <f>'CONTROLES Y EVALUACIÓN'!J191</f>
        <v xml:space="preserve"> </v>
      </c>
      <c r="G34" s="51" t="str">
        <f>IF(F34="Fuerte",100,IF(F34="Moderado",50,IF(F34="Débil",0," ")))</f>
        <v xml:space="preserve"> </v>
      </c>
      <c r="H34" s="770" t="e">
        <f>IF(G37=100,"Fuerte",IF(AND(G37&gt;=50,G37&lt;=99),"Moderado",IF(AND(G37&gt;0,G37&lt;=49),"Débil"," ")))</f>
        <v>#DIV/0!</v>
      </c>
    </row>
    <row r="35" spans="1:8" ht="92.25" customHeight="1" x14ac:dyDescent="0.2">
      <c r="A35" s="966"/>
      <c r="B35" s="88">
        <f>DESCRIPCION!D33</f>
        <v>0</v>
      </c>
      <c r="C35" s="102">
        <f>'CONTROLES Y EVALUACIÓN'!C202</f>
        <v>0</v>
      </c>
      <c r="D35" s="89" t="str">
        <f>'CONTROLES Y EVALUACIÓN'!H202</f>
        <v xml:space="preserve"> </v>
      </c>
      <c r="E35" s="89" t="str">
        <f>'CONTROLES Y EVALUACIÓN'!I202</f>
        <v>Seleccionar</v>
      </c>
      <c r="F35" s="101" t="str">
        <f>'CONTROLES Y EVALUACIÓN'!J202</f>
        <v xml:space="preserve"> </v>
      </c>
      <c r="G35" s="51" t="str">
        <f>IF(F35="Fuerte",100,IF(F35="Moderado",50,IF(F35="Débil",0," ")))</f>
        <v xml:space="preserve"> </v>
      </c>
      <c r="H35" s="771"/>
    </row>
    <row r="36" spans="1:8" ht="86.25" customHeight="1" x14ac:dyDescent="0.2">
      <c r="A36" s="992"/>
      <c r="B36" s="88">
        <f>DESCRIPCION!D34</f>
        <v>0</v>
      </c>
      <c r="C36" s="102">
        <f>'CONTROLES Y EVALUACIÓN'!C213</f>
        <v>0</v>
      </c>
      <c r="D36" s="89" t="str">
        <f>'CONTROLES Y EVALUACIÓN'!H213</f>
        <v xml:space="preserve"> </v>
      </c>
      <c r="E36" s="89" t="str">
        <f>'CONTROLES Y EVALUACIÓN'!I213</f>
        <v>Seleccionar</v>
      </c>
      <c r="F36" s="101" t="str">
        <f>'CONTROLES Y EVALUACIÓN'!J213</f>
        <v xml:space="preserve"> </v>
      </c>
      <c r="G36" s="51" t="str">
        <f>IF(F36="Fuerte",100,IF(F36="Moderado",50,IF(F36="Débil",0," ")))</f>
        <v xml:space="preserve"> </v>
      </c>
      <c r="H36" s="771"/>
    </row>
    <row r="37" spans="1:8" ht="28.5" customHeight="1" x14ac:dyDescent="0.2">
      <c r="A37" s="961"/>
      <c r="B37" s="962"/>
      <c r="C37" s="962"/>
      <c r="D37" s="962"/>
      <c r="E37" s="962"/>
      <c r="F37" s="963"/>
      <c r="G37" s="104" t="e">
        <f>AVERAGE(G34:G36)</f>
        <v>#DIV/0!</v>
      </c>
      <c r="H37" s="771"/>
    </row>
    <row r="38" spans="1:8" ht="71.25" customHeight="1" x14ac:dyDescent="0.2">
      <c r="A38" s="965" t="str">
        <f>DESCRIPCION!A35</f>
        <v>i</v>
      </c>
      <c r="B38" s="88">
        <f>DESCRIPCION!D35</f>
        <v>0</v>
      </c>
      <c r="C38" s="102">
        <f>'CONTROLES Y EVALUACIÓN'!C224</f>
        <v>0</v>
      </c>
      <c r="D38" s="89" t="str">
        <f>'CONTROLES Y EVALUACIÓN'!H224</f>
        <v xml:space="preserve"> </v>
      </c>
      <c r="E38" s="89" t="str">
        <f>'CONTROLES Y EVALUACIÓN'!I224</f>
        <v>Seleccionar</v>
      </c>
      <c r="F38" s="101" t="str">
        <f>'CONTROLES Y EVALUACIÓN'!J224</f>
        <v xml:space="preserve"> </v>
      </c>
      <c r="G38" s="51" t="str">
        <f>IF(F38="Fuerte",100,IF(F38="Moderado",50,IF(F38="Débil",0," ")))</f>
        <v xml:space="preserve"> </v>
      </c>
      <c r="H38" s="770" t="e">
        <f>IF(G41=100,"Fuerte",IF(AND(G41&gt;=50,G41&lt;=99),"Moderado",IF(AND(G41&gt;0,G41&lt;=49),"Débil"," ")))</f>
        <v>#DIV/0!</v>
      </c>
    </row>
    <row r="39" spans="1:8" ht="91.5" customHeight="1" x14ac:dyDescent="0.2">
      <c r="A39" s="966"/>
      <c r="B39" s="88">
        <f>DESCRIPCION!D36</f>
        <v>0</v>
      </c>
      <c r="C39" s="102">
        <f>'CONTROLES Y EVALUACIÓN'!C235</f>
        <v>0</v>
      </c>
      <c r="D39" s="89" t="str">
        <f>'CONTROLES Y EVALUACIÓN'!H235</f>
        <v xml:space="preserve"> </v>
      </c>
      <c r="E39" s="89" t="str">
        <f>'CONTROLES Y EVALUACIÓN'!I235</f>
        <v>Seleccionar</v>
      </c>
      <c r="F39" s="101" t="str">
        <f>'CONTROLES Y EVALUACIÓN'!J235</f>
        <v xml:space="preserve"> </v>
      </c>
      <c r="G39" s="51" t="str">
        <f>IF(F39="Fuerte",100,IF(F39="Moderado",50,IF(F39="Débil",0," ")))</f>
        <v xml:space="preserve"> </v>
      </c>
      <c r="H39" s="771"/>
    </row>
    <row r="40" spans="1:8" ht="85.5" customHeight="1" x14ac:dyDescent="0.2">
      <c r="A40" s="992"/>
      <c r="B40" s="88">
        <f>DESCRIPCION!D37</f>
        <v>0</v>
      </c>
      <c r="C40" s="102">
        <f>'CONTROLES Y EVALUACIÓN'!C246</f>
        <v>0</v>
      </c>
      <c r="D40" s="89" t="str">
        <f>'CONTROLES Y EVALUACIÓN'!H246</f>
        <v xml:space="preserve"> </v>
      </c>
      <c r="E40" s="89" t="str">
        <f>'CONTROLES Y EVALUACIÓN'!I246</f>
        <v>Seleccionar</v>
      </c>
      <c r="F40" s="101" t="str">
        <f>'CONTROLES Y EVALUACIÓN'!J246</f>
        <v xml:space="preserve"> </v>
      </c>
      <c r="G40" s="51" t="str">
        <f>IF(F40="Fuerte",100,IF(F40="Moderado",50,IF(F40="Débil",0," ")))</f>
        <v xml:space="preserve"> </v>
      </c>
      <c r="H40" s="771"/>
    </row>
    <row r="41" spans="1:8" ht="33.75" customHeight="1" x14ac:dyDescent="0.2">
      <c r="A41" s="961"/>
      <c r="B41" s="962"/>
      <c r="C41" s="962"/>
      <c r="D41" s="962"/>
      <c r="E41" s="962"/>
      <c r="F41" s="963"/>
      <c r="G41" s="104" t="e">
        <f>AVERAGE(G38:G40)</f>
        <v>#DIV/0!</v>
      </c>
      <c r="H41" s="771"/>
    </row>
    <row r="42" spans="1:8" ht="107.25" customHeight="1" x14ac:dyDescent="0.2">
      <c r="A42" s="993" t="str">
        <f>DESCRIPCION!A38</f>
        <v>j</v>
      </c>
      <c r="B42" s="88">
        <f>DESCRIPCION!D38</f>
        <v>0</v>
      </c>
      <c r="C42" s="102">
        <f>'CONTROLES Y EVALUACIÓN'!C257</f>
        <v>0</v>
      </c>
      <c r="D42" s="89" t="str">
        <f>'CONTROLES Y EVALUACIÓN'!H257</f>
        <v xml:space="preserve"> </v>
      </c>
      <c r="E42" s="89" t="str">
        <f>'CONTROLES Y EVALUACIÓN'!I257</f>
        <v>Seleccionar</v>
      </c>
      <c r="F42" s="101" t="str">
        <f>'CONTROLES Y EVALUACIÓN'!J257</f>
        <v xml:space="preserve"> </v>
      </c>
      <c r="G42" s="51" t="str">
        <f>IF(F42="Fuerte",100,IF(F42="Moderado",50,IF(F42="Débil",0," ")))</f>
        <v xml:space="preserve"> </v>
      </c>
      <c r="H42" s="770" t="e">
        <f>IF(G45=100,"Fuerte",IF(AND(G45&gt;=50,G45&lt;=99),"Moderado",IF(AND(G45&gt;0,G45&lt;=49),"Débil"," ")))</f>
        <v>#DIV/0!</v>
      </c>
    </row>
    <row r="43" spans="1:8" ht="99.75" customHeight="1" x14ac:dyDescent="0.2">
      <c r="A43" s="886"/>
      <c r="B43" s="88">
        <f>DESCRIPCION!D39</f>
        <v>0</v>
      </c>
      <c r="C43" s="102">
        <f>'CONTROLES Y EVALUACIÓN'!C268</f>
        <v>0</v>
      </c>
      <c r="D43" s="89" t="str">
        <f>'CONTROLES Y EVALUACIÓN'!H268</f>
        <v xml:space="preserve"> </v>
      </c>
      <c r="E43" s="89" t="str">
        <f>'CONTROLES Y EVALUACIÓN'!I268</f>
        <v>Fuerte (Siempre se Ejecuta)</v>
      </c>
      <c r="F43" s="101" t="str">
        <f>'CONTROLES Y EVALUACIÓN'!J268</f>
        <v xml:space="preserve"> </v>
      </c>
      <c r="G43" s="51" t="str">
        <f>IF(F43="Fuerte",100,IF(F43="Moderado",50,IF(F43="Débil",0," ")))</f>
        <v xml:space="preserve"> </v>
      </c>
      <c r="H43" s="771"/>
    </row>
    <row r="44" spans="1:8" ht="96" customHeight="1" x14ac:dyDescent="0.2">
      <c r="A44" s="887"/>
      <c r="B44" s="88">
        <f>DESCRIPCION!D40</f>
        <v>0</v>
      </c>
      <c r="C44" s="102">
        <f>'CONTROLES Y EVALUACIÓN'!C279</f>
        <v>0</v>
      </c>
      <c r="D44" s="89" t="str">
        <f>'CONTROLES Y EVALUACIÓN'!H279</f>
        <v xml:space="preserve"> </v>
      </c>
      <c r="E44" s="89" t="str">
        <f>'CONTROLES Y EVALUACIÓN'!I279</f>
        <v>Seleccionar</v>
      </c>
      <c r="F44" s="101" t="str">
        <f>'CONTROLES Y EVALUACIÓN'!J279</f>
        <v xml:space="preserve"> </v>
      </c>
      <c r="G44" s="51" t="str">
        <f>IF(F44="Fuerte",100,IF(F44="Moderado",50,IF(F44="Débil",0," ")))</f>
        <v xml:space="preserve"> </v>
      </c>
      <c r="H44" s="771"/>
    </row>
    <row r="45" spans="1:8" ht="30.75" customHeight="1" thickBot="1" x14ac:dyDescent="0.25">
      <c r="A45" s="994"/>
      <c r="B45" s="995"/>
      <c r="C45" s="995"/>
      <c r="D45" s="995"/>
      <c r="E45" s="995"/>
      <c r="F45" s="996"/>
      <c r="G45" s="105" t="e">
        <f>AVERAGE(G42:G44)</f>
        <v>#DIV/0!</v>
      </c>
      <c r="H45" s="772"/>
    </row>
  </sheetData>
  <sheetProtection selectLockedCells="1"/>
  <mergeCells count="46">
    <mergeCell ref="A42:A44"/>
    <mergeCell ref="H42:H45"/>
    <mergeCell ref="A45:F45"/>
    <mergeCell ref="A6:H6"/>
    <mergeCell ref="A7:H7"/>
    <mergeCell ref="A34:A36"/>
    <mergeCell ref="H34:H37"/>
    <mergeCell ref="A37:F37"/>
    <mergeCell ref="A38:A40"/>
    <mergeCell ref="H38:H41"/>
    <mergeCell ref="A41:F41"/>
    <mergeCell ref="A26:A28"/>
    <mergeCell ref="H26:H29"/>
    <mergeCell ref="A29:F29"/>
    <mergeCell ref="A30:A32"/>
    <mergeCell ref="H30:H33"/>
    <mergeCell ref="A33:F33"/>
    <mergeCell ref="H20:H21"/>
    <mergeCell ref="A21:F21"/>
    <mergeCell ref="A22:A24"/>
    <mergeCell ref="H22:H25"/>
    <mergeCell ref="A25:F25"/>
    <mergeCell ref="E3:G3"/>
    <mergeCell ref="E4:G4"/>
    <mergeCell ref="H1:H4"/>
    <mergeCell ref="A1:A4"/>
    <mergeCell ref="B9:B10"/>
    <mergeCell ref="D9:D10"/>
    <mergeCell ref="B1:D2"/>
    <mergeCell ref="B3:D4"/>
    <mergeCell ref="A9:A10"/>
    <mergeCell ref="C9:C10"/>
    <mergeCell ref="E9:E10"/>
    <mergeCell ref="E1:G1"/>
    <mergeCell ref="E2:G2"/>
    <mergeCell ref="F9:G10"/>
    <mergeCell ref="A19:F19"/>
    <mergeCell ref="H17:H19"/>
    <mergeCell ref="H9:H10"/>
    <mergeCell ref="A11:A12"/>
    <mergeCell ref="A14:A15"/>
    <mergeCell ref="A17:A18"/>
    <mergeCell ref="H11:H13"/>
    <mergeCell ref="A13:F13"/>
    <mergeCell ref="A16:F16"/>
    <mergeCell ref="H14:H16"/>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Normal="100" workbookViewId="0">
      <selection activeCell="A6" sqref="A6:K7"/>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509"/>
      <c r="B1" s="826"/>
      <c r="C1" s="462" t="str">
        <f>CONTEXTO!B1</f>
        <v xml:space="preserve">PROCESO: </v>
      </c>
      <c r="D1" s="462"/>
      <c r="E1" s="462"/>
      <c r="F1" s="462"/>
      <c r="G1" s="597" t="s">
        <v>539</v>
      </c>
      <c r="H1" s="597"/>
      <c r="I1" s="597"/>
      <c r="J1" s="824"/>
      <c r="K1" s="433"/>
      <c r="L1" s="1"/>
    </row>
    <row r="2" spans="1:12" x14ac:dyDescent="0.25">
      <c r="A2" s="510"/>
      <c r="B2" s="504"/>
      <c r="C2" s="463"/>
      <c r="D2" s="463"/>
      <c r="E2" s="463"/>
      <c r="F2" s="463"/>
      <c r="G2" s="522" t="s">
        <v>557</v>
      </c>
      <c r="H2" s="522"/>
      <c r="I2" s="522"/>
      <c r="J2" s="825"/>
      <c r="K2" s="434"/>
      <c r="L2" s="1"/>
    </row>
    <row r="3" spans="1:12" ht="15" customHeight="1" x14ac:dyDescent="0.25">
      <c r="A3" s="510"/>
      <c r="B3" s="504"/>
      <c r="C3" s="463" t="s">
        <v>32</v>
      </c>
      <c r="D3" s="463"/>
      <c r="E3" s="463"/>
      <c r="F3" s="463"/>
      <c r="G3" s="522" t="s">
        <v>541</v>
      </c>
      <c r="H3" s="522"/>
      <c r="I3" s="522"/>
      <c r="J3" s="825"/>
      <c r="K3" s="434"/>
      <c r="L3" s="1"/>
    </row>
    <row r="4" spans="1:12" x14ac:dyDescent="0.25">
      <c r="A4" s="510"/>
      <c r="B4" s="504"/>
      <c r="C4" s="463"/>
      <c r="D4" s="463"/>
      <c r="E4" s="463"/>
      <c r="F4" s="463"/>
      <c r="G4" s="522" t="s">
        <v>561</v>
      </c>
      <c r="H4" s="522"/>
      <c r="I4" s="522"/>
      <c r="J4" s="825"/>
      <c r="K4" s="434"/>
      <c r="L4" s="1"/>
    </row>
    <row r="5" spans="1:12" ht="15.75" x14ac:dyDescent="0.25">
      <c r="A5" s="465"/>
      <c r="B5" s="466"/>
      <c r="C5" s="466"/>
      <c r="D5" s="466"/>
      <c r="E5" s="466"/>
      <c r="F5" s="466"/>
      <c r="G5" s="466"/>
      <c r="H5" s="466"/>
      <c r="I5" s="466"/>
      <c r="J5" s="466"/>
      <c r="K5" s="467"/>
      <c r="L5" s="1"/>
    </row>
    <row r="6" spans="1:12" x14ac:dyDescent="0.25">
      <c r="A6" s="833" t="s">
        <v>119</v>
      </c>
      <c r="B6" s="834"/>
      <c r="C6" s="834"/>
      <c r="D6" s="834"/>
      <c r="E6" s="834"/>
      <c r="F6" s="834"/>
      <c r="G6" s="834"/>
      <c r="H6" s="834"/>
      <c r="I6" s="834"/>
      <c r="J6" s="834"/>
      <c r="K6" s="835"/>
      <c r="L6" s="1"/>
    </row>
    <row r="7" spans="1:12" x14ac:dyDescent="0.25">
      <c r="A7" s="833"/>
      <c r="B7" s="834"/>
      <c r="C7" s="834"/>
      <c r="D7" s="834"/>
      <c r="E7" s="834"/>
      <c r="F7" s="834"/>
      <c r="G7" s="834"/>
      <c r="H7" s="834"/>
      <c r="I7" s="834"/>
      <c r="J7" s="834"/>
      <c r="K7" s="835"/>
      <c r="L7" s="1"/>
    </row>
    <row r="8" spans="1:12" x14ac:dyDescent="0.25">
      <c r="A8" s="829" t="str">
        <f>CONTEXTO!A8</f>
        <v xml:space="preserve">PROCESO: Gestión de Hacienda Pública </v>
      </c>
      <c r="B8" s="469"/>
      <c r="C8" s="469"/>
      <c r="D8" s="469"/>
      <c r="E8" s="469"/>
      <c r="F8" s="469"/>
      <c r="G8" s="469"/>
      <c r="H8" s="469"/>
      <c r="I8" s="469"/>
      <c r="J8" s="469"/>
      <c r="K8" s="470"/>
      <c r="L8" s="1"/>
    </row>
    <row r="9" spans="1:12" ht="56.25" customHeight="1" thickBot="1" x14ac:dyDescent="0.3">
      <c r="A9" s="830"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9" s="831"/>
      <c r="C9" s="831"/>
      <c r="D9" s="831"/>
      <c r="E9" s="831"/>
      <c r="F9" s="831"/>
      <c r="G9" s="831"/>
      <c r="H9" s="831"/>
      <c r="I9" s="831"/>
      <c r="J9" s="831"/>
      <c r="K9" s="832"/>
      <c r="L9" s="1"/>
    </row>
    <row r="10" spans="1:12" ht="15.75" thickBot="1" x14ac:dyDescent="0.3">
      <c r="A10" s="827"/>
      <c r="B10" s="828"/>
      <c r="C10" s="828"/>
      <c r="D10" s="828"/>
      <c r="E10" s="828"/>
      <c r="F10" s="828"/>
      <c r="G10" s="828"/>
      <c r="H10" s="828"/>
      <c r="I10" s="828"/>
      <c r="J10" s="828"/>
      <c r="K10" s="828"/>
      <c r="L10" s="49"/>
    </row>
    <row r="11" spans="1:12" ht="15.75" customHeight="1" thickBot="1" x14ac:dyDescent="0.3">
      <c r="A11" s="1009" t="s">
        <v>120</v>
      </c>
      <c r="B11" s="1003" t="str">
        <f>DESCRIPCION!A10</f>
        <v>Posibilidad de recibir o solicitar cualquier dadiva para modificar y/o alterar los datos existentes en los distintos sistemas de información</v>
      </c>
      <c r="C11" s="1003"/>
      <c r="D11" s="1003"/>
      <c r="E11" s="1003"/>
      <c r="F11" s="1003"/>
      <c r="G11" s="1003"/>
      <c r="H11" s="1004"/>
      <c r="I11" s="1012" t="s">
        <v>348</v>
      </c>
      <c r="J11" s="1013"/>
      <c r="K11" s="114" t="str">
        <f>IF(J18="x","EXTREMA",IF(J20="x","ALTA",IF(J22="x","MODERADA",IF(J24="x","BAJA",""))))</f>
        <v>EXTREMA</v>
      </c>
      <c r="L11" s="1"/>
    </row>
    <row r="12" spans="1:12" ht="16.5" thickBot="1" x14ac:dyDescent="0.3">
      <c r="A12" s="1010"/>
      <c r="B12" s="1005"/>
      <c r="C12" s="1005"/>
      <c r="D12" s="1005"/>
      <c r="E12" s="1005"/>
      <c r="F12" s="1005"/>
      <c r="G12" s="1005"/>
      <c r="H12" s="1006"/>
      <c r="I12" s="1007" t="s">
        <v>349</v>
      </c>
      <c r="J12" s="1008"/>
      <c r="K12" s="164" t="str">
        <f>'VALORACION RIESGOS INHERENTES'!K11</f>
        <v>EXTREMA</v>
      </c>
      <c r="L12" s="1"/>
    </row>
    <row r="13" spans="1:12" ht="16.5" thickBot="1" x14ac:dyDescent="0.3">
      <c r="A13" s="1011"/>
      <c r="B13" s="776" t="s">
        <v>299</v>
      </c>
      <c r="C13" s="777"/>
      <c r="D13" s="777"/>
      <c r="E13" s="777"/>
      <c r="F13" s="777"/>
      <c r="G13" s="777"/>
      <c r="H13" s="777"/>
      <c r="I13" s="777"/>
      <c r="J13" s="780"/>
      <c r="K13" s="239" t="str">
        <f>'EVALUACIÓN SOLIDEZ CONTROLES'!H11</f>
        <v xml:space="preserve"> </v>
      </c>
      <c r="L13" s="1"/>
    </row>
    <row r="14" spans="1:12" ht="16.5" thickBot="1" x14ac:dyDescent="0.3">
      <c r="A14" s="232" t="s">
        <v>122</v>
      </c>
      <c r="B14" s="233"/>
      <c r="C14" s="233"/>
      <c r="D14" s="234"/>
      <c r="E14" s="1027" t="s">
        <v>128</v>
      </c>
      <c r="F14" s="1028"/>
      <c r="G14" s="1029"/>
      <c r="H14" s="776" t="s">
        <v>351</v>
      </c>
      <c r="I14" s="780"/>
      <c r="J14" s="781" t="s">
        <v>135</v>
      </c>
      <c r="K14" s="782"/>
      <c r="L14" s="1"/>
    </row>
    <row r="15" spans="1:12" ht="47.25" customHeight="1" x14ac:dyDescent="0.25">
      <c r="A15" s="148"/>
      <c r="B15" s="126"/>
      <c r="C15" s="149"/>
      <c r="D15" s="126"/>
      <c r="E15" s="126"/>
      <c r="F15" s="126"/>
      <c r="G15" s="126"/>
      <c r="H15" s="126"/>
      <c r="I15" s="126"/>
      <c r="J15" s="144"/>
      <c r="K15" s="145"/>
      <c r="L15" s="1"/>
    </row>
    <row r="16" spans="1:12" ht="39" customHeight="1" x14ac:dyDescent="0.25">
      <c r="A16" s="792" t="s">
        <v>122</v>
      </c>
      <c r="B16" s="126">
        <v>5</v>
      </c>
      <c r="C16" s="793"/>
      <c r="D16" s="789"/>
      <c r="E16" s="790"/>
      <c r="F16" s="790"/>
      <c r="G16" s="790"/>
      <c r="H16" s="126"/>
      <c r="I16" s="126"/>
      <c r="J16" s="799" t="s">
        <v>121</v>
      </c>
      <c r="K16" s="800"/>
      <c r="L16" s="1"/>
    </row>
    <row r="17" spans="1:24" x14ac:dyDescent="0.25">
      <c r="A17" s="792"/>
      <c r="B17" s="126" t="s">
        <v>124</v>
      </c>
      <c r="C17" s="794"/>
      <c r="D17" s="789"/>
      <c r="E17" s="790"/>
      <c r="F17" s="790"/>
      <c r="G17" s="790"/>
      <c r="H17" s="126"/>
      <c r="I17" s="126"/>
      <c r="J17" s="128"/>
      <c r="K17" s="129"/>
      <c r="L17" s="1"/>
    </row>
    <row r="18" spans="1:24" ht="27.75" x14ac:dyDescent="0.25">
      <c r="A18" s="792"/>
      <c r="B18" s="126">
        <v>4</v>
      </c>
      <c r="C18" s="836"/>
      <c r="D18" s="789"/>
      <c r="E18" s="789"/>
      <c r="F18" s="798"/>
      <c r="G18" s="790"/>
      <c r="H18" s="126"/>
      <c r="I18" s="126"/>
      <c r="J18" s="135" t="str">
        <f xml:space="preserve"> IF(OR(E16="X",F16="X",G16="x",F18="x",G18="X",F20="X",G20="X",G22="X" ),"x","")</f>
        <v>x</v>
      </c>
      <c r="K18" s="129" t="s">
        <v>123</v>
      </c>
      <c r="L18" s="1"/>
    </row>
    <row r="19" spans="1:24" ht="27.75" x14ac:dyDescent="0.25">
      <c r="A19" s="792"/>
      <c r="B19" s="126" t="s">
        <v>126</v>
      </c>
      <c r="C19" s="837"/>
      <c r="D19" s="789"/>
      <c r="E19" s="789"/>
      <c r="F19" s="798"/>
      <c r="G19" s="790"/>
      <c r="H19" s="126"/>
      <c r="I19" s="126"/>
      <c r="J19" s="136"/>
      <c r="K19" s="129"/>
      <c r="L19" s="1"/>
    </row>
    <row r="20" spans="1:24" ht="27.75" x14ac:dyDescent="0.25">
      <c r="A20" s="792"/>
      <c r="B20" s="126">
        <v>3</v>
      </c>
      <c r="C20" s="783"/>
      <c r="D20" s="787"/>
      <c r="E20" s="788"/>
      <c r="F20" s="798"/>
      <c r="G20" s="790" t="s">
        <v>347</v>
      </c>
      <c r="H20" s="126"/>
      <c r="I20" s="126"/>
      <c r="J20" s="137" t="str">
        <f xml:space="preserve"> IF(OR(C16="X",D16="X",D18="x",E18="x",E20="X",F22="X",F24="X",G24="X" ),"x","")</f>
        <v/>
      </c>
      <c r="K20" s="129" t="s">
        <v>125</v>
      </c>
      <c r="L20" s="1"/>
      <c r="X20" s="38"/>
    </row>
    <row r="21" spans="1:24" ht="27.75" x14ac:dyDescent="0.25">
      <c r="A21" s="792"/>
      <c r="B21" s="126" t="s">
        <v>128</v>
      </c>
      <c r="C21" s="784"/>
      <c r="D21" s="787"/>
      <c r="E21" s="789"/>
      <c r="F21" s="798"/>
      <c r="G21" s="790"/>
      <c r="H21" s="126"/>
      <c r="I21" s="126"/>
      <c r="J21" s="138"/>
      <c r="K21" s="129"/>
      <c r="L21" s="1"/>
    </row>
    <row r="22" spans="1:24" ht="27.75" x14ac:dyDescent="0.25">
      <c r="A22" s="792"/>
      <c r="B22" s="126">
        <v>2</v>
      </c>
      <c r="C22" s="783"/>
      <c r="D22" s="785"/>
      <c r="E22" s="786"/>
      <c r="F22" s="788"/>
      <c r="G22" s="790"/>
      <c r="H22" s="126"/>
      <c r="I22" s="126"/>
      <c r="J22" s="139"/>
      <c r="K22" s="129" t="s">
        <v>127</v>
      </c>
      <c r="L22" s="1"/>
    </row>
    <row r="23" spans="1:24" ht="27.75" x14ac:dyDescent="0.25">
      <c r="A23" s="792"/>
      <c r="B23" s="126" t="s">
        <v>250</v>
      </c>
      <c r="C23" s="784"/>
      <c r="D23" s="785"/>
      <c r="E23" s="787"/>
      <c r="F23" s="789"/>
      <c r="G23" s="790"/>
      <c r="H23" s="126"/>
      <c r="I23" s="126"/>
      <c r="J23" s="138"/>
      <c r="K23" s="129"/>
      <c r="L23" s="1"/>
    </row>
    <row r="24" spans="1:24" ht="27.75" x14ac:dyDescent="0.25">
      <c r="A24" s="792"/>
      <c r="B24" s="126">
        <v>1</v>
      </c>
      <c r="C24" s="783"/>
      <c r="D24" s="814"/>
      <c r="E24" s="816"/>
      <c r="F24" s="818"/>
      <c r="G24" s="820"/>
      <c r="H24" s="126"/>
      <c r="I24" s="126"/>
      <c r="J24" s="140" t="str">
        <f xml:space="preserve"> IF(OR(C20="X",C22="X",C24="x",D22="x",D24="x" ),"x","")</f>
        <v/>
      </c>
      <c r="K24" s="129" t="s">
        <v>129</v>
      </c>
      <c r="L24" s="1"/>
    </row>
    <row r="25" spans="1:24" x14ac:dyDescent="0.25">
      <c r="A25" s="792"/>
      <c r="B25" s="126" t="s">
        <v>130</v>
      </c>
      <c r="C25" s="813"/>
      <c r="D25" s="815"/>
      <c r="E25" s="817"/>
      <c r="F25" s="819"/>
      <c r="G25" s="821"/>
      <c r="H25" s="126"/>
      <c r="I25" s="126"/>
      <c r="J25" s="112"/>
      <c r="K25" s="113"/>
      <c r="L25" s="1"/>
    </row>
    <row r="26" spans="1:24" x14ac:dyDescent="0.25">
      <c r="A26" s="148"/>
      <c r="B26" s="126"/>
      <c r="C26" s="126">
        <v>1</v>
      </c>
      <c r="D26" s="126">
        <v>2</v>
      </c>
      <c r="E26" s="126">
        <v>3</v>
      </c>
      <c r="F26" s="126">
        <v>4</v>
      </c>
      <c r="G26" s="126">
        <v>5</v>
      </c>
      <c r="H26" s="126"/>
      <c r="I26" s="126"/>
      <c r="J26" s="801"/>
      <c r="K26" s="802"/>
      <c r="L26" s="1"/>
    </row>
    <row r="27" spans="1:24" x14ac:dyDescent="0.25">
      <c r="A27" s="148"/>
      <c r="B27" s="126"/>
      <c r="C27" s="126" t="s">
        <v>131</v>
      </c>
      <c r="D27" s="126" t="s">
        <v>132</v>
      </c>
      <c r="E27" s="126" t="s">
        <v>133</v>
      </c>
      <c r="F27" s="126" t="s">
        <v>134</v>
      </c>
      <c r="G27" s="126" t="s">
        <v>135</v>
      </c>
      <c r="H27" s="126"/>
      <c r="I27" s="126"/>
      <c r="J27" s="126"/>
      <c r="K27" s="145"/>
      <c r="L27" s="1"/>
    </row>
    <row r="28" spans="1:24" ht="15" customHeight="1" x14ac:dyDescent="0.25">
      <c r="A28" s="148"/>
      <c r="B28" s="126"/>
      <c r="C28" s="791" t="s">
        <v>136</v>
      </c>
      <c r="D28" s="791"/>
      <c r="E28" s="791"/>
      <c r="F28" s="791"/>
      <c r="G28" s="791"/>
      <c r="H28" s="126"/>
      <c r="I28" s="126"/>
      <c r="J28" s="126"/>
      <c r="K28" s="145"/>
      <c r="L28" s="1"/>
    </row>
    <row r="29" spans="1:24" ht="15" customHeight="1" x14ac:dyDescent="0.25">
      <c r="A29" s="148"/>
      <c r="B29" s="126"/>
      <c r="C29" s="791"/>
      <c r="D29" s="791"/>
      <c r="E29" s="791"/>
      <c r="F29" s="791"/>
      <c r="G29" s="791"/>
      <c r="H29" s="126"/>
      <c r="I29" s="126"/>
      <c r="J29" s="126"/>
      <c r="K29" s="145"/>
      <c r="L29" s="1"/>
    </row>
    <row r="30" spans="1:24" ht="15.75" thickBot="1" x14ac:dyDescent="0.3">
      <c r="A30" s="150"/>
      <c r="B30" s="151"/>
      <c r="C30" s="151"/>
      <c r="D30" s="151"/>
      <c r="E30" s="151"/>
      <c r="F30" s="151"/>
      <c r="G30" s="151"/>
      <c r="H30" s="151"/>
      <c r="I30" s="151"/>
      <c r="J30" s="151"/>
      <c r="K30" s="152"/>
      <c r="L30" s="1"/>
    </row>
    <row r="31" spans="1:24" ht="15.75" thickBot="1" x14ac:dyDescent="0.3">
      <c r="A31" s="1"/>
      <c r="B31" s="1"/>
      <c r="C31" s="1"/>
      <c r="D31" s="1"/>
      <c r="E31" s="1"/>
      <c r="F31" s="1"/>
      <c r="G31" s="1"/>
      <c r="H31" s="1"/>
      <c r="I31" s="1"/>
      <c r="J31" s="1"/>
      <c r="K31" s="1"/>
      <c r="L31" s="1"/>
    </row>
    <row r="32" spans="1:24" ht="15.75" customHeight="1" thickBot="1" x14ac:dyDescent="0.3">
      <c r="A32" s="1009" t="s">
        <v>120</v>
      </c>
      <c r="B32" s="1015" t="str">
        <f>DESCRIPCION!A13</f>
        <v>Posibilidad de recibir o solicitar cualquier dadiva para omitir requisitos en el desarrollo de los trámites y servicios del proceso de gestión de Hacienda Pública</v>
      </c>
      <c r="C32" s="1003"/>
      <c r="D32" s="1003"/>
      <c r="E32" s="1003"/>
      <c r="F32" s="1003"/>
      <c r="G32" s="1003"/>
      <c r="H32" s="1004"/>
      <c r="I32" s="1012" t="s">
        <v>348</v>
      </c>
      <c r="J32" s="1013"/>
      <c r="K32" s="109" t="str">
        <f>IF(J39="x","EXTREMA",IF(J41="x","ALTA",IF(J43="x","MODERADA",IF(J45="x","BAJA",""))))</f>
        <v>EXTREMA</v>
      </c>
      <c r="L32" s="1"/>
    </row>
    <row r="33" spans="1:12" ht="16.5" thickBot="1" x14ac:dyDescent="0.3">
      <c r="A33" s="1010"/>
      <c r="B33" s="1016"/>
      <c r="C33" s="1005"/>
      <c r="D33" s="1005"/>
      <c r="E33" s="1005"/>
      <c r="F33" s="1005"/>
      <c r="G33" s="1005"/>
      <c r="H33" s="1006"/>
      <c r="I33" s="1007" t="s">
        <v>349</v>
      </c>
      <c r="J33" s="1008"/>
      <c r="K33" s="165" t="str">
        <f>'VALORACION RIESGOS INHERENTES'!K31</f>
        <v>EXTREMA</v>
      </c>
      <c r="L33" s="1"/>
    </row>
    <row r="34" spans="1:12" ht="16.5" thickBot="1" x14ac:dyDescent="0.3">
      <c r="A34" s="1011"/>
      <c r="B34" s="776" t="s">
        <v>299</v>
      </c>
      <c r="C34" s="777"/>
      <c r="D34" s="777"/>
      <c r="E34" s="777"/>
      <c r="F34" s="777"/>
      <c r="G34" s="777"/>
      <c r="H34" s="777"/>
      <c r="I34" s="777"/>
      <c r="J34" s="780"/>
      <c r="K34" s="239" t="str">
        <f>'EVALUACIÓN SOLIDEZ CONTROLES'!H14</f>
        <v xml:space="preserve"> </v>
      </c>
      <c r="L34" s="1"/>
    </row>
    <row r="35" spans="1:12" ht="16.5" thickBot="1" x14ac:dyDescent="0.3">
      <c r="A35" s="232" t="s">
        <v>122</v>
      </c>
      <c r="B35" s="233"/>
      <c r="C35" s="233"/>
      <c r="D35" s="234"/>
      <c r="E35" s="1027" t="s">
        <v>126</v>
      </c>
      <c r="F35" s="1028"/>
      <c r="G35" s="1029"/>
      <c r="H35" s="776" t="s">
        <v>351</v>
      </c>
      <c r="I35" s="780"/>
      <c r="J35" s="781" t="s">
        <v>134</v>
      </c>
      <c r="K35" s="782"/>
      <c r="L35" s="1"/>
    </row>
    <row r="36" spans="1:12" ht="39" customHeight="1" thickBot="1" x14ac:dyDescent="0.3">
      <c r="A36" s="143"/>
      <c r="B36" s="142"/>
      <c r="C36" s="142"/>
      <c r="D36" s="142"/>
      <c r="E36" s="142"/>
      <c r="F36" s="142"/>
      <c r="G36" s="142"/>
      <c r="H36" s="142"/>
      <c r="I36" s="142"/>
      <c r="J36" s="144"/>
      <c r="K36" s="145"/>
      <c r="L36" s="1"/>
    </row>
    <row r="37" spans="1:12" ht="28.5" customHeight="1" thickBot="1" x14ac:dyDescent="0.3">
      <c r="A37" s="805" t="s">
        <v>122</v>
      </c>
      <c r="B37" s="141">
        <v>5</v>
      </c>
      <c r="C37" s="1026"/>
      <c r="D37" s="808"/>
      <c r="E37" s="806"/>
      <c r="F37" s="806"/>
      <c r="G37" s="806"/>
      <c r="H37" s="142"/>
      <c r="I37" s="142"/>
      <c r="J37" s="803" t="s">
        <v>121</v>
      </c>
      <c r="K37" s="804"/>
      <c r="L37" s="1"/>
    </row>
    <row r="38" spans="1:12" ht="15.75" thickBot="1" x14ac:dyDescent="0.3">
      <c r="A38" s="805"/>
      <c r="B38" s="141" t="s">
        <v>124</v>
      </c>
      <c r="C38" s="822"/>
      <c r="D38" s="808"/>
      <c r="E38" s="806"/>
      <c r="F38" s="806"/>
      <c r="G38" s="806"/>
      <c r="H38" s="142"/>
      <c r="I38" s="142"/>
      <c r="J38" s="146"/>
      <c r="K38" s="19"/>
      <c r="L38" s="1"/>
    </row>
    <row r="39" spans="1:12" ht="29.25" thickBot="1" x14ac:dyDescent="0.3">
      <c r="A39" s="805"/>
      <c r="B39" s="141">
        <v>4</v>
      </c>
      <c r="C39" s="807"/>
      <c r="D39" s="808"/>
      <c r="E39" s="808"/>
      <c r="F39" s="809" t="s">
        <v>347</v>
      </c>
      <c r="G39" s="806"/>
      <c r="H39" s="142"/>
      <c r="I39" s="142"/>
      <c r="J39" s="156" t="str">
        <f xml:space="preserve"> IF(OR(E37="X",F37="X",G37="x",F39="x",G39="X",F41="X",G41="X",G43="X" ),"x","")</f>
        <v>x</v>
      </c>
      <c r="K39" s="19" t="s">
        <v>123</v>
      </c>
      <c r="L39" s="1"/>
    </row>
    <row r="40" spans="1:12" ht="29.25" thickBot="1" x14ac:dyDescent="0.3">
      <c r="A40" s="805"/>
      <c r="B40" s="141" t="s">
        <v>126</v>
      </c>
      <c r="C40" s="807"/>
      <c r="D40" s="808"/>
      <c r="E40" s="808"/>
      <c r="F40" s="810"/>
      <c r="G40" s="806"/>
      <c r="H40" s="142"/>
      <c r="I40" s="142"/>
      <c r="J40" s="157"/>
      <c r="K40" s="19"/>
      <c r="L40" s="1"/>
    </row>
    <row r="41" spans="1:12" ht="29.25" thickBot="1" x14ac:dyDescent="0.3">
      <c r="A41" s="805"/>
      <c r="B41" s="141">
        <v>3</v>
      </c>
      <c r="C41" s="811"/>
      <c r="D41" s="823"/>
      <c r="E41" s="838"/>
      <c r="F41" s="809"/>
      <c r="G41" s="806"/>
      <c r="H41" s="142"/>
      <c r="I41" s="142"/>
      <c r="J41" s="158" t="str">
        <f xml:space="preserve"> IF(OR(C37="X",D37="X",D39="x",E39="x",E41="X",F43="X",F45="X",G45="X" ),"x","")</f>
        <v/>
      </c>
      <c r="K41" s="19" t="s">
        <v>125</v>
      </c>
      <c r="L41" s="1"/>
    </row>
    <row r="42" spans="1:12" ht="29.25" thickBot="1" x14ac:dyDescent="0.3">
      <c r="A42" s="805"/>
      <c r="B42" s="141" t="s">
        <v>128</v>
      </c>
      <c r="C42" s="811"/>
      <c r="D42" s="823"/>
      <c r="E42" s="808"/>
      <c r="F42" s="810"/>
      <c r="G42" s="806"/>
      <c r="H42" s="142"/>
      <c r="I42" s="142"/>
      <c r="J42" s="159"/>
      <c r="K42" s="19"/>
      <c r="L42" s="1"/>
    </row>
    <row r="43" spans="1:12" ht="29.25" thickBot="1" x14ac:dyDescent="0.3">
      <c r="A43" s="805"/>
      <c r="B43" s="141">
        <v>2</v>
      </c>
      <c r="C43" s="811"/>
      <c r="D43" s="841"/>
      <c r="E43" s="848"/>
      <c r="F43" s="849"/>
      <c r="G43" s="806"/>
      <c r="H43" s="142"/>
      <c r="I43" s="142"/>
      <c r="J43" s="160" t="str">
        <f xml:space="preserve"> IF(OR(C39="X",D41="X",E43="x",E45="x" ),"x","")</f>
        <v/>
      </c>
      <c r="K43" s="19" t="s">
        <v>127</v>
      </c>
      <c r="L43" s="1"/>
    </row>
    <row r="44" spans="1:12" ht="29.25" thickBot="1" x14ac:dyDescent="0.3">
      <c r="A44" s="805"/>
      <c r="B44" s="141" t="s">
        <v>250</v>
      </c>
      <c r="C44" s="811"/>
      <c r="D44" s="841"/>
      <c r="E44" s="823"/>
      <c r="F44" s="850"/>
      <c r="G44" s="806"/>
      <c r="H44" s="142"/>
      <c r="I44" s="142"/>
      <c r="J44" s="159"/>
      <c r="K44" s="19"/>
      <c r="L44" s="1"/>
    </row>
    <row r="45" spans="1:12" ht="29.25" thickBot="1" x14ac:dyDescent="0.3">
      <c r="A45" s="805"/>
      <c r="B45" s="141">
        <v>1</v>
      </c>
      <c r="C45" s="811"/>
      <c r="D45" s="841"/>
      <c r="E45" s="843"/>
      <c r="F45" s="845"/>
      <c r="G45" s="808"/>
      <c r="H45" s="142"/>
      <c r="I45" s="142"/>
      <c r="J45" s="161" t="str">
        <f xml:space="preserve"> IF(OR(C41="X",C43="X",D43="x",C45="x",D45="x" ),"x","")</f>
        <v/>
      </c>
      <c r="K45" s="19" t="s">
        <v>129</v>
      </c>
      <c r="L45" s="1"/>
    </row>
    <row r="46" spans="1:12" ht="15.75" thickBot="1" x14ac:dyDescent="0.3">
      <c r="A46" s="805"/>
      <c r="B46" s="141" t="s">
        <v>130</v>
      </c>
      <c r="C46" s="840"/>
      <c r="D46" s="842"/>
      <c r="E46" s="844"/>
      <c r="F46" s="846"/>
      <c r="G46" s="847"/>
      <c r="H46" s="147"/>
      <c r="I46" s="142"/>
      <c r="J46" s="142"/>
      <c r="K46" s="141"/>
      <c r="L46" s="1"/>
    </row>
    <row r="47" spans="1:12" x14ac:dyDescent="0.25">
      <c r="A47" s="143"/>
      <c r="B47" s="142"/>
      <c r="C47" s="142">
        <v>1</v>
      </c>
      <c r="D47" s="142">
        <v>2</v>
      </c>
      <c r="E47" s="142">
        <v>3</v>
      </c>
      <c r="F47" s="142">
        <v>4</v>
      </c>
      <c r="G47" s="142">
        <v>5</v>
      </c>
      <c r="H47" s="142"/>
      <c r="I47" s="142"/>
      <c r="J47" s="142"/>
      <c r="K47" s="141"/>
      <c r="L47" s="1"/>
    </row>
    <row r="48" spans="1:12" x14ac:dyDescent="0.25">
      <c r="A48" s="143"/>
      <c r="B48" s="142"/>
      <c r="C48" s="142" t="s">
        <v>131</v>
      </c>
      <c r="D48" s="142" t="s">
        <v>132</v>
      </c>
      <c r="E48" s="142" t="s">
        <v>133</v>
      </c>
      <c r="F48" s="142" t="s">
        <v>134</v>
      </c>
      <c r="G48" s="142" t="s">
        <v>135</v>
      </c>
      <c r="H48" s="142"/>
      <c r="I48" s="142"/>
      <c r="J48" s="142"/>
      <c r="K48" s="141"/>
      <c r="L48" s="1"/>
    </row>
    <row r="49" spans="1:12" ht="15" customHeight="1" x14ac:dyDescent="0.25">
      <c r="A49" s="143"/>
      <c r="B49" s="142"/>
      <c r="C49" s="839" t="s">
        <v>136</v>
      </c>
      <c r="D49" s="839"/>
      <c r="E49" s="839"/>
      <c r="F49" s="839"/>
      <c r="G49" s="839"/>
      <c r="H49" s="142"/>
      <c r="I49" s="142"/>
      <c r="J49" s="142"/>
      <c r="K49" s="141"/>
      <c r="L49" s="1"/>
    </row>
    <row r="50" spans="1:12" ht="15" customHeight="1" x14ac:dyDescent="0.25">
      <c r="A50" s="143"/>
      <c r="B50" s="142"/>
      <c r="C50" s="839"/>
      <c r="D50" s="839"/>
      <c r="E50" s="839"/>
      <c r="F50" s="839"/>
      <c r="G50" s="839"/>
      <c r="H50" s="142"/>
      <c r="I50" s="142"/>
      <c r="J50" s="142"/>
      <c r="K50" s="141"/>
      <c r="L50" s="1"/>
    </row>
    <row r="51" spans="1:12" ht="15.75" thickBot="1" x14ac:dyDescent="0.3">
      <c r="A51" s="20"/>
      <c r="B51" s="18"/>
      <c r="C51" s="18"/>
      <c r="D51" s="18"/>
      <c r="E51" s="18"/>
      <c r="F51" s="18"/>
      <c r="G51" s="18"/>
      <c r="H51" s="18"/>
      <c r="I51" s="107"/>
      <c r="J51" s="107"/>
      <c r="K51" s="108"/>
      <c r="L51" s="1"/>
    </row>
    <row r="52" spans="1:12" ht="15.75" thickBot="1" x14ac:dyDescent="0.3">
      <c r="A52" s="1"/>
      <c r="B52" s="1"/>
      <c r="C52" s="1"/>
      <c r="D52" s="1"/>
      <c r="E52" s="1"/>
      <c r="F52" s="1"/>
      <c r="G52" s="1"/>
      <c r="H52" s="1"/>
      <c r="I52" s="1"/>
      <c r="J52" s="1"/>
      <c r="K52" s="1"/>
      <c r="L52" s="1"/>
    </row>
    <row r="53" spans="1:12" ht="16.5" customHeight="1" thickBot="1" x14ac:dyDescent="0.3">
      <c r="A53" s="1009" t="s">
        <v>120</v>
      </c>
      <c r="B53" s="1003" t="str">
        <f>DESCRIPCION!A16</f>
        <v>Posibilidad de pérdida de información en los expedientes de los procesos de Gestión de Hacienda pública</v>
      </c>
      <c r="C53" s="1003"/>
      <c r="D53" s="1003"/>
      <c r="E53" s="1003"/>
      <c r="F53" s="1003"/>
      <c r="G53" s="1003"/>
      <c r="H53" s="1004"/>
      <c r="I53" s="1012" t="s">
        <v>348</v>
      </c>
      <c r="J53" s="1013"/>
      <c r="K53" s="109" t="str">
        <f>IF(J60="x","EXTREMA",IF(J62="x","ALTA",IF(J64="x","MODERADA",IF(J66="x","BAJA",""))))</f>
        <v>ALTA</v>
      </c>
      <c r="L53" s="1"/>
    </row>
    <row r="54" spans="1:12" ht="16.5" thickBot="1" x14ac:dyDescent="0.3">
      <c r="A54" s="1010"/>
      <c r="B54" s="1005"/>
      <c r="C54" s="1005"/>
      <c r="D54" s="1005"/>
      <c r="E54" s="1005"/>
      <c r="F54" s="1005"/>
      <c r="G54" s="1005"/>
      <c r="H54" s="1006"/>
      <c r="I54" s="1007" t="s">
        <v>349</v>
      </c>
      <c r="J54" s="1008"/>
      <c r="K54" s="165" t="str">
        <f>'VALORACION RIESGOS INHERENTES'!K51</f>
        <v>ALTA</v>
      </c>
      <c r="L54" s="1"/>
    </row>
    <row r="55" spans="1:12" ht="16.5" thickBot="1" x14ac:dyDescent="0.3">
      <c r="A55" s="1011"/>
      <c r="B55" s="776" t="s">
        <v>299</v>
      </c>
      <c r="C55" s="777"/>
      <c r="D55" s="777"/>
      <c r="E55" s="777"/>
      <c r="F55" s="777"/>
      <c r="G55" s="777"/>
      <c r="H55" s="777"/>
      <c r="I55" s="777"/>
      <c r="J55" s="780"/>
      <c r="K55" s="163" t="str">
        <f>'EVALUACIÓN SOLIDEZ CONTROLES'!H17</f>
        <v xml:space="preserve"> </v>
      </c>
      <c r="L55" s="1"/>
    </row>
    <row r="56" spans="1:12" ht="16.5" thickBot="1" x14ac:dyDescent="0.3">
      <c r="A56" s="232" t="s">
        <v>122</v>
      </c>
      <c r="B56" s="233"/>
      <c r="C56" s="233"/>
      <c r="D56" s="234"/>
      <c r="E56" s="1027" t="s">
        <v>126</v>
      </c>
      <c r="F56" s="1028"/>
      <c r="G56" s="1029"/>
      <c r="H56" s="776" t="s">
        <v>351</v>
      </c>
      <c r="I56" s="780"/>
      <c r="J56" s="781" t="s">
        <v>132</v>
      </c>
      <c r="K56" s="782"/>
      <c r="L56" s="1"/>
    </row>
    <row r="57" spans="1:12" ht="40.5" customHeight="1" thickBot="1" x14ac:dyDescent="0.3">
      <c r="A57" s="143"/>
      <c r="B57" s="142"/>
      <c r="C57" s="142"/>
      <c r="D57" s="142"/>
      <c r="E57" s="142"/>
      <c r="F57" s="142"/>
      <c r="G57" s="142"/>
      <c r="H57" s="142"/>
      <c r="I57" s="142"/>
      <c r="J57" s="144"/>
      <c r="K57" s="145"/>
      <c r="L57" s="1"/>
    </row>
    <row r="58" spans="1:12" ht="22.5" customHeight="1" thickBot="1" x14ac:dyDescent="0.3">
      <c r="A58" s="805" t="s">
        <v>122</v>
      </c>
      <c r="B58" s="141">
        <v>5</v>
      </c>
      <c r="C58" s="1026"/>
      <c r="D58" s="808"/>
      <c r="E58" s="806"/>
      <c r="F58" s="806"/>
      <c r="G58" s="806"/>
      <c r="H58" s="142"/>
      <c r="I58" s="142"/>
      <c r="J58" s="803" t="s">
        <v>121</v>
      </c>
      <c r="K58" s="804"/>
      <c r="L58" s="1"/>
    </row>
    <row r="59" spans="1:12" ht="23.25" customHeight="1" thickBot="1" x14ac:dyDescent="0.3">
      <c r="A59" s="805"/>
      <c r="B59" s="141" t="s">
        <v>124</v>
      </c>
      <c r="C59" s="822"/>
      <c r="D59" s="808"/>
      <c r="E59" s="806"/>
      <c r="F59" s="806"/>
      <c r="G59" s="806"/>
      <c r="H59" s="142"/>
      <c r="I59" s="142"/>
      <c r="J59" s="146"/>
      <c r="K59" s="19"/>
      <c r="L59" s="1"/>
    </row>
    <row r="60" spans="1:12" ht="29.25" thickBot="1" x14ac:dyDescent="0.3">
      <c r="A60" s="805"/>
      <c r="B60" s="141">
        <v>4</v>
      </c>
      <c r="C60" s="807"/>
      <c r="D60" s="808" t="s">
        <v>347</v>
      </c>
      <c r="E60" s="808"/>
      <c r="F60" s="809"/>
      <c r="G60" s="806"/>
      <c r="H60" s="142"/>
      <c r="I60" s="142"/>
      <c r="J60" s="156" t="str">
        <f xml:space="preserve"> IF(OR(E58="X",F58="X",G58="x",F60="x",G60="X",F62="X",G62="X",G64="X" ),"x","")</f>
        <v/>
      </c>
      <c r="K60" s="19" t="s">
        <v>123</v>
      </c>
      <c r="L60" s="1"/>
    </row>
    <row r="61" spans="1:12" ht="29.25" thickBot="1" x14ac:dyDescent="0.3">
      <c r="A61" s="805"/>
      <c r="B61" s="141" t="s">
        <v>126</v>
      </c>
      <c r="C61" s="807"/>
      <c r="D61" s="808"/>
      <c r="E61" s="808"/>
      <c r="F61" s="810"/>
      <c r="G61" s="806"/>
      <c r="H61" s="142"/>
      <c r="I61" s="142"/>
      <c r="J61" s="157"/>
      <c r="K61" s="19"/>
      <c r="L61" s="1"/>
    </row>
    <row r="62" spans="1:12" ht="29.25" thickBot="1" x14ac:dyDescent="0.3">
      <c r="A62" s="805"/>
      <c r="B62" s="141">
        <v>3</v>
      </c>
      <c r="C62" s="811"/>
      <c r="D62" s="823"/>
      <c r="E62" s="838"/>
      <c r="F62" s="809"/>
      <c r="G62" s="806"/>
      <c r="H62" s="142"/>
      <c r="I62" s="142"/>
      <c r="J62" s="158" t="str">
        <f xml:space="preserve"> IF(OR(C58="X",D58="X",D60="x",E60="x",E62="X",F64="X",F66="X",G66="X" ),"x","")</f>
        <v>x</v>
      </c>
      <c r="K62" s="19" t="s">
        <v>125</v>
      </c>
      <c r="L62" s="1"/>
    </row>
    <row r="63" spans="1:12" ht="29.25" thickBot="1" x14ac:dyDescent="0.3">
      <c r="A63" s="805"/>
      <c r="B63" s="141" t="s">
        <v>128</v>
      </c>
      <c r="C63" s="811"/>
      <c r="D63" s="823"/>
      <c r="E63" s="808"/>
      <c r="F63" s="810"/>
      <c r="G63" s="806"/>
      <c r="H63" s="142"/>
      <c r="I63" s="142"/>
      <c r="J63" s="159"/>
      <c r="K63" s="19"/>
      <c r="L63" s="1"/>
    </row>
    <row r="64" spans="1:12" ht="29.25" thickBot="1" x14ac:dyDescent="0.3">
      <c r="A64" s="805"/>
      <c r="B64" s="141">
        <v>2</v>
      </c>
      <c r="C64" s="811"/>
      <c r="D64" s="841"/>
      <c r="E64" s="848"/>
      <c r="F64" s="849"/>
      <c r="G64" s="806"/>
      <c r="H64" s="142"/>
      <c r="I64" s="142"/>
      <c r="J64" s="160" t="str">
        <f xml:space="preserve"> IF(OR(C60="X",D62="X",E64="x",E66="x" ),"x","")</f>
        <v/>
      </c>
      <c r="K64" s="19" t="s">
        <v>127</v>
      </c>
      <c r="L64" s="1"/>
    </row>
    <row r="65" spans="1:12" ht="29.25" thickBot="1" x14ac:dyDescent="0.3">
      <c r="A65" s="805"/>
      <c r="B65" s="141" t="s">
        <v>250</v>
      </c>
      <c r="C65" s="811"/>
      <c r="D65" s="841"/>
      <c r="E65" s="823"/>
      <c r="F65" s="850"/>
      <c r="G65" s="806"/>
      <c r="H65" s="142"/>
      <c r="I65" s="142"/>
      <c r="J65" s="159"/>
      <c r="K65" s="19"/>
      <c r="L65" s="1"/>
    </row>
    <row r="66" spans="1:12" ht="29.25" thickBot="1" x14ac:dyDescent="0.3">
      <c r="A66" s="805"/>
      <c r="B66" s="141">
        <v>1</v>
      </c>
      <c r="C66" s="811"/>
      <c r="D66" s="841"/>
      <c r="E66" s="823"/>
      <c r="F66" s="808"/>
      <c r="G66" s="808"/>
      <c r="H66" s="142"/>
      <c r="I66" s="142"/>
      <c r="J66" s="161" t="str">
        <f xml:space="preserve"> IF(OR(C62="X",C64="X",D64="x",C66="x",D66="x" ),"x","")</f>
        <v/>
      </c>
      <c r="K66" s="19" t="s">
        <v>129</v>
      </c>
      <c r="L66" s="1"/>
    </row>
    <row r="67" spans="1:12" ht="15.75" thickBot="1" x14ac:dyDescent="0.3">
      <c r="A67" s="805"/>
      <c r="B67" s="141" t="s">
        <v>130</v>
      </c>
      <c r="C67" s="840"/>
      <c r="D67" s="842"/>
      <c r="E67" s="844"/>
      <c r="F67" s="847"/>
      <c r="G67" s="847"/>
      <c r="H67" s="147"/>
      <c r="I67" s="142"/>
      <c r="J67" s="142"/>
      <c r="K67" s="141"/>
      <c r="L67" s="1"/>
    </row>
    <row r="68" spans="1:12" x14ac:dyDescent="0.25">
      <c r="A68" s="143"/>
      <c r="B68" s="142"/>
      <c r="C68" s="142">
        <v>1</v>
      </c>
      <c r="D68" s="142">
        <v>2</v>
      </c>
      <c r="E68" s="142">
        <v>3</v>
      </c>
      <c r="F68" s="142">
        <v>4</v>
      </c>
      <c r="G68" s="142">
        <v>5</v>
      </c>
      <c r="H68" s="142"/>
      <c r="I68" s="142"/>
      <c r="J68" s="142"/>
      <c r="K68" s="141"/>
      <c r="L68" s="1"/>
    </row>
    <row r="69" spans="1:12" x14ac:dyDescent="0.25">
      <c r="A69" s="143"/>
      <c r="B69" s="142"/>
      <c r="C69" s="142" t="s">
        <v>131</v>
      </c>
      <c r="D69" s="142" t="s">
        <v>132</v>
      </c>
      <c r="E69" s="142" t="s">
        <v>133</v>
      </c>
      <c r="F69" s="142" t="s">
        <v>134</v>
      </c>
      <c r="G69" s="142" t="s">
        <v>135</v>
      </c>
      <c r="H69" s="142"/>
      <c r="I69" s="142"/>
      <c r="J69" s="142"/>
      <c r="K69" s="141"/>
      <c r="L69" s="1"/>
    </row>
    <row r="70" spans="1:12" ht="15" customHeight="1" x14ac:dyDescent="0.25">
      <c r="A70" s="143"/>
      <c r="B70" s="142"/>
      <c r="C70" s="839" t="s">
        <v>136</v>
      </c>
      <c r="D70" s="839"/>
      <c r="E70" s="839"/>
      <c r="F70" s="839"/>
      <c r="G70" s="839"/>
      <c r="H70" s="142"/>
      <c r="I70" s="142"/>
      <c r="J70" s="142"/>
      <c r="K70" s="141"/>
      <c r="L70" s="1"/>
    </row>
    <row r="71" spans="1:12" ht="15" customHeight="1" x14ac:dyDescent="0.25">
      <c r="A71" s="143"/>
      <c r="B71" s="142"/>
      <c r="C71" s="839"/>
      <c r="D71" s="839"/>
      <c r="E71" s="839"/>
      <c r="F71" s="839"/>
      <c r="G71" s="839"/>
      <c r="H71" s="142"/>
      <c r="I71" s="142"/>
      <c r="J71" s="142"/>
      <c r="K71" s="141"/>
      <c r="L71" s="1"/>
    </row>
    <row r="72" spans="1:12" ht="15.75" thickBot="1" x14ac:dyDescent="0.3">
      <c r="A72" s="153"/>
      <c r="B72" s="154"/>
      <c r="C72" s="154"/>
      <c r="D72" s="154"/>
      <c r="E72" s="154"/>
      <c r="F72" s="154"/>
      <c r="G72" s="154"/>
      <c r="H72" s="154"/>
      <c r="I72" s="154"/>
      <c r="J72" s="154"/>
      <c r="K72" s="155"/>
      <c r="L72" s="1"/>
    </row>
    <row r="73" spans="1:12" ht="15.75" thickBot="1" x14ac:dyDescent="0.3">
      <c r="A73" s="1"/>
      <c r="B73" s="1"/>
      <c r="C73" s="1"/>
      <c r="D73" s="1"/>
      <c r="E73" s="1"/>
      <c r="F73" s="1"/>
      <c r="G73" s="1"/>
      <c r="H73" s="1"/>
      <c r="I73" s="1"/>
      <c r="J73" s="1"/>
      <c r="K73" s="1"/>
      <c r="L73" s="1"/>
    </row>
    <row r="74" spans="1:12" ht="16.5" customHeight="1" thickBot="1" x14ac:dyDescent="0.3">
      <c r="A74" s="1009" t="s">
        <v>120</v>
      </c>
      <c r="B74" s="1015" t="str">
        <f>DESCRIPCION!A19</f>
        <v xml:space="preserve">Posibilidad de incumplimiento de recolección de información para reportes internos o externos </v>
      </c>
      <c r="C74" s="1003"/>
      <c r="D74" s="1003"/>
      <c r="E74" s="1003"/>
      <c r="F74" s="1003"/>
      <c r="G74" s="1003"/>
      <c r="H74" s="1004"/>
      <c r="I74" s="1012" t="s">
        <v>348</v>
      </c>
      <c r="J74" s="1013"/>
      <c r="K74" s="109" t="str">
        <f>IF(J81="x","EXTREMA",IF(J83="x","ALTA",IF(J85="x","MODERADA",IF(J87="x","BAJA",""))))</f>
        <v>ALTA</v>
      </c>
      <c r="L74" s="1"/>
    </row>
    <row r="75" spans="1:12" ht="15.75" customHeight="1" thickBot="1" x14ac:dyDescent="0.3">
      <c r="A75" s="1010"/>
      <c r="B75" s="1016"/>
      <c r="C75" s="1005"/>
      <c r="D75" s="1005"/>
      <c r="E75" s="1005"/>
      <c r="F75" s="1005"/>
      <c r="G75" s="1005"/>
      <c r="H75" s="1006"/>
      <c r="I75" s="1007" t="s">
        <v>349</v>
      </c>
      <c r="J75" s="1008"/>
      <c r="K75" s="163" t="str">
        <f>'VALORACION RIESGOS INHERENTES'!K71</f>
        <v>ALTA</v>
      </c>
      <c r="L75" s="1"/>
    </row>
    <row r="76" spans="1:12" ht="16.5" thickBot="1" x14ac:dyDescent="0.3">
      <c r="A76" s="1011"/>
      <c r="B76" s="776" t="s">
        <v>299</v>
      </c>
      <c r="C76" s="777"/>
      <c r="D76" s="777"/>
      <c r="E76" s="777"/>
      <c r="F76" s="777"/>
      <c r="G76" s="777"/>
      <c r="H76" s="777"/>
      <c r="I76" s="777"/>
      <c r="J76" s="780"/>
      <c r="K76" s="239">
        <f>'EVALUACIÓN SOLIDEZ CONTROLES'!H20</f>
        <v>0</v>
      </c>
      <c r="L76" s="1"/>
    </row>
    <row r="77" spans="1:12" ht="21.75" customHeight="1" thickBot="1" x14ac:dyDescent="0.3">
      <c r="A77" s="232" t="s">
        <v>122</v>
      </c>
      <c r="B77" s="233"/>
      <c r="C77" s="233"/>
      <c r="D77" s="234"/>
      <c r="E77" s="1027" t="s">
        <v>353</v>
      </c>
      <c r="F77" s="1028"/>
      <c r="G77" s="1029"/>
      <c r="H77" s="776" t="s">
        <v>351</v>
      </c>
      <c r="I77" s="780"/>
      <c r="J77" s="781" t="s">
        <v>132</v>
      </c>
      <c r="K77" s="782"/>
      <c r="L77" s="1"/>
    </row>
    <row r="78" spans="1:12" ht="36.75" customHeight="1" x14ac:dyDescent="0.25">
      <c r="A78" s="148"/>
      <c r="B78" s="126"/>
      <c r="C78" s="149"/>
      <c r="D78" s="126"/>
      <c r="E78" s="126"/>
      <c r="F78" s="126"/>
      <c r="G78" s="126"/>
      <c r="H78" s="126"/>
      <c r="I78" s="126"/>
      <c r="J78" s="144"/>
      <c r="K78" s="145"/>
      <c r="L78" s="1"/>
    </row>
    <row r="79" spans="1:12" ht="38.25" customHeight="1" x14ac:dyDescent="0.25">
      <c r="A79" s="792" t="s">
        <v>122</v>
      </c>
      <c r="B79" s="126">
        <v>5</v>
      </c>
      <c r="C79" s="793"/>
      <c r="D79" s="789" t="s">
        <v>347</v>
      </c>
      <c r="E79" s="790"/>
      <c r="F79" s="790"/>
      <c r="G79" s="790"/>
      <c r="H79" s="126"/>
      <c r="I79" s="126"/>
      <c r="J79" s="799" t="s">
        <v>121</v>
      </c>
      <c r="K79" s="800"/>
      <c r="L79" s="1"/>
    </row>
    <row r="80" spans="1:12" x14ac:dyDescent="0.25">
      <c r="A80" s="792"/>
      <c r="B80" s="126" t="s">
        <v>124</v>
      </c>
      <c r="C80" s="794"/>
      <c r="D80" s="789"/>
      <c r="E80" s="790"/>
      <c r="F80" s="790"/>
      <c r="G80" s="790"/>
      <c r="H80" s="126"/>
      <c r="I80" s="126"/>
      <c r="J80" s="128"/>
      <c r="K80" s="129"/>
      <c r="L80" s="1"/>
    </row>
    <row r="81" spans="1:12" ht="27.75" x14ac:dyDescent="0.25">
      <c r="A81" s="792"/>
      <c r="B81" s="126">
        <v>4</v>
      </c>
      <c r="C81" s="836"/>
      <c r="D81" s="789"/>
      <c r="E81" s="789"/>
      <c r="F81" s="798"/>
      <c r="G81" s="790"/>
      <c r="H81" s="126"/>
      <c r="I81" s="126"/>
      <c r="J81" s="135" t="str">
        <f xml:space="preserve"> IF(OR(E79="X",F79="X",G79="x",F81="x",G81="X",F83="X",G83="X",G85="X" ),"x","")</f>
        <v/>
      </c>
      <c r="K81" s="129" t="s">
        <v>123</v>
      </c>
      <c r="L81" s="1"/>
    </row>
    <row r="82" spans="1:12" ht="27.75" x14ac:dyDescent="0.25">
      <c r="A82" s="792"/>
      <c r="B82" s="126" t="s">
        <v>126</v>
      </c>
      <c r="C82" s="837"/>
      <c r="D82" s="789"/>
      <c r="E82" s="789"/>
      <c r="F82" s="798"/>
      <c r="G82" s="790"/>
      <c r="H82" s="126"/>
      <c r="I82" s="126"/>
      <c r="J82" s="136"/>
      <c r="K82" s="129"/>
      <c r="L82" s="1"/>
    </row>
    <row r="83" spans="1:12" ht="27.75" x14ac:dyDescent="0.25">
      <c r="A83" s="792"/>
      <c r="B83" s="126">
        <v>3</v>
      </c>
      <c r="C83" s="783"/>
      <c r="D83" s="787"/>
      <c r="E83" s="788"/>
      <c r="F83" s="798"/>
      <c r="G83" s="790"/>
      <c r="H83" s="126"/>
      <c r="I83" s="126"/>
      <c r="J83" s="137" t="str">
        <f xml:space="preserve"> IF(OR(C79="X",D79="X",D81="x",E81="x",E83="X",F85="X",F87="X",G87="X" ),"x","")</f>
        <v>x</v>
      </c>
      <c r="K83" s="129" t="s">
        <v>125</v>
      </c>
      <c r="L83" s="1"/>
    </row>
    <row r="84" spans="1:12" ht="27.75" x14ac:dyDescent="0.25">
      <c r="A84" s="792"/>
      <c r="B84" s="126" t="s">
        <v>128</v>
      </c>
      <c r="C84" s="784"/>
      <c r="D84" s="787"/>
      <c r="E84" s="789"/>
      <c r="F84" s="798"/>
      <c r="G84" s="790"/>
      <c r="H84" s="126"/>
      <c r="I84" s="126"/>
      <c r="J84" s="138"/>
      <c r="K84" s="129"/>
      <c r="L84" s="1"/>
    </row>
    <row r="85" spans="1:12" ht="27.75" x14ac:dyDescent="0.25">
      <c r="A85" s="792"/>
      <c r="B85" s="126">
        <v>2</v>
      </c>
      <c r="C85" s="783"/>
      <c r="D85" s="785"/>
      <c r="E85" s="786"/>
      <c r="F85" s="788"/>
      <c r="G85" s="790"/>
      <c r="H85" s="126"/>
      <c r="I85" s="126"/>
      <c r="J85" s="139" t="str">
        <f xml:space="preserve"> IF(OR(C81="X",D83="X",E85="x",E87="x" ),"x","")</f>
        <v/>
      </c>
      <c r="K85" s="129" t="s">
        <v>127</v>
      </c>
      <c r="L85" s="1"/>
    </row>
    <row r="86" spans="1:12" ht="27.75" x14ac:dyDescent="0.25">
      <c r="A86" s="792"/>
      <c r="B86" s="126" t="s">
        <v>250</v>
      </c>
      <c r="C86" s="784"/>
      <c r="D86" s="785"/>
      <c r="E86" s="787"/>
      <c r="F86" s="789"/>
      <c r="G86" s="790"/>
      <c r="H86" s="126"/>
      <c r="I86" s="126"/>
      <c r="J86" s="138"/>
      <c r="K86" s="129"/>
      <c r="L86" s="1"/>
    </row>
    <row r="87" spans="1:12" ht="27.75" x14ac:dyDescent="0.25">
      <c r="A87" s="792"/>
      <c r="B87" s="126">
        <v>1</v>
      </c>
      <c r="C87" s="783"/>
      <c r="D87" s="814"/>
      <c r="E87" s="816"/>
      <c r="F87" s="818"/>
      <c r="G87" s="820"/>
      <c r="H87" s="126"/>
      <c r="I87" s="126"/>
      <c r="J87" s="140" t="str">
        <f xml:space="preserve"> IF(OR(C83="X",C85="X",D85="x",D87="x",C87="x" ),"x","")</f>
        <v/>
      </c>
      <c r="K87" s="129" t="s">
        <v>129</v>
      </c>
      <c r="L87" s="1"/>
    </row>
    <row r="88" spans="1:12" x14ac:dyDescent="0.25">
      <c r="A88" s="792"/>
      <c r="B88" s="126" t="s">
        <v>130</v>
      </c>
      <c r="C88" s="813"/>
      <c r="D88" s="815"/>
      <c r="E88" s="817"/>
      <c r="F88" s="819"/>
      <c r="G88" s="821"/>
      <c r="H88" s="126"/>
      <c r="I88" s="126"/>
      <c r="J88" s="126"/>
      <c r="K88" s="127"/>
      <c r="L88" s="1"/>
    </row>
    <row r="89" spans="1:12" x14ac:dyDescent="0.25">
      <c r="A89" s="148"/>
      <c r="B89" s="126"/>
      <c r="C89" s="126">
        <v>1</v>
      </c>
      <c r="D89" s="126">
        <v>2</v>
      </c>
      <c r="E89" s="126">
        <v>3</v>
      </c>
      <c r="F89" s="126">
        <v>4</v>
      </c>
      <c r="G89" s="126">
        <v>5</v>
      </c>
      <c r="H89" s="126"/>
      <c r="I89" s="126"/>
      <c r="J89" s="126"/>
      <c r="K89" s="127"/>
      <c r="L89" s="1"/>
    </row>
    <row r="90" spans="1:12" x14ac:dyDescent="0.25">
      <c r="A90" s="148"/>
      <c r="B90" s="126"/>
      <c r="C90" s="126" t="s">
        <v>131</v>
      </c>
      <c r="D90" s="126" t="s">
        <v>132</v>
      </c>
      <c r="E90" s="126" t="s">
        <v>133</v>
      </c>
      <c r="F90" s="126" t="s">
        <v>134</v>
      </c>
      <c r="G90" s="126" t="s">
        <v>135</v>
      </c>
      <c r="H90" s="126"/>
      <c r="I90" s="799"/>
      <c r="J90" s="799"/>
      <c r="K90" s="800"/>
      <c r="L90" s="1"/>
    </row>
    <row r="91" spans="1:12" ht="15" customHeight="1" x14ac:dyDescent="0.25">
      <c r="A91" s="148"/>
      <c r="B91" s="126"/>
      <c r="C91" s="791" t="s">
        <v>136</v>
      </c>
      <c r="D91" s="791"/>
      <c r="E91" s="791"/>
      <c r="F91" s="791"/>
      <c r="G91" s="791"/>
      <c r="H91" s="126"/>
      <c r="I91" s="126"/>
      <c r="J91" s="126"/>
      <c r="K91" s="127"/>
      <c r="L91" s="1"/>
    </row>
    <row r="92" spans="1:12" ht="15" customHeight="1" x14ac:dyDescent="0.25">
      <c r="A92" s="148"/>
      <c r="B92" s="126"/>
      <c r="C92" s="791"/>
      <c r="D92" s="791"/>
      <c r="E92" s="791"/>
      <c r="F92" s="791"/>
      <c r="G92" s="791"/>
      <c r="H92" s="126"/>
      <c r="I92" s="126"/>
      <c r="J92" s="126"/>
      <c r="K92" s="127"/>
      <c r="L92" s="1"/>
    </row>
    <row r="93" spans="1:12" ht="15.75" thickBot="1" x14ac:dyDescent="0.3">
      <c r="A93" s="66"/>
      <c r="B93" s="67"/>
      <c r="C93" s="67"/>
      <c r="D93" s="67"/>
      <c r="E93" s="67"/>
      <c r="F93" s="67"/>
      <c r="G93" s="67"/>
      <c r="H93" s="67"/>
      <c r="I93" s="67"/>
      <c r="J93" s="67"/>
      <c r="K93" s="68"/>
      <c r="L93" s="1"/>
    </row>
    <row r="94" spans="1:12" ht="15.75" thickBot="1" x14ac:dyDescent="0.3">
      <c r="A94" s="1"/>
      <c r="B94" s="1"/>
      <c r="C94" s="1"/>
      <c r="D94" s="1"/>
      <c r="E94" s="1"/>
      <c r="F94" s="1"/>
      <c r="G94" s="1"/>
      <c r="H94" s="1"/>
      <c r="I94" s="1"/>
      <c r="J94" s="1"/>
      <c r="K94" s="1"/>
      <c r="L94" s="1"/>
    </row>
    <row r="95" spans="1:12" ht="15.75" customHeight="1" thickBot="1" x14ac:dyDescent="0.3">
      <c r="A95" s="1009" t="s">
        <v>120</v>
      </c>
      <c r="B95" s="1003" t="str">
        <f>DESCRIPCION!A23</f>
        <v>e</v>
      </c>
      <c r="C95" s="1003"/>
      <c r="D95" s="1003"/>
      <c r="E95" s="1003"/>
      <c r="F95" s="1003"/>
      <c r="G95" s="1003"/>
      <c r="H95" s="1004"/>
      <c r="I95" s="1012" t="s">
        <v>348</v>
      </c>
      <c r="J95" s="1013"/>
      <c r="K95" s="109" t="str">
        <f>IF(J102="x","EXTREMA",IF(J104="x","ALTA",IF(J106="x","MODERADA",IF(J108="x","BAJA",""))))</f>
        <v/>
      </c>
      <c r="L95" s="1"/>
    </row>
    <row r="96" spans="1:12" ht="16.5" thickBot="1" x14ac:dyDescent="0.3">
      <c r="A96" s="1010"/>
      <c r="B96" s="1005"/>
      <c r="C96" s="1005"/>
      <c r="D96" s="1005"/>
      <c r="E96" s="1005"/>
      <c r="F96" s="1005"/>
      <c r="G96" s="1005"/>
      <c r="H96" s="1006"/>
      <c r="I96" s="1007" t="s">
        <v>349</v>
      </c>
      <c r="J96" s="1008"/>
      <c r="K96" s="164" t="str">
        <f>'VALORACION RIESGOS INHERENTES'!K91</f>
        <v/>
      </c>
      <c r="L96" s="1"/>
    </row>
    <row r="97" spans="1:12" ht="16.5" thickBot="1" x14ac:dyDescent="0.3">
      <c r="A97" s="1011"/>
      <c r="B97" s="1007" t="s">
        <v>299</v>
      </c>
      <c r="C97" s="1014"/>
      <c r="D97" s="1014"/>
      <c r="E97" s="1014"/>
      <c r="F97" s="1014"/>
      <c r="G97" s="1014"/>
      <c r="H97" s="1014"/>
      <c r="I97" s="1014"/>
      <c r="J97" s="1008"/>
      <c r="K97" s="164" t="e">
        <f>'EVALUACIÓN SOLIDEZ CONTROLES'!H22</f>
        <v>#DIV/0!</v>
      </c>
      <c r="L97" s="1"/>
    </row>
    <row r="98" spans="1:12" ht="20.25" customHeight="1" thickBot="1" x14ac:dyDescent="0.3">
      <c r="A98" s="232" t="s">
        <v>122</v>
      </c>
      <c r="B98" s="233"/>
      <c r="C98" s="233"/>
      <c r="D98" s="234"/>
      <c r="E98" s="1027"/>
      <c r="F98" s="1028"/>
      <c r="G98" s="1029"/>
      <c r="H98" s="776" t="s">
        <v>351</v>
      </c>
      <c r="I98" s="780"/>
      <c r="J98" s="781"/>
      <c r="K98" s="782"/>
      <c r="L98" s="1"/>
    </row>
    <row r="99" spans="1:12" ht="38.25" customHeight="1" x14ac:dyDescent="0.25">
      <c r="A99" s="148"/>
      <c r="B99" s="126"/>
      <c r="C99" s="149"/>
      <c r="D99" s="126"/>
      <c r="E99" s="126"/>
      <c r="F99" s="126"/>
      <c r="G99" s="126"/>
      <c r="H99" s="126"/>
      <c r="I99" s="126"/>
      <c r="J99" s="144"/>
      <c r="K99" s="145"/>
      <c r="L99" s="1"/>
    </row>
    <row r="100" spans="1:12" ht="39" customHeight="1" x14ac:dyDescent="0.25">
      <c r="A100" s="792" t="s">
        <v>122</v>
      </c>
      <c r="B100" s="126">
        <v>5</v>
      </c>
      <c r="C100" s="793"/>
      <c r="D100" s="789"/>
      <c r="E100" s="790"/>
      <c r="F100" s="790"/>
      <c r="G100" s="790"/>
      <c r="H100" s="126"/>
      <c r="I100" s="126"/>
      <c r="J100" s="799" t="s">
        <v>121</v>
      </c>
      <c r="K100" s="800"/>
      <c r="L100" s="1"/>
    </row>
    <row r="101" spans="1:12" x14ac:dyDescent="0.25">
      <c r="A101" s="792"/>
      <c r="B101" s="126" t="s">
        <v>124</v>
      </c>
      <c r="C101" s="794"/>
      <c r="D101" s="789"/>
      <c r="E101" s="790"/>
      <c r="F101" s="790"/>
      <c r="G101" s="790"/>
      <c r="H101" s="126"/>
      <c r="I101" s="126"/>
      <c r="J101" s="128"/>
      <c r="K101" s="129"/>
      <c r="L101" s="1"/>
    </row>
    <row r="102" spans="1:12" ht="27.75" x14ac:dyDescent="0.25">
      <c r="A102" s="792"/>
      <c r="B102" s="126">
        <v>4</v>
      </c>
      <c r="C102" s="836"/>
      <c r="D102" s="789"/>
      <c r="E102" s="789"/>
      <c r="F102" s="798"/>
      <c r="G102" s="790"/>
      <c r="H102" s="126"/>
      <c r="I102" s="126"/>
      <c r="J102" s="135" t="str">
        <f xml:space="preserve"> IF(OR(E100="X",F100="X",G100="x",F102="x",G102="X",F104="X",G104="X",G106="X" ),"x","")</f>
        <v/>
      </c>
      <c r="K102" s="129" t="s">
        <v>123</v>
      </c>
      <c r="L102" s="1"/>
    </row>
    <row r="103" spans="1:12" ht="27.75" x14ac:dyDescent="0.25">
      <c r="A103" s="792"/>
      <c r="B103" s="126" t="s">
        <v>126</v>
      </c>
      <c r="C103" s="837"/>
      <c r="D103" s="789"/>
      <c r="E103" s="789"/>
      <c r="F103" s="798"/>
      <c r="G103" s="790"/>
      <c r="H103" s="126"/>
      <c r="I103" s="126"/>
      <c r="J103" s="136"/>
      <c r="K103" s="129"/>
      <c r="L103" s="1"/>
    </row>
    <row r="104" spans="1:12" ht="27.75" x14ac:dyDescent="0.25">
      <c r="A104" s="792"/>
      <c r="B104" s="126">
        <v>3</v>
      </c>
      <c r="C104" s="783"/>
      <c r="D104" s="787"/>
      <c r="E104" s="788"/>
      <c r="F104" s="798"/>
      <c r="G104" s="790"/>
      <c r="H104" s="126"/>
      <c r="I104" s="126"/>
      <c r="J104" s="137" t="str">
        <f xml:space="preserve"> IF(OR(C100="X",D100="X",D102="x",E102="x",E104="X",F106="X",F108="X",G108="X" ),"x","")</f>
        <v/>
      </c>
      <c r="K104" s="129" t="s">
        <v>125</v>
      </c>
      <c r="L104" s="1"/>
    </row>
    <row r="105" spans="1:12" ht="27.75" x14ac:dyDescent="0.25">
      <c r="A105" s="792"/>
      <c r="B105" s="126" t="s">
        <v>128</v>
      </c>
      <c r="C105" s="784"/>
      <c r="D105" s="787"/>
      <c r="E105" s="789"/>
      <c r="F105" s="798"/>
      <c r="G105" s="790"/>
      <c r="H105" s="126"/>
      <c r="I105" s="126"/>
      <c r="J105" s="138"/>
      <c r="K105" s="129"/>
      <c r="L105" s="1"/>
    </row>
    <row r="106" spans="1:12" ht="27.75" x14ac:dyDescent="0.25">
      <c r="A106" s="792"/>
      <c r="B106" s="126">
        <v>2</v>
      </c>
      <c r="C106" s="783"/>
      <c r="D106" s="785"/>
      <c r="E106" s="786"/>
      <c r="F106" s="788"/>
      <c r="G106" s="790"/>
      <c r="H106" s="126"/>
      <c r="I106" s="126"/>
      <c r="J106" s="139" t="str">
        <f xml:space="preserve"> IF(OR(C102="X",D104="X",E108="x",E106="x" ),"x","")</f>
        <v/>
      </c>
      <c r="K106" s="129" t="s">
        <v>127</v>
      </c>
      <c r="L106" s="1"/>
    </row>
    <row r="107" spans="1:12" ht="27.75" x14ac:dyDescent="0.25">
      <c r="A107" s="792"/>
      <c r="B107" s="126" t="s">
        <v>250</v>
      </c>
      <c r="C107" s="784"/>
      <c r="D107" s="785"/>
      <c r="E107" s="787"/>
      <c r="F107" s="789"/>
      <c r="G107" s="790"/>
      <c r="H107" s="126"/>
      <c r="I107" s="126"/>
      <c r="J107" s="138"/>
      <c r="K107" s="129"/>
      <c r="L107" s="1"/>
    </row>
    <row r="108" spans="1:12" ht="27.75" x14ac:dyDescent="0.25">
      <c r="A108" s="792"/>
      <c r="B108" s="126">
        <v>1</v>
      </c>
      <c r="C108" s="783"/>
      <c r="D108" s="814"/>
      <c r="E108" s="816"/>
      <c r="F108" s="818"/>
      <c r="G108" s="820"/>
      <c r="H108" s="126"/>
      <c r="I108" s="126"/>
      <c r="J108" s="140" t="str">
        <f xml:space="preserve"> IF(OR(C104="X",C106="X",C108="x",D106="x",D108="x" ),"x","")</f>
        <v/>
      </c>
      <c r="K108" s="129" t="s">
        <v>129</v>
      </c>
      <c r="L108" s="1"/>
    </row>
    <row r="109" spans="1:12" x14ac:dyDescent="0.25">
      <c r="A109" s="792"/>
      <c r="B109" s="126" t="s">
        <v>130</v>
      </c>
      <c r="C109" s="813"/>
      <c r="D109" s="815"/>
      <c r="E109" s="817"/>
      <c r="F109" s="819"/>
      <c r="G109" s="821"/>
      <c r="H109" s="126"/>
      <c r="I109" s="126"/>
      <c r="J109" s="126"/>
      <c r="K109" s="127"/>
      <c r="L109" s="1"/>
    </row>
    <row r="110" spans="1:12" x14ac:dyDescent="0.25">
      <c r="A110" s="148"/>
      <c r="B110" s="126"/>
      <c r="C110" s="126">
        <v>1</v>
      </c>
      <c r="D110" s="126">
        <v>2</v>
      </c>
      <c r="E110" s="126">
        <v>3</v>
      </c>
      <c r="F110" s="126">
        <v>4</v>
      </c>
      <c r="G110" s="126">
        <v>5</v>
      </c>
      <c r="H110" s="126"/>
      <c r="I110" s="126"/>
      <c r="J110" s="126"/>
      <c r="K110" s="127"/>
      <c r="L110" s="1"/>
    </row>
    <row r="111" spans="1:12" x14ac:dyDescent="0.25">
      <c r="A111" s="148"/>
      <c r="B111" s="126"/>
      <c r="C111" s="126" t="s">
        <v>131</v>
      </c>
      <c r="D111" s="126" t="s">
        <v>132</v>
      </c>
      <c r="E111" s="126" t="s">
        <v>133</v>
      </c>
      <c r="F111" s="126" t="s">
        <v>134</v>
      </c>
      <c r="G111" s="126" t="s">
        <v>135</v>
      </c>
      <c r="H111" s="126"/>
      <c r="I111" s="126"/>
      <c r="J111" s="126"/>
      <c r="K111" s="127"/>
      <c r="L111" s="1"/>
    </row>
    <row r="112" spans="1:12" ht="15" customHeight="1" x14ac:dyDescent="0.25">
      <c r="A112" s="148"/>
      <c r="B112" s="126"/>
      <c r="C112" s="791" t="s">
        <v>136</v>
      </c>
      <c r="D112" s="791"/>
      <c r="E112" s="791"/>
      <c r="F112" s="791"/>
      <c r="G112" s="791"/>
      <c r="H112" s="126"/>
      <c r="I112" s="126"/>
      <c r="J112" s="126"/>
      <c r="K112" s="127"/>
      <c r="L112" s="1"/>
    </row>
    <row r="113" spans="1:12" ht="15" customHeight="1" x14ac:dyDescent="0.25">
      <c r="A113" s="148"/>
      <c r="B113" s="126"/>
      <c r="C113" s="791"/>
      <c r="D113" s="791"/>
      <c r="E113" s="791"/>
      <c r="F113" s="791"/>
      <c r="G113" s="791"/>
      <c r="H113" s="126"/>
      <c r="I113" s="126"/>
      <c r="J113" s="126"/>
      <c r="K113" s="127"/>
      <c r="L113" s="1"/>
    </row>
    <row r="114" spans="1:12" ht="15.75" thickBot="1" x14ac:dyDescent="0.3">
      <c r="A114" s="66"/>
      <c r="B114" s="67"/>
      <c r="C114" s="67"/>
      <c r="D114" s="67"/>
      <c r="E114" s="67"/>
      <c r="F114" s="67"/>
      <c r="G114" s="67"/>
      <c r="H114" s="67"/>
      <c r="I114" s="67"/>
      <c r="J114" s="67"/>
      <c r="K114" s="68"/>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09" t="s">
        <v>120</v>
      </c>
      <c r="B116" s="1003" t="str">
        <f>DESCRIPCION!A26</f>
        <v>f</v>
      </c>
      <c r="C116" s="1003"/>
      <c r="D116" s="1003"/>
      <c r="E116" s="1003"/>
      <c r="F116" s="1003"/>
      <c r="G116" s="1003"/>
      <c r="H116" s="1004"/>
      <c r="I116" s="1012" t="s">
        <v>348</v>
      </c>
      <c r="J116" s="1013"/>
      <c r="K116" s="109" t="str">
        <f>IF(J123="x","EXTREMA",IF(J125="x","ALTA",IF(J127="x","MODERADA",IF(J129="x","BAJA",""))))</f>
        <v/>
      </c>
      <c r="L116" s="1"/>
    </row>
    <row r="117" spans="1:12" ht="16.5" thickBot="1" x14ac:dyDescent="0.3">
      <c r="A117" s="1010"/>
      <c r="B117" s="1005"/>
      <c r="C117" s="1005"/>
      <c r="D117" s="1005"/>
      <c r="E117" s="1005"/>
      <c r="F117" s="1005"/>
      <c r="G117" s="1005"/>
      <c r="H117" s="1006"/>
      <c r="I117" s="1007" t="s">
        <v>349</v>
      </c>
      <c r="J117" s="1008"/>
      <c r="K117" s="164" t="str">
        <f>'VALORACION RIESGOS INHERENTES'!K111</f>
        <v/>
      </c>
      <c r="L117" s="1"/>
    </row>
    <row r="118" spans="1:12" ht="16.5" thickBot="1" x14ac:dyDescent="0.3">
      <c r="A118" s="1011"/>
      <c r="B118" s="776" t="s">
        <v>299</v>
      </c>
      <c r="C118" s="777"/>
      <c r="D118" s="777"/>
      <c r="E118" s="777"/>
      <c r="F118" s="777"/>
      <c r="G118" s="777"/>
      <c r="H118" s="777"/>
      <c r="I118" s="777"/>
      <c r="J118" s="780"/>
      <c r="K118" s="164" t="str">
        <f>'EVALUACIÓN SOLIDEZ CONTROLES'!H26</f>
        <v xml:space="preserve"> </v>
      </c>
      <c r="L118" s="1"/>
    </row>
    <row r="119" spans="1:12" ht="17.25" customHeight="1" thickBot="1" x14ac:dyDescent="0.3">
      <c r="A119" s="232" t="s">
        <v>122</v>
      </c>
      <c r="B119" s="233"/>
      <c r="C119" s="233"/>
      <c r="D119" s="234"/>
      <c r="E119" s="1027"/>
      <c r="F119" s="1028"/>
      <c r="G119" s="1029"/>
      <c r="H119" s="776" t="s">
        <v>351</v>
      </c>
      <c r="I119" s="780"/>
      <c r="J119" s="781"/>
      <c r="K119" s="782"/>
      <c r="L119" s="1"/>
    </row>
    <row r="120" spans="1:12" ht="39.75" customHeight="1" x14ac:dyDescent="0.25">
      <c r="A120" s="148"/>
      <c r="B120" s="126"/>
      <c r="C120" s="149"/>
      <c r="D120" s="126"/>
      <c r="E120" s="126"/>
      <c r="F120" s="126"/>
      <c r="G120" s="126"/>
      <c r="H120" s="126"/>
      <c r="I120" s="126"/>
      <c r="J120" s="49"/>
      <c r="K120" s="58"/>
      <c r="L120" s="1"/>
    </row>
    <row r="121" spans="1:12" ht="15" customHeight="1" x14ac:dyDescent="0.25">
      <c r="A121" s="792" t="s">
        <v>122</v>
      </c>
      <c r="B121" s="126">
        <v>5</v>
      </c>
      <c r="C121" s="851"/>
      <c r="D121" s="853"/>
      <c r="E121" s="854"/>
      <c r="F121" s="854"/>
      <c r="G121" s="854"/>
      <c r="H121" s="162"/>
      <c r="I121" s="126"/>
      <c r="J121" s="799" t="s">
        <v>121</v>
      </c>
      <c r="K121" s="800"/>
      <c r="L121" s="1"/>
    </row>
    <row r="122" spans="1:12" ht="33" x14ac:dyDescent="0.25">
      <c r="A122" s="792"/>
      <c r="B122" s="126" t="s">
        <v>124</v>
      </c>
      <c r="C122" s="852"/>
      <c r="D122" s="853"/>
      <c r="E122" s="854"/>
      <c r="F122" s="854"/>
      <c r="G122" s="854"/>
      <c r="H122" s="162"/>
      <c r="I122" s="126"/>
      <c r="J122" s="128"/>
      <c r="K122" s="129"/>
      <c r="L122" s="1"/>
    </row>
    <row r="123" spans="1:12" ht="33" x14ac:dyDescent="0.25">
      <c r="A123" s="792"/>
      <c r="B123" s="126">
        <v>4</v>
      </c>
      <c r="C123" s="855"/>
      <c r="D123" s="853"/>
      <c r="E123" s="853"/>
      <c r="F123" s="857"/>
      <c r="G123" s="854"/>
      <c r="H123" s="162"/>
      <c r="I123" s="126"/>
      <c r="J123" s="135" t="str">
        <f xml:space="preserve"> IF(OR(E121="X",F121="X",G121="x",F123="x",G123="X",F125="X",G125="X",G127="X" ),"x","")</f>
        <v/>
      </c>
      <c r="K123" s="129" t="s">
        <v>123</v>
      </c>
      <c r="L123" s="1"/>
    </row>
    <row r="124" spans="1:12" ht="33" x14ac:dyDescent="0.25">
      <c r="A124" s="792"/>
      <c r="B124" s="126" t="s">
        <v>126</v>
      </c>
      <c r="C124" s="856"/>
      <c r="D124" s="853"/>
      <c r="E124" s="853"/>
      <c r="F124" s="857"/>
      <c r="G124" s="854"/>
      <c r="H124" s="162"/>
      <c r="I124" s="126"/>
      <c r="J124" s="136"/>
      <c r="K124" s="129"/>
      <c r="L124" s="1"/>
    </row>
    <row r="125" spans="1:12" ht="33" x14ac:dyDescent="0.25">
      <c r="A125" s="792"/>
      <c r="B125" s="126">
        <v>3</v>
      </c>
      <c r="C125" s="858"/>
      <c r="D125" s="860"/>
      <c r="E125" s="870"/>
      <c r="F125" s="857"/>
      <c r="G125" s="854"/>
      <c r="H125" s="162"/>
      <c r="I125" s="126"/>
      <c r="J125" s="137" t="str">
        <f xml:space="preserve"> IF(OR(C121="X",D121="X",D123="x",E123="x",E125="X",F127="X",F129="X",G129="X" ),"x","")</f>
        <v/>
      </c>
      <c r="K125" s="129" t="s">
        <v>125</v>
      </c>
      <c r="L125" s="1"/>
    </row>
    <row r="126" spans="1:12" ht="33" x14ac:dyDescent="0.25">
      <c r="A126" s="792"/>
      <c r="B126" s="126" t="s">
        <v>128</v>
      </c>
      <c r="C126" s="859"/>
      <c r="D126" s="860"/>
      <c r="E126" s="853"/>
      <c r="F126" s="857"/>
      <c r="G126" s="854"/>
      <c r="H126" s="162"/>
      <c r="I126" s="126"/>
      <c r="J126" s="138"/>
      <c r="K126" s="129"/>
      <c r="L126" s="1"/>
    </row>
    <row r="127" spans="1:12" ht="33" x14ac:dyDescent="0.25">
      <c r="A127" s="792"/>
      <c r="B127" s="126">
        <v>2</v>
      </c>
      <c r="C127" s="858"/>
      <c r="D127" s="871"/>
      <c r="E127" s="872"/>
      <c r="F127" s="870"/>
      <c r="G127" s="854"/>
      <c r="H127" s="162"/>
      <c r="I127" s="126"/>
      <c r="J127" s="139" t="str">
        <f xml:space="preserve"> IF(OR(C123="X",D125="X",E127="x",E129="x" ),"x","")</f>
        <v/>
      </c>
      <c r="K127" s="129" t="s">
        <v>127</v>
      </c>
      <c r="L127" s="1"/>
    </row>
    <row r="128" spans="1:12" ht="33" x14ac:dyDescent="0.25">
      <c r="A128" s="792"/>
      <c r="B128" s="126" t="s">
        <v>250</v>
      </c>
      <c r="C128" s="859"/>
      <c r="D128" s="871"/>
      <c r="E128" s="860"/>
      <c r="F128" s="853"/>
      <c r="G128" s="854"/>
      <c r="H128" s="162"/>
      <c r="I128" s="126"/>
      <c r="J128" s="138"/>
      <c r="K128" s="129"/>
      <c r="L128" s="1"/>
    </row>
    <row r="129" spans="1:12" ht="33" x14ac:dyDescent="0.25">
      <c r="A129" s="792"/>
      <c r="B129" s="126">
        <v>1</v>
      </c>
      <c r="C129" s="858"/>
      <c r="D129" s="862"/>
      <c r="E129" s="864"/>
      <c r="F129" s="866"/>
      <c r="G129" s="868"/>
      <c r="H129" s="162"/>
      <c r="I129" s="126"/>
      <c r="J129" s="140" t="str">
        <f xml:space="preserve"> IF(OR(C125="X",C127="X",D127="x",C129="x",D129="x" ),"x","")</f>
        <v/>
      </c>
      <c r="K129" s="129" t="s">
        <v>129</v>
      </c>
      <c r="L129" s="1"/>
    </row>
    <row r="130" spans="1:12" ht="33" x14ac:dyDescent="0.25">
      <c r="A130" s="792"/>
      <c r="B130" s="126" t="s">
        <v>130</v>
      </c>
      <c r="C130" s="861"/>
      <c r="D130" s="863"/>
      <c r="E130" s="865"/>
      <c r="F130" s="867"/>
      <c r="G130" s="869"/>
      <c r="H130" s="162"/>
      <c r="I130" s="126"/>
      <c r="J130" s="126"/>
      <c r="K130" s="127"/>
      <c r="L130" s="1"/>
    </row>
    <row r="131" spans="1:12" x14ac:dyDescent="0.25">
      <c r="A131" s="148"/>
      <c r="B131" s="126"/>
      <c r="C131" s="126">
        <v>1</v>
      </c>
      <c r="D131" s="126">
        <v>2</v>
      </c>
      <c r="E131" s="126">
        <v>3</v>
      </c>
      <c r="F131" s="126">
        <v>4</v>
      </c>
      <c r="G131" s="126">
        <v>5</v>
      </c>
      <c r="H131" s="126"/>
      <c r="I131" s="126"/>
      <c r="J131" s="126"/>
      <c r="K131" s="127"/>
      <c r="L131" s="1"/>
    </row>
    <row r="132" spans="1:12" x14ac:dyDescent="0.25">
      <c r="A132" s="148"/>
      <c r="B132" s="126"/>
      <c r="C132" s="126" t="s">
        <v>131</v>
      </c>
      <c r="D132" s="126" t="s">
        <v>132</v>
      </c>
      <c r="E132" s="126" t="s">
        <v>133</v>
      </c>
      <c r="F132" s="126" t="s">
        <v>134</v>
      </c>
      <c r="G132" s="126" t="s">
        <v>135</v>
      </c>
      <c r="H132" s="126"/>
      <c r="I132" s="126"/>
      <c r="J132" s="126"/>
      <c r="K132" s="127"/>
      <c r="L132" s="1"/>
    </row>
    <row r="133" spans="1:12" ht="15" customHeight="1" x14ac:dyDescent="0.25">
      <c r="A133" s="148"/>
      <c r="B133" s="126"/>
      <c r="C133" s="791" t="s">
        <v>136</v>
      </c>
      <c r="D133" s="791"/>
      <c r="E133" s="791"/>
      <c r="F133" s="791"/>
      <c r="G133" s="791"/>
      <c r="H133" s="126"/>
      <c r="I133" s="126"/>
      <c r="J133" s="126"/>
      <c r="K133" s="127"/>
      <c r="L133" s="1"/>
    </row>
    <row r="134" spans="1:12" ht="15" customHeight="1" x14ac:dyDescent="0.25">
      <c r="A134" s="148"/>
      <c r="B134" s="126"/>
      <c r="C134" s="791"/>
      <c r="D134" s="791"/>
      <c r="E134" s="791"/>
      <c r="F134" s="791"/>
      <c r="G134" s="791"/>
      <c r="H134" s="126"/>
      <c r="I134" s="126"/>
      <c r="J134" s="126"/>
      <c r="K134" s="127"/>
      <c r="L134" s="1"/>
    </row>
    <row r="135" spans="1:12" ht="15.75" thickBot="1" x14ac:dyDescent="0.3">
      <c r="A135" s="66"/>
      <c r="B135" s="67"/>
      <c r="C135" s="67"/>
      <c r="D135" s="67"/>
      <c r="E135" s="67"/>
      <c r="F135" s="67"/>
      <c r="G135" s="67"/>
      <c r="H135" s="67"/>
      <c r="I135" s="67"/>
      <c r="J135" s="67"/>
      <c r="K135" s="68"/>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09" t="s">
        <v>120</v>
      </c>
      <c r="B137" s="1015" t="str">
        <f>DESCRIPCION!A29</f>
        <v>g</v>
      </c>
      <c r="C137" s="1003"/>
      <c r="D137" s="1003"/>
      <c r="E137" s="1003"/>
      <c r="F137" s="1003"/>
      <c r="G137" s="1003"/>
      <c r="H137" s="1004"/>
      <c r="I137" s="1012" t="s">
        <v>348</v>
      </c>
      <c r="J137" s="1013"/>
      <c r="K137" s="109" t="str">
        <f>IF(J144="x","EXTREMA",IF(J146="x","ALTA",IF(J148="x","MODERADA",IF(J150="x","BAJA",""))))</f>
        <v/>
      </c>
      <c r="L137" s="1"/>
    </row>
    <row r="138" spans="1:12" ht="16.5" thickBot="1" x14ac:dyDescent="0.3">
      <c r="A138" s="1010"/>
      <c r="B138" s="1016"/>
      <c r="C138" s="1005"/>
      <c r="D138" s="1005"/>
      <c r="E138" s="1005"/>
      <c r="F138" s="1005"/>
      <c r="G138" s="1005"/>
      <c r="H138" s="1006"/>
      <c r="I138" s="1007" t="s">
        <v>349</v>
      </c>
      <c r="J138" s="1008"/>
      <c r="K138" s="164" t="str">
        <f>'VALORACION RIESGOS INHERENTES'!K131</f>
        <v/>
      </c>
      <c r="L138" s="1"/>
    </row>
    <row r="139" spans="1:12" ht="16.5" thickBot="1" x14ac:dyDescent="0.3">
      <c r="A139" s="1011"/>
      <c r="B139" s="776" t="s">
        <v>299</v>
      </c>
      <c r="C139" s="777"/>
      <c r="D139" s="777"/>
      <c r="E139" s="777"/>
      <c r="F139" s="777"/>
      <c r="G139" s="777"/>
      <c r="H139" s="777"/>
      <c r="I139" s="777"/>
      <c r="J139" s="780"/>
      <c r="K139" s="163" t="e">
        <f>'EVALUACIÓN SOLIDEZ CONTROLES'!H30</f>
        <v>#DIV/0!</v>
      </c>
      <c r="L139" s="1"/>
    </row>
    <row r="140" spans="1:12" ht="18" customHeight="1" thickBot="1" x14ac:dyDescent="0.3">
      <c r="A140" s="232" t="s">
        <v>122</v>
      </c>
      <c r="B140" s="233"/>
      <c r="C140" s="233"/>
      <c r="D140" s="234"/>
      <c r="E140" s="1027"/>
      <c r="F140" s="1028"/>
      <c r="G140" s="1029"/>
      <c r="H140" s="776" t="s">
        <v>351</v>
      </c>
      <c r="I140" s="780"/>
      <c r="J140" s="781"/>
      <c r="K140" s="782"/>
      <c r="L140" s="1"/>
    </row>
    <row r="141" spans="1:12" ht="42" customHeight="1" x14ac:dyDescent="0.25">
      <c r="A141" s="148"/>
      <c r="B141" s="126"/>
      <c r="C141" s="149"/>
      <c r="D141" s="126"/>
      <c r="E141" s="126"/>
      <c r="F141" s="126"/>
      <c r="G141" s="126"/>
      <c r="H141" s="126"/>
      <c r="I141" s="126"/>
      <c r="J141" s="144"/>
      <c r="K141" s="145"/>
      <c r="L141" s="1"/>
    </row>
    <row r="142" spans="1:12" ht="41.25" customHeight="1" x14ac:dyDescent="0.25">
      <c r="A142" s="792" t="s">
        <v>122</v>
      </c>
      <c r="B142" s="126">
        <v>5</v>
      </c>
      <c r="C142" s="793"/>
      <c r="D142" s="789"/>
      <c r="E142" s="790"/>
      <c r="F142" s="790"/>
      <c r="G142" s="790"/>
      <c r="H142" s="126"/>
      <c r="I142" s="126"/>
      <c r="J142" s="799" t="s">
        <v>121</v>
      </c>
      <c r="K142" s="800"/>
      <c r="L142" s="1"/>
    </row>
    <row r="143" spans="1:12" x14ac:dyDescent="0.25">
      <c r="A143" s="792"/>
      <c r="B143" s="126" t="s">
        <v>124</v>
      </c>
      <c r="C143" s="794"/>
      <c r="D143" s="789"/>
      <c r="E143" s="790"/>
      <c r="F143" s="790"/>
      <c r="G143" s="790"/>
      <c r="H143" s="126"/>
      <c r="I143" s="126"/>
      <c r="J143" s="128"/>
      <c r="K143" s="129"/>
      <c r="L143" s="1"/>
    </row>
    <row r="144" spans="1:12" ht="27.75" x14ac:dyDescent="0.25">
      <c r="A144" s="792"/>
      <c r="B144" s="126">
        <v>4</v>
      </c>
      <c r="C144" s="836"/>
      <c r="D144" s="789"/>
      <c r="E144" s="789"/>
      <c r="F144" s="798"/>
      <c r="G144" s="790"/>
      <c r="H144" s="126"/>
      <c r="I144" s="126"/>
      <c r="J144" s="135" t="str">
        <f xml:space="preserve"> IF(OR(E142="X",F142="X",G142="x",F144="x",G144="X",F146="X",G146="X",G148="X" ),"x","")</f>
        <v/>
      </c>
      <c r="K144" s="129" t="s">
        <v>123</v>
      </c>
      <c r="L144" s="1"/>
    </row>
    <row r="145" spans="1:12" ht="27.75" x14ac:dyDescent="0.25">
      <c r="A145" s="792"/>
      <c r="B145" s="126" t="s">
        <v>126</v>
      </c>
      <c r="C145" s="837"/>
      <c r="D145" s="789"/>
      <c r="E145" s="789"/>
      <c r="F145" s="798"/>
      <c r="G145" s="790"/>
      <c r="H145" s="126"/>
      <c r="I145" s="126"/>
      <c r="J145" s="136"/>
      <c r="K145" s="129"/>
      <c r="L145" s="1"/>
    </row>
    <row r="146" spans="1:12" ht="27.75" x14ac:dyDescent="0.25">
      <c r="A146" s="792"/>
      <c r="B146" s="126">
        <v>3</v>
      </c>
      <c r="C146" s="783"/>
      <c r="D146" s="787"/>
      <c r="E146" s="788"/>
      <c r="F146" s="798"/>
      <c r="G146" s="790"/>
      <c r="H146" s="126"/>
      <c r="I146" s="126"/>
      <c r="J146" s="137" t="str">
        <f xml:space="preserve"> IF(OR(C142="X",D142="X",D144="x",E144="x",E146="X",F148="X",F150="X",G150="X" ),"x","")</f>
        <v/>
      </c>
      <c r="K146" s="129" t="s">
        <v>125</v>
      </c>
      <c r="L146" s="1"/>
    </row>
    <row r="147" spans="1:12" ht="27.75" x14ac:dyDescent="0.25">
      <c r="A147" s="792"/>
      <c r="B147" s="126" t="s">
        <v>128</v>
      </c>
      <c r="C147" s="784"/>
      <c r="D147" s="787"/>
      <c r="E147" s="789"/>
      <c r="F147" s="798"/>
      <c r="G147" s="790"/>
      <c r="H147" s="126"/>
      <c r="I147" s="126"/>
      <c r="J147" s="138"/>
      <c r="K147" s="129"/>
      <c r="L147" s="1"/>
    </row>
    <row r="148" spans="1:12" ht="27.75" x14ac:dyDescent="0.25">
      <c r="A148" s="792"/>
      <c r="B148" s="126">
        <v>2</v>
      </c>
      <c r="C148" s="783"/>
      <c r="D148" s="785"/>
      <c r="E148" s="786"/>
      <c r="F148" s="788"/>
      <c r="G148" s="790"/>
      <c r="H148" s="126"/>
      <c r="I148" s="126"/>
      <c r="J148" s="139" t="str">
        <f xml:space="preserve"> IF(OR(C144="X",D146="X",E148="x",E150="x" ),"x","")</f>
        <v/>
      </c>
      <c r="K148" s="129" t="s">
        <v>127</v>
      </c>
      <c r="L148" s="1"/>
    </row>
    <row r="149" spans="1:12" ht="27.75" x14ac:dyDescent="0.25">
      <c r="A149" s="792"/>
      <c r="B149" s="126" t="s">
        <v>250</v>
      </c>
      <c r="C149" s="784"/>
      <c r="D149" s="785"/>
      <c r="E149" s="787"/>
      <c r="F149" s="789"/>
      <c r="G149" s="790"/>
      <c r="H149" s="126"/>
      <c r="I149" s="126"/>
      <c r="J149" s="138"/>
      <c r="K149" s="129"/>
      <c r="L149" s="1"/>
    </row>
    <row r="150" spans="1:12" ht="27.75" x14ac:dyDescent="0.25">
      <c r="A150" s="792"/>
      <c r="B150" s="126">
        <v>1</v>
      </c>
      <c r="C150" s="783"/>
      <c r="D150" s="814"/>
      <c r="E150" s="816"/>
      <c r="F150" s="818"/>
      <c r="G150" s="820"/>
      <c r="H150" s="126"/>
      <c r="I150" s="126"/>
      <c r="J150" s="140" t="str">
        <f xml:space="preserve"> IF(OR(C146="X",C148="X",C150="x",D148="x",D150="x" ),"x","")</f>
        <v/>
      </c>
      <c r="K150" s="129" t="s">
        <v>129</v>
      </c>
      <c r="L150" s="1"/>
    </row>
    <row r="151" spans="1:12" x14ac:dyDescent="0.25">
      <c r="A151" s="792"/>
      <c r="B151" s="126" t="s">
        <v>130</v>
      </c>
      <c r="C151" s="813"/>
      <c r="D151" s="815"/>
      <c r="E151" s="817"/>
      <c r="F151" s="819"/>
      <c r="G151" s="821"/>
      <c r="H151" s="126"/>
      <c r="I151" s="126"/>
      <c r="J151" s="126"/>
      <c r="K151" s="127"/>
      <c r="L151" s="1"/>
    </row>
    <row r="152" spans="1:12" x14ac:dyDescent="0.25">
      <c r="A152" s="148"/>
      <c r="B152" s="126"/>
      <c r="C152" s="126">
        <v>1</v>
      </c>
      <c r="D152" s="126">
        <v>2</v>
      </c>
      <c r="E152" s="126">
        <v>3</v>
      </c>
      <c r="F152" s="126">
        <v>4</v>
      </c>
      <c r="G152" s="126">
        <v>5</v>
      </c>
      <c r="H152" s="126"/>
      <c r="I152" s="126"/>
      <c r="J152" s="126"/>
      <c r="K152" s="127"/>
      <c r="L152" s="1"/>
    </row>
    <row r="153" spans="1:12" x14ac:dyDescent="0.25">
      <c r="A153" s="148"/>
      <c r="B153" s="126"/>
      <c r="C153" s="126" t="s">
        <v>131</v>
      </c>
      <c r="D153" s="126" t="s">
        <v>132</v>
      </c>
      <c r="E153" s="126" t="s">
        <v>133</v>
      </c>
      <c r="F153" s="126" t="s">
        <v>134</v>
      </c>
      <c r="G153" s="126" t="s">
        <v>135</v>
      </c>
      <c r="H153" s="126"/>
      <c r="I153" s="126"/>
      <c r="J153" s="126"/>
      <c r="K153" s="127"/>
      <c r="L153" s="1"/>
    </row>
    <row r="154" spans="1:12" ht="15" customHeight="1" x14ac:dyDescent="0.25">
      <c r="A154" s="148"/>
      <c r="B154" s="126"/>
      <c r="C154" s="791" t="s">
        <v>136</v>
      </c>
      <c r="D154" s="791"/>
      <c r="E154" s="791"/>
      <c r="F154" s="791"/>
      <c r="G154" s="791"/>
      <c r="H154" s="126"/>
      <c r="I154" s="126"/>
      <c r="J154" s="126"/>
      <c r="K154" s="127"/>
      <c r="L154" s="1"/>
    </row>
    <row r="155" spans="1:12" ht="15" customHeight="1" x14ac:dyDescent="0.25">
      <c r="A155" s="148"/>
      <c r="B155" s="126"/>
      <c r="C155" s="791"/>
      <c r="D155" s="791"/>
      <c r="E155" s="791"/>
      <c r="F155" s="791"/>
      <c r="G155" s="791"/>
      <c r="H155" s="126"/>
      <c r="I155" s="126"/>
      <c r="J155" s="126"/>
      <c r="K155" s="127"/>
      <c r="L155" s="1"/>
    </row>
    <row r="156" spans="1:12" ht="15.75" thickBot="1" x14ac:dyDescent="0.3">
      <c r="A156" s="150"/>
      <c r="B156" s="151"/>
      <c r="C156" s="151"/>
      <c r="D156" s="151"/>
      <c r="E156" s="151"/>
      <c r="F156" s="151"/>
      <c r="G156" s="151"/>
      <c r="H156" s="151"/>
      <c r="I156" s="151"/>
      <c r="J156" s="151"/>
      <c r="K156" s="152"/>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09" t="s">
        <v>120</v>
      </c>
      <c r="B158" s="1003" t="str">
        <f>DESCRIPCION!A32</f>
        <v>h</v>
      </c>
      <c r="C158" s="1003"/>
      <c r="D158" s="1003"/>
      <c r="E158" s="1003"/>
      <c r="F158" s="1003"/>
      <c r="G158" s="1003"/>
      <c r="H158" s="1004"/>
      <c r="I158" s="1012" t="s">
        <v>348</v>
      </c>
      <c r="J158" s="1013"/>
      <c r="K158" s="109" t="str">
        <f>IF(J165="x","EXTREMA",IF(J167="x","ALTA",IF(J169="x","MODERADA",IF(J171="x","BAJA",""))))</f>
        <v/>
      </c>
      <c r="L158" s="1"/>
    </row>
    <row r="159" spans="1:12" ht="16.5" thickBot="1" x14ac:dyDescent="0.3">
      <c r="A159" s="1010"/>
      <c r="B159" s="1005"/>
      <c r="C159" s="1005"/>
      <c r="D159" s="1005"/>
      <c r="E159" s="1005"/>
      <c r="F159" s="1005"/>
      <c r="G159" s="1005"/>
      <c r="H159" s="1006"/>
      <c r="I159" s="1007" t="s">
        <v>349</v>
      </c>
      <c r="J159" s="1008"/>
      <c r="K159" s="163" t="str">
        <f>'VALORACION RIESGOS INHERENTES'!K151</f>
        <v/>
      </c>
      <c r="L159" s="1"/>
    </row>
    <row r="160" spans="1:12" ht="15.75" customHeight="1" thickBot="1" x14ac:dyDescent="0.3">
      <c r="A160" s="1011"/>
      <c r="B160" s="776" t="s">
        <v>299</v>
      </c>
      <c r="C160" s="777"/>
      <c r="D160" s="777"/>
      <c r="E160" s="777"/>
      <c r="F160" s="777"/>
      <c r="G160" s="777"/>
      <c r="H160" s="777"/>
      <c r="I160" s="777"/>
      <c r="J160" s="780"/>
      <c r="K160" s="163" t="e">
        <f>'EVALUACIÓN SOLIDEZ CONTROLES'!H34</f>
        <v>#DIV/0!</v>
      </c>
      <c r="L160" s="1"/>
    </row>
    <row r="161" spans="1:12" ht="15.75" customHeight="1" thickBot="1" x14ac:dyDescent="0.3">
      <c r="A161" s="232" t="s">
        <v>122</v>
      </c>
      <c r="B161" s="233"/>
      <c r="C161" s="233"/>
      <c r="D161" s="234"/>
      <c r="E161" s="1027"/>
      <c r="F161" s="1028"/>
      <c r="G161" s="1029"/>
      <c r="H161" s="776" t="s">
        <v>351</v>
      </c>
      <c r="I161" s="780"/>
      <c r="J161" s="781"/>
      <c r="K161" s="782"/>
      <c r="L161" s="1"/>
    </row>
    <row r="162" spans="1:12" ht="44.25" customHeight="1" x14ac:dyDescent="0.25">
      <c r="A162" s="148"/>
      <c r="B162" s="126"/>
      <c r="C162" s="149"/>
      <c r="D162" s="126"/>
      <c r="E162" s="126"/>
      <c r="F162" s="126"/>
      <c r="G162" s="126"/>
      <c r="H162" s="126"/>
      <c r="I162" s="126"/>
      <c r="J162" s="144"/>
      <c r="K162" s="145"/>
      <c r="L162" s="1"/>
    </row>
    <row r="163" spans="1:12" ht="54" customHeight="1" x14ac:dyDescent="0.25">
      <c r="A163" s="792" t="s">
        <v>122</v>
      </c>
      <c r="B163" s="126">
        <v>5</v>
      </c>
      <c r="C163" s="793"/>
      <c r="D163" s="789"/>
      <c r="E163" s="790"/>
      <c r="F163" s="790"/>
      <c r="G163" s="790"/>
      <c r="H163" s="126"/>
      <c r="I163" s="126"/>
      <c r="J163" s="799" t="s">
        <v>121</v>
      </c>
      <c r="K163" s="800"/>
      <c r="L163" s="1"/>
    </row>
    <row r="164" spans="1:12" x14ac:dyDescent="0.25">
      <c r="A164" s="792"/>
      <c r="B164" s="126" t="s">
        <v>124</v>
      </c>
      <c r="C164" s="794"/>
      <c r="D164" s="789"/>
      <c r="E164" s="790"/>
      <c r="F164" s="790"/>
      <c r="G164" s="790"/>
      <c r="H164" s="126"/>
      <c r="I164" s="126"/>
      <c r="J164" s="128"/>
      <c r="K164" s="129"/>
      <c r="L164" s="1"/>
    </row>
    <row r="165" spans="1:12" ht="27.75" x14ac:dyDescent="0.25">
      <c r="A165" s="792"/>
      <c r="B165" s="126">
        <v>4</v>
      </c>
      <c r="C165" s="836"/>
      <c r="D165" s="789"/>
      <c r="E165" s="789"/>
      <c r="F165" s="798"/>
      <c r="G165" s="790"/>
      <c r="H165" s="126"/>
      <c r="I165" s="126"/>
      <c r="J165" s="135" t="str">
        <f xml:space="preserve"> IF(OR(E163="X",F163="X",G163="x",F165="x",G165="X",F167="X",G167="X",G169="X" ),"x","")</f>
        <v/>
      </c>
      <c r="K165" s="129" t="s">
        <v>123</v>
      </c>
      <c r="L165" s="1"/>
    </row>
    <row r="166" spans="1:12" ht="27.75" x14ac:dyDescent="0.25">
      <c r="A166" s="792"/>
      <c r="B166" s="126" t="s">
        <v>126</v>
      </c>
      <c r="C166" s="837"/>
      <c r="D166" s="789"/>
      <c r="E166" s="789"/>
      <c r="F166" s="798"/>
      <c r="G166" s="790"/>
      <c r="H166" s="126"/>
      <c r="I166" s="126"/>
      <c r="J166" s="136"/>
      <c r="K166" s="129"/>
      <c r="L166" s="1"/>
    </row>
    <row r="167" spans="1:12" ht="27.75" x14ac:dyDescent="0.25">
      <c r="A167" s="792"/>
      <c r="B167" s="126">
        <v>3</v>
      </c>
      <c r="C167" s="783"/>
      <c r="D167" s="787"/>
      <c r="E167" s="788"/>
      <c r="F167" s="798"/>
      <c r="G167" s="790"/>
      <c r="H167" s="126"/>
      <c r="I167" s="126"/>
      <c r="J167" s="137" t="str">
        <f xml:space="preserve"> IF(OR(C163="X",D163="X",D165="x",E165="x",E167="X",F169="X",F171="X",G171="X" ),"x","")</f>
        <v/>
      </c>
      <c r="K167" s="129" t="s">
        <v>125</v>
      </c>
      <c r="L167" s="1"/>
    </row>
    <row r="168" spans="1:12" ht="27.75" x14ac:dyDescent="0.25">
      <c r="A168" s="792"/>
      <c r="B168" s="126" t="s">
        <v>128</v>
      </c>
      <c r="C168" s="784"/>
      <c r="D168" s="787"/>
      <c r="E168" s="789"/>
      <c r="F168" s="798"/>
      <c r="G168" s="790"/>
      <c r="H168" s="126"/>
      <c r="I168" s="126"/>
      <c r="J168" s="138"/>
      <c r="K168" s="129"/>
      <c r="L168" s="1"/>
    </row>
    <row r="169" spans="1:12" ht="27.75" x14ac:dyDescent="0.25">
      <c r="A169" s="792"/>
      <c r="B169" s="126">
        <v>2</v>
      </c>
      <c r="C169" s="783"/>
      <c r="D169" s="785"/>
      <c r="E169" s="786"/>
      <c r="F169" s="788"/>
      <c r="G169" s="790"/>
      <c r="H169" s="126"/>
      <c r="I169" s="126"/>
      <c r="J169" s="139" t="str">
        <f xml:space="preserve"> IF(OR(C165="X",D167="X",E169="x",E171="x" ),"x","")</f>
        <v/>
      </c>
      <c r="K169" s="129" t="s">
        <v>127</v>
      </c>
      <c r="L169" s="1"/>
    </row>
    <row r="170" spans="1:12" ht="27.75" x14ac:dyDescent="0.25">
      <c r="A170" s="792"/>
      <c r="B170" s="126" t="s">
        <v>250</v>
      </c>
      <c r="C170" s="784"/>
      <c r="D170" s="785"/>
      <c r="E170" s="787"/>
      <c r="F170" s="789"/>
      <c r="G170" s="790"/>
      <c r="H170" s="126"/>
      <c r="I170" s="126"/>
      <c r="J170" s="138"/>
      <c r="K170" s="129"/>
      <c r="L170" s="1"/>
    </row>
    <row r="171" spans="1:12" ht="27.75" x14ac:dyDescent="0.25">
      <c r="A171" s="792"/>
      <c r="B171" s="126">
        <v>1</v>
      </c>
      <c r="C171" s="783"/>
      <c r="D171" s="814"/>
      <c r="E171" s="816"/>
      <c r="F171" s="818"/>
      <c r="G171" s="820"/>
      <c r="H171" s="126"/>
      <c r="I171" s="126"/>
      <c r="J171" s="140" t="str">
        <f xml:space="preserve"> IF(OR(C167="X",C169="X",C171="x",D169="x",D171="x" ),"x","")</f>
        <v/>
      </c>
      <c r="K171" s="129" t="s">
        <v>129</v>
      </c>
      <c r="L171" s="1"/>
    </row>
    <row r="172" spans="1:12" x14ac:dyDescent="0.25">
      <c r="A172" s="792"/>
      <c r="B172" s="126" t="s">
        <v>130</v>
      </c>
      <c r="C172" s="813"/>
      <c r="D172" s="815"/>
      <c r="E172" s="817"/>
      <c r="F172" s="819"/>
      <c r="G172" s="821"/>
      <c r="H172" s="126"/>
      <c r="I172" s="126"/>
      <c r="J172" s="126"/>
      <c r="K172" s="127"/>
      <c r="L172" s="1"/>
    </row>
    <row r="173" spans="1:12" x14ac:dyDescent="0.25">
      <c r="A173" s="148"/>
      <c r="B173" s="126"/>
      <c r="C173" s="126">
        <v>1</v>
      </c>
      <c r="D173" s="126">
        <v>2</v>
      </c>
      <c r="E173" s="126">
        <v>3</v>
      </c>
      <c r="F173" s="126">
        <v>4</v>
      </c>
      <c r="G173" s="126">
        <v>5</v>
      </c>
      <c r="H173" s="126"/>
      <c r="I173" s="126"/>
      <c r="J173" s="126"/>
      <c r="K173" s="127"/>
      <c r="L173" s="1"/>
    </row>
    <row r="174" spans="1:12" x14ac:dyDescent="0.25">
      <c r="A174" s="148"/>
      <c r="B174" s="126"/>
      <c r="C174" s="126" t="s">
        <v>131</v>
      </c>
      <c r="D174" s="126" t="s">
        <v>132</v>
      </c>
      <c r="E174" s="126" t="s">
        <v>133</v>
      </c>
      <c r="F174" s="126" t="s">
        <v>134</v>
      </c>
      <c r="G174" s="126" t="s">
        <v>135</v>
      </c>
      <c r="H174" s="126"/>
      <c r="I174" s="126"/>
      <c r="J174" s="126"/>
      <c r="K174" s="127"/>
      <c r="L174" s="1"/>
    </row>
    <row r="175" spans="1:12" ht="15" customHeight="1" x14ac:dyDescent="0.25">
      <c r="A175" s="148"/>
      <c r="B175" s="126"/>
      <c r="C175" s="791" t="s">
        <v>136</v>
      </c>
      <c r="D175" s="791"/>
      <c r="E175" s="791"/>
      <c r="F175" s="791"/>
      <c r="G175" s="791"/>
      <c r="H175" s="126"/>
      <c r="I175" s="126"/>
      <c r="J175" s="126"/>
      <c r="K175" s="127"/>
      <c r="L175" s="1"/>
    </row>
    <row r="176" spans="1:12" ht="15" customHeight="1" x14ac:dyDescent="0.25">
      <c r="A176" s="148"/>
      <c r="B176" s="126"/>
      <c r="C176" s="791"/>
      <c r="D176" s="791"/>
      <c r="E176" s="791"/>
      <c r="F176" s="791"/>
      <c r="G176" s="791"/>
      <c r="H176" s="126"/>
      <c r="I176" s="126"/>
      <c r="J176" s="126"/>
      <c r="K176" s="127"/>
      <c r="L176" s="1"/>
    </row>
    <row r="177" spans="1:12" ht="15.75" thickBot="1" x14ac:dyDescent="0.3">
      <c r="A177" s="150"/>
      <c r="B177" s="151"/>
      <c r="C177" s="151"/>
      <c r="D177" s="151"/>
      <c r="E177" s="151"/>
      <c r="F177" s="151"/>
      <c r="G177" s="151"/>
      <c r="H177" s="151"/>
      <c r="I177" s="151"/>
      <c r="J177" s="151"/>
      <c r="K177" s="15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09" t="s">
        <v>120</v>
      </c>
      <c r="B180" s="1003" t="str">
        <f>DESCRIPCION!A35</f>
        <v>i</v>
      </c>
      <c r="C180" s="1003"/>
      <c r="D180" s="1003"/>
      <c r="E180" s="1003"/>
      <c r="F180" s="1003"/>
      <c r="G180" s="1003"/>
      <c r="H180" s="1004"/>
      <c r="I180" s="1012" t="s">
        <v>348</v>
      </c>
      <c r="J180" s="1013"/>
      <c r="K180" s="109" t="str">
        <f>IF(J187="x","EXTREMA",IF(J189="x","ALTA",IF(J191="x","MODERADA",IF(J193="x","BAJA",""))))</f>
        <v/>
      </c>
      <c r="L180" s="1"/>
    </row>
    <row r="181" spans="1:12" ht="16.5" thickBot="1" x14ac:dyDescent="0.3">
      <c r="A181" s="1010"/>
      <c r="B181" s="1005"/>
      <c r="C181" s="1005"/>
      <c r="D181" s="1005"/>
      <c r="E181" s="1005"/>
      <c r="F181" s="1005"/>
      <c r="G181" s="1005"/>
      <c r="H181" s="1006"/>
      <c r="I181" s="1007" t="s">
        <v>349</v>
      </c>
      <c r="J181" s="1008"/>
      <c r="K181" s="164" t="str">
        <f>'VALORACION RIESGOS INHERENTES'!K172</f>
        <v/>
      </c>
      <c r="L181" s="1"/>
    </row>
    <row r="182" spans="1:12" ht="16.5" thickBot="1" x14ac:dyDescent="0.3">
      <c r="A182" s="1011"/>
      <c r="B182" s="776" t="s">
        <v>299</v>
      </c>
      <c r="C182" s="777"/>
      <c r="D182" s="777"/>
      <c r="E182" s="777"/>
      <c r="F182" s="777"/>
      <c r="G182" s="777"/>
      <c r="H182" s="777"/>
      <c r="I182" s="777"/>
      <c r="J182" s="780"/>
      <c r="K182" s="163" t="e">
        <f>'EVALUACIÓN SOLIDEZ CONTROLES'!H38</f>
        <v>#DIV/0!</v>
      </c>
      <c r="L182" s="1"/>
    </row>
    <row r="183" spans="1:12" ht="16.5" thickBot="1" x14ac:dyDescent="0.3">
      <c r="A183" s="232" t="s">
        <v>122</v>
      </c>
      <c r="B183" s="233"/>
      <c r="C183" s="233"/>
      <c r="D183" s="234"/>
      <c r="E183" s="1027"/>
      <c r="F183" s="1028"/>
      <c r="G183" s="1029"/>
      <c r="H183" s="776" t="s">
        <v>351</v>
      </c>
      <c r="I183" s="780"/>
      <c r="J183" s="781"/>
      <c r="K183" s="782"/>
      <c r="L183" s="1"/>
    </row>
    <row r="184" spans="1:12" ht="37.5" customHeight="1" x14ac:dyDescent="0.25">
      <c r="A184" s="148"/>
      <c r="B184" s="126"/>
      <c r="C184" s="149"/>
      <c r="D184" s="126"/>
      <c r="E184" s="126"/>
      <c r="F184" s="126"/>
      <c r="G184" s="126"/>
      <c r="H184" s="126"/>
      <c r="I184" s="126"/>
      <c r="J184" s="144"/>
      <c r="K184" s="145"/>
      <c r="L184" s="1"/>
    </row>
    <row r="185" spans="1:12" ht="40.5" customHeight="1" x14ac:dyDescent="0.25">
      <c r="A185" s="792" t="s">
        <v>122</v>
      </c>
      <c r="B185" s="126">
        <v>5</v>
      </c>
      <c r="C185" s="793"/>
      <c r="D185" s="789"/>
      <c r="E185" s="790"/>
      <c r="F185" s="790"/>
      <c r="G185" s="790"/>
      <c r="H185" s="126"/>
      <c r="I185" s="126"/>
      <c r="J185" s="799" t="s">
        <v>121</v>
      </c>
      <c r="K185" s="800"/>
      <c r="L185" s="1"/>
    </row>
    <row r="186" spans="1:12" x14ac:dyDescent="0.25">
      <c r="A186" s="792"/>
      <c r="B186" s="126" t="s">
        <v>124</v>
      </c>
      <c r="C186" s="794"/>
      <c r="D186" s="789"/>
      <c r="E186" s="790"/>
      <c r="F186" s="790"/>
      <c r="G186" s="790"/>
      <c r="H186" s="126"/>
      <c r="I186" s="126"/>
      <c r="J186" s="128"/>
      <c r="K186" s="129"/>
      <c r="L186" s="1"/>
    </row>
    <row r="187" spans="1:12" ht="27.75" x14ac:dyDescent="0.25">
      <c r="A187" s="792"/>
      <c r="B187" s="126">
        <v>4</v>
      </c>
      <c r="C187" s="836"/>
      <c r="D187" s="789"/>
      <c r="E187" s="789"/>
      <c r="F187" s="798"/>
      <c r="G187" s="790"/>
      <c r="H187" s="126"/>
      <c r="I187" s="126"/>
      <c r="J187" s="135" t="str">
        <f xml:space="preserve"> IF(OR(E185="X",F185="X",G185="x",F187="x",G187="X",F189="X",G189="X",G191="X" ),"x","")</f>
        <v/>
      </c>
      <c r="K187" s="129" t="s">
        <v>123</v>
      </c>
      <c r="L187" s="1"/>
    </row>
    <row r="188" spans="1:12" ht="27.75" x14ac:dyDescent="0.25">
      <c r="A188" s="792"/>
      <c r="B188" s="126" t="s">
        <v>126</v>
      </c>
      <c r="C188" s="837"/>
      <c r="D188" s="789"/>
      <c r="E188" s="789"/>
      <c r="F188" s="798"/>
      <c r="G188" s="790"/>
      <c r="H188" s="126"/>
      <c r="I188" s="126"/>
      <c r="J188" s="136"/>
      <c r="K188" s="129"/>
      <c r="L188" s="1"/>
    </row>
    <row r="189" spans="1:12" ht="27.75" x14ac:dyDescent="0.25">
      <c r="A189" s="792"/>
      <c r="B189" s="126">
        <v>3</v>
      </c>
      <c r="C189" s="783"/>
      <c r="D189" s="787"/>
      <c r="E189" s="788"/>
      <c r="F189" s="798"/>
      <c r="G189" s="790"/>
      <c r="H189" s="126"/>
      <c r="I189" s="126"/>
      <c r="J189" s="137" t="str">
        <f xml:space="preserve"> IF(OR(C185="X",D185="X",D187="x",E187="x",E189="X",F191="X",F193="X",G193="X" ),"x","")</f>
        <v/>
      </c>
      <c r="K189" s="129" t="s">
        <v>125</v>
      </c>
      <c r="L189" s="1"/>
    </row>
    <row r="190" spans="1:12" ht="27.75" x14ac:dyDescent="0.25">
      <c r="A190" s="792"/>
      <c r="B190" s="126" t="s">
        <v>128</v>
      </c>
      <c r="C190" s="784"/>
      <c r="D190" s="787"/>
      <c r="E190" s="789"/>
      <c r="F190" s="798"/>
      <c r="G190" s="790"/>
      <c r="H190" s="126"/>
      <c r="I190" s="126"/>
      <c r="J190" s="138"/>
      <c r="K190" s="129"/>
      <c r="L190" s="1"/>
    </row>
    <row r="191" spans="1:12" ht="27.75" x14ac:dyDescent="0.25">
      <c r="A191" s="792"/>
      <c r="B191" s="126">
        <v>2</v>
      </c>
      <c r="C191" s="783"/>
      <c r="D191" s="785"/>
      <c r="E191" s="786"/>
      <c r="F191" s="788"/>
      <c r="G191" s="790"/>
      <c r="H191" s="126"/>
      <c r="I191" s="126"/>
      <c r="J191" s="139" t="str">
        <f xml:space="preserve"> IF(OR(E191="X",D189="X",C187="x",E193="x" ),"x","")</f>
        <v/>
      </c>
      <c r="K191" s="129" t="s">
        <v>127</v>
      </c>
      <c r="L191" s="1"/>
    </row>
    <row r="192" spans="1:12" ht="27.75" x14ac:dyDescent="0.25">
      <c r="A192" s="792"/>
      <c r="B192" s="126" t="s">
        <v>250</v>
      </c>
      <c r="C192" s="784"/>
      <c r="D192" s="785"/>
      <c r="E192" s="787"/>
      <c r="F192" s="789"/>
      <c r="G192" s="790"/>
      <c r="H192" s="126"/>
      <c r="I192" s="126"/>
      <c r="J192" s="138"/>
      <c r="K192" s="129"/>
      <c r="L192" s="1"/>
    </row>
    <row r="193" spans="1:12" ht="27.75" x14ac:dyDescent="0.25">
      <c r="A193" s="792"/>
      <c r="B193" s="126">
        <v>1</v>
      </c>
      <c r="C193" s="783"/>
      <c r="D193" s="814"/>
      <c r="E193" s="816"/>
      <c r="F193" s="818"/>
      <c r="G193" s="820"/>
      <c r="H193" s="126"/>
      <c r="I193" s="126"/>
      <c r="J193" s="140" t="str">
        <f xml:space="preserve"> IF(OR(C189="X",C191="X",D191="x",D193="x",C193="x" ),"x","")</f>
        <v/>
      </c>
      <c r="K193" s="129" t="s">
        <v>129</v>
      </c>
      <c r="L193" s="1"/>
    </row>
    <row r="194" spans="1:12" x14ac:dyDescent="0.25">
      <c r="A194" s="792"/>
      <c r="B194" s="126" t="s">
        <v>130</v>
      </c>
      <c r="C194" s="813"/>
      <c r="D194" s="815"/>
      <c r="E194" s="817"/>
      <c r="F194" s="819"/>
      <c r="G194" s="821"/>
      <c r="H194" s="126"/>
      <c r="I194" s="126"/>
      <c r="J194" s="126"/>
      <c r="K194" s="127"/>
      <c r="L194" s="1"/>
    </row>
    <row r="195" spans="1:12" x14ac:dyDescent="0.25">
      <c r="A195" s="148"/>
      <c r="B195" s="126"/>
      <c r="C195" s="126">
        <v>1</v>
      </c>
      <c r="D195" s="126">
        <v>2</v>
      </c>
      <c r="E195" s="126">
        <v>3</v>
      </c>
      <c r="F195" s="126">
        <v>4</v>
      </c>
      <c r="G195" s="126">
        <v>5</v>
      </c>
      <c r="H195" s="126"/>
      <c r="I195" s="126"/>
      <c r="J195" s="126"/>
      <c r="K195" s="127"/>
      <c r="L195" s="1"/>
    </row>
    <row r="196" spans="1:12" ht="15" customHeight="1" x14ac:dyDescent="0.25">
      <c r="A196" s="148"/>
      <c r="B196" s="126"/>
      <c r="C196" s="126" t="s">
        <v>131</v>
      </c>
      <c r="D196" s="126" t="s">
        <v>132</v>
      </c>
      <c r="E196" s="126" t="s">
        <v>133</v>
      </c>
      <c r="F196" s="126" t="s">
        <v>134</v>
      </c>
      <c r="G196" s="126" t="s">
        <v>135</v>
      </c>
      <c r="H196" s="126"/>
      <c r="I196" s="126"/>
      <c r="J196" s="126"/>
      <c r="K196" s="127"/>
      <c r="L196" s="1"/>
    </row>
    <row r="197" spans="1:12" ht="15" customHeight="1" x14ac:dyDescent="0.25">
      <c r="A197" s="148"/>
      <c r="B197" s="126"/>
      <c r="C197" s="791" t="s">
        <v>136</v>
      </c>
      <c r="D197" s="791"/>
      <c r="E197" s="791"/>
      <c r="F197" s="791"/>
      <c r="G197" s="791"/>
      <c r="H197" s="126"/>
      <c r="I197" s="126"/>
      <c r="J197" s="126"/>
      <c r="K197" s="127"/>
      <c r="L197" s="1"/>
    </row>
    <row r="198" spans="1:12" x14ac:dyDescent="0.25">
      <c r="A198" s="148"/>
      <c r="B198" s="126"/>
      <c r="C198" s="791"/>
      <c r="D198" s="791"/>
      <c r="E198" s="791"/>
      <c r="F198" s="791"/>
      <c r="G198" s="791"/>
      <c r="H198" s="126"/>
      <c r="I198" s="126"/>
      <c r="J198" s="126"/>
      <c r="K198" s="127"/>
      <c r="L198" s="1"/>
    </row>
    <row r="199" spans="1:12" ht="15.75" thickBot="1" x14ac:dyDescent="0.3">
      <c r="A199" s="66"/>
      <c r="B199" s="67"/>
      <c r="C199" s="67"/>
      <c r="D199" s="67"/>
      <c r="E199" s="67"/>
      <c r="F199" s="67"/>
      <c r="G199" s="67"/>
      <c r="H199" s="67"/>
      <c r="I199" s="67"/>
      <c r="J199" s="67"/>
      <c r="K199" s="68"/>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09" t="s">
        <v>120</v>
      </c>
      <c r="B201" s="1003" t="str">
        <f>DESCRIPCION!A38</f>
        <v>j</v>
      </c>
      <c r="C201" s="1003"/>
      <c r="D201" s="1003"/>
      <c r="E201" s="1003"/>
      <c r="F201" s="1003"/>
      <c r="G201" s="1003"/>
      <c r="H201" s="1004"/>
      <c r="I201" s="1012" t="s">
        <v>348</v>
      </c>
      <c r="J201" s="1013"/>
      <c r="K201" s="109" t="str">
        <f>IF(J208="x","EXTREMA",IF(J210="x","ALTA",IF(J212="x","MODERADA",IF(J214="x","BAJA",""))))</f>
        <v/>
      </c>
      <c r="L201" s="1"/>
    </row>
    <row r="202" spans="1:12" ht="16.5" thickBot="1" x14ac:dyDescent="0.3">
      <c r="A202" s="1010"/>
      <c r="B202" s="1005"/>
      <c r="C202" s="1005"/>
      <c r="D202" s="1005"/>
      <c r="E202" s="1005"/>
      <c r="F202" s="1005"/>
      <c r="G202" s="1005"/>
      <c r="H202" s="1006"/>
      <c r="I202" s="1007" t="s">
        <v>349</v>
      </c>
      <c r="J202" s="1008"/>
      <c r="K202" s="163" t="str">
        <f>'VALORACION RIESGOS INHERENTES'!K192</f>
        <v/>
      </c>
      <c r="L202" s="1"/>
    </row>
    <row r="203" spans="1:12" ht="16.5" thickBot="1" x14ac:dyDescent="0.3">
      <c r="A203" s="1011"/>
      <c r="B203" s="166" t="s">
        <v>299</v>
      </c>
      <c r="C203" s="167"/>
      <c r="D203" s="167"/>
      <c r="E203" s="167"/>
      <c r="F203" s="167"/>
      <c r="G203" s="167"/>
      <c r="H203" s="167"/>
      <c r="I203" s="167"/>
      <c r="J203" s="168"/>
      <c r="K203" s="163" t="e">
        <f>'EVALUACIÓN SOLIDEZ CONTROLES'!H42</f>
        <v>#DIV/0!</v>
      </c>
      <c r="L203" s="1"/>
    </row>
    <row r="204" spans="1:12" ht="16.5" thickBot="1" x14ac:dyDescent="0.3">
      <c r="A204" s="232" t="s">
        <v>122</v>
      </c>
      <c r="B204" s="233"/>
      <c r="C204" s="233"/>
      <c r="D204" s="234"/>
      <c r="E204" s="1027"/>
      <c r="F204" s="1028"/>
      <c r="G204" s="1029"/>
      <c r="H204" s="776" t="s">
        <v>351</v>
      </c>
      <c r="I204" s="780"/>
      <c r="J204" s="781"/>
      <c r="K204" s="782"/>
      <c r="L204" s="1"/>
    </row>
    <row r="205" spans="1:12" ht="38.25" customHeight="1" x14ac:dyDescent="0.25">
      <c r="A205" s="148"/>
      <c r="B205" s="126"/>
      <c r="C205" s="149"/>
      <c r="D205" s="126"/>
      <c r="E205" s="126"/>
      <c r="F205" s="126"/>
      <c r="G205" s="126"/>
      <c r="H205" s="126"/>
      <c r="I205" s="126"/>
      <c r="J205" s="144"/>
      <c r="K205" s="145"/>
      <c r="L205" s="1"/>
    </row>
    <row r="206" spans="1:12" ht="45" customHeight="1" x14ac:dyDescent="0.25">
      <c r="A206" s="792" t="s">
        <v>122</v>
      </c>
      <c r="B206" s="126">
        <v>5</v>
      </c>
      <c r="C206" s="793"/>
      <c r="D206" s="789"/>
      <c r="E206" s="790"/>
      <c r="F206" s="790"/>
      <c r="G206" s="790"/>
      <c r="H206" s="126"/>
      <c r="I206" s="126"/>
      <c r="J206" s="799" t="s">
        <v>121</v>
      </c>
      <c r="K206" s="800"/>
      <c r="L206" s="1"/>
    </row>
    <row r="207" spans="1:12" x14ac:dyDescent="0.25">
      <c r="A207" s="792"/>
      <c r="B207" s="126" t="s">
        <v>124</v>
      </c>
      <c r="C207" s="794"/>
      <c r="D207" s="789"/>
      <c r="E207" s="790"/>
      <c r="F207" s="790"/>
      <c r="G207" s="790"/>
      <c r="H207" s="126"/>
      <c r="I207" s="126"/>
      <c r="J207" s="128"/>
      <c r="K207" s="129"/>
      <c r="L207" s="1"/>
    </row>
    <row r="208" spans="1:12" ht="27.75" x14ac:dyDescent="0.25">
      <c r="A208" s="792"/>
      <c r="B208" s="126">
        <v>4</v>
      </c>
      <c r="C208" s="836"/>
      <c r="D208" s="789"/>
      <c r="E208" s="789"/>
      <c r="F208" s="798"/>
      <c r="G208" s="790"/>
      <c r="H208" s="126"/>
      <c r="I208" s="126"/>
      <c r="J208" s="135" t="str">
        <f xml:space="preserve"> IF(OR(E206="X",F206="X",G206="x",F208="x",G208="X",F210="X",G210="X",G212="X" ),"x","")</f>
        <v/>
      </c>
      <c r="K208" s="129" t="s">
        <v>123</v>
      </c>
      <c r="L208" s="1"/>
    </row>
    <row r="209" spans="1:12" ht="27.75" x14ac:dyDescent="0.25">
      <c r="A209" s="792"/>
      <c r="B209" s="126" t="s">
        <v>126</v>
      </c>
      <c r="C209" s="837"/>
      <c r="D209" s="789"/>
      <c r="E209" s="789"/>
      <c r="F209" s="798"/>
      <c r="G209" s="790"/>
      <c r="H209" s="126"/>
      <c r="I209" s="126"/>
      <c r="J209" s="136"/>
      <c r="K209" s="129"/>
      <c r="L209" s="1"/>
    </row>
    <row r="210" spans="1:12" ht="27.75" x14ac:dyDescent="0.25">
      <c r="A210" s="792"/>
      <c r="B210" s="126">
        <v>3</v>
      </c>
      <c r="C210" s="783"/>
      <c r="D210" s="787"/>
      <c r="E210" s="788"/>
      <c r="F210" s="798"/>
      <c r="G210" s="790"/>
      <c r="H210" s="126"/>
      <c r="I210" s="126"/>
      <c r="J210" s="137" t="str">
        <f xml:space="preserve"> IF(OR(C206="X",D206="X",D208="x",E208="x",E210="X",F212="X",F214="X",G214="X" ),"x","")</f>
        <v/>
      </c>
      <c r="K210" s="129" t="s">
        <v>125</v>
      </c>
      <c r="L210" s="1"/>
    </row>
    <row r="211" spans="1:12" ht="27.75" x14ac:dyDescent="0.25">
      <c r="A211" s="792"/>
      <c r="B211" s="126" t="s">
        <v>128</v>
      </c>
      <c r="C211" s="784"/>
      <c r="D211" s="787"/>
      <c r="E211" s="789"/>
      <c r="F211" s="798"/>
      <c r="G211" s="790"/>
      <c r="H211" s="126"/>
      <c r="I211" s="126"/>
      <c r="J211" s="138"/>
      <c r="K211" s="129"/>
      <c r="L211" s="1"/>
    </row>
    <row r="212" spans="1:12" ht="27.75" x14ac:dyDescent="0.25">
      <c r="A212" s="792"/>
      <c r="B212" s="126">
        <v>2</v>
      </c>
      <c r="C212" s="783"/>
      <c r="D212" s="785"/>
      <c r="E212" s="786"/>
      <c r="F212" s="788"/>
      <c r="G212" s="790"/>
      <c r="H212" s="126"/>
      <c r="I212" s="126"/>
      <c r="J212" s="139" t="str">
        <f xml:space="preserve"> IF(OR(C208="X",D210="X",E212="x",E214="x" ),"x","")</f>
        <v/>
      </c>
      <c r="K212" s="129" t="s">
        <v>127</v>
      </c>
      <c r="L212" s="1"/>
    </row>
    <row r="213" spans="1:12" ht="27.75" x14ac:dyDescent="0.25">
      <c r="A213" s="792"/>
      <c r="B213" s="126" t="s">
        <v>250</v>
      </c>
      <c r="C213" s="784"/>
      <c r="D213" s="785"/>
      <c r="E213" s="787"/>
      <c r="F213" s="789"/>
      <c r="G213" s="790"/>
      <c r="H213" s="126"/>
      <c r="I213" s="126"/>
      <c r="J213" s="138"/>
      <c r="K213" s="129"/>
      <c r="L213" s="1"/>
    </row>
    <row r="214" spans="1:12" ht="27.75" x14ac:dyDescent="0.25">
      <c r="A214" s="792"/>
      <c r="B214" s="126">
        <v>1</v>
      </c>
      <c r="C214" s="783"/>
      <c r="D214" s="814"/>
      <c r="E214" s="816"/>
      <c r="F214" s="818"/>
      <c r="G214" s="820"/>
      <c r="H214" s="126"/>
      <c r="I214" s="126"/>
      <c r="J214" s="140" t="str">
        <f xml:space="preserve"> IF(OR(C210="X",C212="X",D212="x",D214="x",C214="x" ),"x","")</f>
        <v/>
      </c>
      <c r="K214" s="129" t="s">
        <v>129</v>
      </c>
      <c r="L214" s="1"/>
    </row>
    <row r="215" spans="1:12" x14ac:dyDescent="0.25">
      <c r="A215" s="792"/>
      <c r="B215" s="126" t="s">
        <v>130</v>
      </c>
      <c r="C215" s="813"/>
      <c r="D215" s="815"/>
      <c r="E215" s="817"/>
      <c r="F215" s="819"/>
      <c r="G215" s="821"/>
      <c r="H215" s="126"/>
      <c r="I215" s="126"/>
      <c r="J215" s="126"/>
      <c r="K215" s="127"/>
      <c r="L215" s="1"/>
    </row>
    <row r="216" spans="1:12" x14ac:dyDescent="0.25">
      <c r="A216" s="148"/>
      <c r="B216" s="126"/>
      <c r="C216" s="126">
        <v>1</v>
      </c>
      <c r="D216" s="126">
        <v>2</v>
      </c>
      <c r="E216" s="126">
        <v>3</v>
      </c>
      <c r="F216" s="126">
        <v>4</v>
      </c>
      <c r="G216" s="126">
        <v>5</v>
      </c>
      <c r="H216" s="126"/>
      <c r="I216" s="126"/>
      <c r="J216" s="126"/>
      <c r="K216" s="127"/>
      <c r="L216" s="1"/>
    </row>
    <row r="217" spans="1:12" ht="15" customHeight="1" x14ac:dyDescent="0.25">
      <c r="A217" s="148"/>
      <c r="B217" s="126"/>
      <c r="C217" s="126" t="s">
        <v>131</v>
      </c>
      <c r="D217" s="126" t="s">
        <v>132</v>
      </c>
      <c r="E217" s="126" t="s">
        <v>133</v>
      </c>
      <c r="F217" s="126" t="s">
        <v>134</v>
      </c>
      <c r="G217" s="126" t="s">
        <v>135</v>
      </c>
      <c r="H217" s="126"/>
      <c r="I217" s="126"/>
      <c r="J217" s="126"/>
      <c r="K217" s="127"/>
      <c r="L217" s="1"/>
    </row>
    <row r="218" spans="1:12" ht="15" customHeight="1" x14ac:dyDescent="0.25">
      <c r="A218" s="148"/>
      <c r="B218" s="126"/>
      <c r="C218" s="791" t="s">
        <v>136</v>
      </c>
      <c r="D218" s="791"/>
      <c r="E218" s="791"/>
      <c r="F218" s="791"/>
      <c r="G218" s="791"/>
      <c r="H218" s="126"/>
      <c r="I218" s="126"/>
      <c r="J218" s="126"/>
      <c r="K218" s="127"/>
      <c r="L218" s="1"/>
    </row>
    <row r="219" spans="1:12" x14ac:dyDescent="0.25">
      <c r="A219" s="148"/>
      <c r="B219" s="126"/>
      <c r="C219" s="791"/>
      <c r="D219" s="791"/>
      <c r="E219" s="791"/>
      <c r="F219" s="791"/>
      <c r="G219" s="791"/>
      <c r="H219" s="126"/>
      <c r="I219" s="126"/>
      <c r="J219" s="126"/>
      <c r="K219" s="127"/>
      <c r="L219" s="1"/>
    </row>
    <row r="220" spans="1:12" ht="15.75" thickBot="1" x14ac:dyDescent="0.3">
      <c r="A220" s="66"/>
      <c r="B220" s="67"/>
      <c r="C220" s="67"/>
      <c r="D220" s="67"/>
      <c r="E220" s="67"/>
      <c r="F220" s="67"/>
      <c r="G220" s="67"/>
      <c r="H220" s="67"/>
      <c r="I220" s="67"/>
      <c r="J220" s="67"/>
      <c r="K220" s="68"/>
      <c r="L220" s="1"/>
    </row>
    <row r="221" spans="1:12" ht="15.75" x14ac:dyDescent="0.25">
      <c r="A221" s="120"/>
      <c r="B221" s="1022"/>
      <c r="C221" s="1022"/>
      <c r="D221" s="1022"/>
      <c r="E221" s="1022"/>
      <c r="F221" s="1022"/>
      <c r="G221" s="1022"/>
      <c r="H221" s="1022"/>
      <c r="I221" s="1022"/>
      <c r="J221" s="120"/>
      <c r="K221" s="121"/>
      <c r="L221" s="116"/>
    </row>
    <row r="222" spans="1:12" x14ac:dyDescent="0.25">
      <c r="A222" s="116"/>
      <c r="B222" s="116"/>
      <c r="C222" s="116"/>
      <c r="D222" s="116"/>
      <c r="E222" s="116"/>
      <c r="F222" s="116"/>
      <c r="G222" s="116"/>
      <c r="H222" s="116"/>
      <c r="I222" s="116"/>
      <c r="J222" s="116"/>
      <c r="K222" s="116"/>
      <c r="L222" s="116"/>
    </row>
    <row r="223" spans="1:12" x14ac:dyDescent="0.25">
      <c r="A223" s="116"/>
      <c r="B223" s="116"/>
      <c r="C223" s="116"/>
      <c r="D223" s="116"/>
      <c r="E223" s="116"/>
      <c r="F223" s="116"/>
      <c r="G223" s="116"/>
      <c r="H223" s="116"/>
      <c r="I223" s="116"/>
      <c r="J223" s="116"/>
      <c r="K223" s="116"/>
      <c r="L223" s="116"/>
    </row>
    <row r="224" spans="1:12" x14ac:dyDescent="0.25">
      <c r="A224" s="116"/>
      <c r="B224" s="116"/>
      <c r="C224" s="116"/>
      <c r="D224" s="116"/>
      <c r="E224" s="116"/>
      <c r="F224" s="116"/>
      <c r="G224" s="116"/>
      <c r="H224" s="116"/>
      <c r="I224" s="116"/>
      <c r="J224" s="116"/>
      <c r="K224" s="116"/>
      <c r="L224" s="116"/>
    </row>
    <row r="225" spans="1:12" x14ac:dyDescent="0.25">
      <c r="A225" s="1023"/>
      <c r="B225" s="117"/>
      <c r="C225" s="1019"/>
      <c r="D225" s="1019"/>
      <c r="E225" s="1019"/>
      <c r="F225" s="1019"/>
      <c r="G225" s="1019"/>
      <c r="H225" s="116"/>
      <c r="I225" s="116"/>
      <c r="J225" s="1021"/>
      <c r="K225" s="1021"/>
      <c r="L225" s="116"/>
    </row>
    <row r="226" spans="1:12" x14ac:dyDescent="0.25">
      <c r="A226" s="1023"/>
      <c r="B226" s="118"/>
      <c r="C226" s="1019"/>
      <c r="D226" s="1019"/>
      <c r="E226" s="1019"/>
      <c r="F226" s="1019"/>
      <c r="G226" s="1019"/>
      <c r="H226" s="116"/>
      <c r="I226" s="116"/>
      <c r="J226" s="119"/>
      <c r="K226" s="119"/>
      <c r="L226" s="116"/>
    </row>
    <row r="227" spans="1:12" x14ac:dyDescent="0.25">
      <c r="A227" s="1023"/>
      <c r="B227" s="117"/>
      <c r="C227" s="1019"/>
      <c r="D227" s="1019"/>
      <c r="E227" s="1019"/>
      <c r="F227" s="1018"/>
      <c r="G227" s="1019"/>
      <c r="H227" s="116"/>
      <c r="I227" s="116"/>
      <c r="J227" s="119"/>
      <c r="K227" s="122"/>
      <c r="L227" s="116"/>
    </row>
    <row r="228" spans="1:12" x14ac:dyDescent="0.25">
      <c r="A228" s="1023"/>
      <c r="B228" s="118"/>
      <c r="C228" s="1019"/>
      <c r="D228" s="1019"/>
      <c r="E228" s="1019"/>
      <c r="F228" s="1018"/>
      <c r="G228" s="1019"/>
      <c r="H228" s="116"/>
      <c r="I228" s="116"/>
      <c r="J228" s="119"/>
      <c r="K228" s="122"/>
      <c r="L228" s="116"/>
    </row>
    <row r="229" spans="1:12" x14ac:dyDescent="0.25">
      <c r="A229" s="1023"/>
      <c r="B229" s="117"/>
      <c r="C229" s="1019"/>
      <c r="D229" s="1019"/>
      <c r="E229" s="1018"/>
      <c r="F229" s="1018"/>
      <c r="G229" s="1019"/>
      <c r="H229" s="116"/>
      <c r="I229" s="116"/>
      <c r="J229" s="119"/>
      <c r="K229" s="122"/>
      <c r="L229" s="116"/>
    </row>
    <row r="230" spans="1:12" x14ac:dyDescent="0.25">
      <c r="A230" s="1023"/>
      <c r="B230" s="118"/>
      <c r="C230" s="1019"/>
      <c r="D230" s="1019"/>
      <c r="E230" s="1020"/>
      <c r="F230" s="1018"/>
      <c r="G230" s="1019"/>
      <c r="H230" s="116"/>
      <c r="I230" s="116"/>
      <c r="J230" s="119"/>
      <c r="K230" s="122"/>
      <c r="L230" s="116"/>
    </row>
    <row r="231" spans="1:12" x14ac:dyDescent="0.25">
      <c r="A231" s="1023"/>
      <c r="B231" s="117"/>
      <c r="C231" s="1019"/>
      <c r="D231" s="1019"/>
      <c r="E231" s="1018"/>
      <c r="F231" s="1018"/>
      <c r="G231" s="1019"/>
      <c r="H231" s="116"/>
      <c r="I231" s="116"/>
      <c r="J231" s="119"/>
      <c r="K231" s="122"/>
      <c r="L231" s="116"/>
    </row>
    <row r="232" spans="1:12" x14ac:dyDescent="0.25">
      <c r="A232" s="1023"/>
      <c r="B232" s="118"/>
      <c r="C232" s="1019"/>
      <c r="D232" s="1019"/>
      <c r="E232" s="1020"/>
      <c r="F232" s="1020"/>
      <c r="G232" s="1019"/>
      <c r="H232" s="116"/>
      <c r="I232" s="116"/>
      <c r="J232" s="119"/>
      <c r="K232" s="122"/>
      <c r="L232" s="116"/>
    </row>
    <row r="233" spans="1:12" x14ac:dyDescent="0.25">
      <c r="A233" s="1023"/>
      <c r="B233" s="117"/>
      <c r="C233" s="1019"/>
      <c r="D233" s="1019"/>
      <c r="E233" s="1024"/>
      <c r="F233" s="1025"/>
      <c r="G233" s="1019"/>
      <c r="H233" s="116"/>
      <c r="I233" s="116"/>
      <c r="J233" s="119"/>
      <c r="K233" s="122"/>
      <c r="L233" s="116"/>
    </row>
    <row r="234" spans="1:12" x14ac:dyDescent="0.25">
      <c r="A234" s="1023"/>
      <c r="B234" s="118"/>
      <c r="C234" s="1019"/>
      <c r="D234" s="1019"/>
      <c r="E234" s="1019"/>
      <c r="F234" s="1025"/>
      <c r="G234" s="1019"/>
      <c r="H234" s="116"/>
      <c r="I234" s="116"/>
      <c r="J234" s="116"/>
      <c r="K234" s="116"/>
      <c r="L234" s="116"/>
    </row>
    <row r="235" spans="1:12" x14ac:dyDescent="0.25">
      <c r="A235" s="116"/>
      <c r="B235" s="116"/>
      <c r="C235" s="117"/>
      <c r="D235" s="117"/>
      <c r="E235" s="117"/>
      <c r="F235" s="117"/>
      <c r="G235" s="117"/>
      <c r="H235" s="116"/>
      <c r="I235" s="116"/>
      <c r="J235" s="116"/>
      <c r="K235" s="116"/>
      <c r="L235" s="116"/>
    </row>
    <row r="236" spans="1:12" x14ac:dyDescent="0.25">
      <c r="A236" s="116"/>
      <c r="B236" s="116"/>
      <c r="C236" s="117"/>
      <c r="D236" s="117"/>
      <c r="E236" s="117"/>
      <c r="F236" s="117"/>
      <c r="G236" s="117"/>
      <c r="H236" s="116"/>
      <c r="I236" s="116"/>
      <c r="J236" s="116"/>
      <c r="K236" s="116"/>
      <c r="L236" s="116"/>
    </row>
    <row r="237" spans="1:12" x14ac:dyDescent="0.25">
      <c r="A237" s="116"/>
      <c r="B237" s="116"/>
      <c r="C237" s="1017"/>
      <c r="D237" s="1017"/>
      <c r="E237" s="1017"/>
      <c r="F237" s="1017"/>
      <c r="G237" s="1017"/>
      <c r="H237" s="116"/>
      <c r="I237" s="116"/>
      <c r="J237" s="116"/>
      <c r="K237" s="116"/>
      <c r="L237" s="116"/>
    </row>
    <row r="238" spans="1:12" x14ac:dyDescent="0.25">
      <c r="A238" s="116"/>
      <c r="B238" s="116"/>
      <c r="C238" s="1017"/>
      <c r="D238" s="1017"/>
      <c r="E238" s="1017"/>
      <c r="F238" s="1017"/>
      <c r="G238" s="1017"/>
      <c r="H238" s="116"/>
      <c r="I238" s="116"/>
      <c r="J238" s="116"/>
      <c r="K238" s="116"/>
      <c r="L238" s="116"/>
    </row>
    <row r="239" spans="1:12" x14ac:dyDescent="0.25">
      <c r="A239" s="116"/>
      <c r="B239" s="116"/>
      <c r="C239" s="116"/>
      <c r="D239" s="116"/>
      <c r="E239" s="116"/>
      <c r="F239" s="116"/>
      <c r="G239" s="116"/>
      <c r="H239" s="116"/>
      <c r="I239" s="116"/>
      <c r="J239" s="116"/>
      <c r="K239" s="116"/>
      <c r="L239" s="116"/>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M33"/>
  <sheetViews>
    <sheetView zoomScale="55" zoomScaleNormal="55" workbookViewId="0">
      <selection activeCell="J18" sqref="J18"/>
    </sheetView>
  </sheetViews>
  <sheetFormatPr baseColWidth="10" defaultColWidth="11.42578125" defaultRowHeight="12.75" x14ac:dyDescent="0.2"/>
  <cols>
    <col min="1" max="1" width="49.42578125" style="23" bestFit="1" customWidth="1"/>
    <col min="2" max="2" width="13.42578125" style="355" bestFit="1" customWidth="1"/>
    <col min="3" max="3" width="16.5703125" style="346" bestFit="1" customWidth="1"/>
    <col min="4" max="4" width="20.85546875" style="347" customWidth="1"/>
    <col min="5" max="5" width="11.28515625" style="355" bestFit="1" customWidth="1"/>
    <col min="6" max="6" width="12.140625" style="355" bestFit="1" customWidth="1"/>
    <col min="7" max="7" width="9.42578125" style="355" bestFit="1" customWidth="1"/>
    <col min="8" max="8" width="18.7109375" style="355" bestFit="1" customWidth="1"/>
    <col min="9" max="9" width="31.85546875" style="355" customWidth="1"/>
    <col min="10" max="10" width="22.28515625" style="355" customWidth="1"/>
    <col min="11" max="11" width="15.85546875" style="355" bestFit="1" customWidth="1"/>
    <col min="12" max="12" width="27.5703125" style="355" customWidth="1"/>
    <col min="13" max="13" width="24.7109375" style="346" customWidth="1"/>
    <col min="14" max="16384" width="11.42578125" style="23"/>
  </cols>
  <sheetData>
    <row r="1" spans="1:13" ht="15.75" customHeight="1" x14ac:dyDescent="0.2">
      <c r="A1" s="1056"/>
      <c r="B1" s="1055" t="str">
        <f>CONTEXTO!B1</f>
        <v xml:space="preserve">PROCESO: </v>
      </c>
      <c r="C1" s="1055"/>
      <c r="D1" s="1055"/>
      <c r="E1" s="1055"/>
      <c r="F1" s="1055"/>
      <c r="G1" s="1055"/>
      <c r="H1" s="1055"/>
      <c r="I1" s="1055"/>
      <c r="J1" s="773" t="s">
        <v>547</v>
      </c>
      <c r="K1" s="773"/>
      <c r="L1" s="773"/>
      <c r="M1" s="1067"/>
    </row>
    <row r="2" spans="1:13" ht="15.75" customHeight="1" x14ac:dyDescent="0.2">
      <c r="A2" s="1057"/>
      <c r="B2" s="543"/>
      <c r="C2" s="543"/>
      <c r="D2" s="543"/>
      <c r="E2" s="543"/>
      <c r="F2" s="543"/>
      <c r="G2" s="543"/>
      <c r="H2" s="543"/>
      <c r="I2" s="543"/>
      <c r="J2" s="666" t="s">
        <v>540</v>
      </c>
      <c r="K2" s="666"/>
      <c r="L2" s="666"/>
      <c r="M2" s="1068"/>
    </row>
    <row r="3" spans="1:13" ht="15.75" customHeight="1" x14ac:dyDescent="0.2">
      <c r="A3" s="1057"/>
      <c r="B3" s="543" t="s">
        <v>236</v>
      </c>
      <c r="C3" s="543"/>
      <c r="D3" s="543"/>
      <c r="E3" s="543"/>
      <c r="F3" s="543"/>
      <c r="G3" s="543"/>
      <c r="H3" s="543"/>
      <c r="I3" s="543"/>
      <c r="J3" s="666" t="s">
        <v>541</v>
      </c>
      <c r="K3" s="666"/>
      <c r="L3" s="666"/>
      <c r="M3" s="1068"/>
    </row>
    <row r="4" spans="1:13" ht="15.75" customHeight="1" x14ac:dyDescent="0.2">
      <c r="A4" s="1057"/>
      <c r="B4" s="543"/>
      <c r="C4" s="543"/>
      <c r="D4" s="543"/>
      <c r="E4" s="543"/>
      <c r="F4" s="543"/>
      <c r="G4" s="543"/>
      <c r="H4" s="543"/>
      <c r="I4" s="543"/>
      <c r="J4" s="666" t="s">
        <v>562</v>
      </c>
      <c r="K4" s="666"/>
      <c r="L4" s="666"/>
      <c r="M4" s="1068"/>
    </row>
    <row r="5" spans="1:13" ht="15" customHeight="1" x14ac:dyDescent="0.2">
      <c r="A5" s="1043"/>
      <c r="B5" s="1044"/>
      <c r="C5" s="1044"/>
      <c r="D5" s="1044"/>
      <c r="E5" s="1044"/>
      <c r="F5" s="1044"/>
      <c r="G5" s="1044"/>
      <c r="H5" s="1044"/>
      <c r="I5" s="1044"/>
      <c r="J5" s="1044"/>
      <c r="K5" s="1044"/>
      <c r="L5" s="1044"/>
      <c r="M5" s="1045"/>
    </row>
    <row r="6" spans="1:13" s="24" customFormat="1" ht="15.75" customHeight="1" thickBot="1" x14ac:dyDescent="0.25">
      <c r="A6" s="333" t="s">
        <v>237</v>
      </c>
      <c r="B6" s="1047" t="s">
        <v>254</v>
      </c>
      <c r="C6" s="1047"/>
      <c r="D6" s="1047"/>
      <c r="E6" s="1047"/>
      <c r="F6" s="1047"/>
      <c r="G6" s="1047"/>
      <c r="H6" s="1047"/>
      <c r="I6" s="1047"/>
      <c r="J6" s="1047"/>
      <c r="K6" s="1047"/>
      <c r="L6" s="1047"/>
      <c r="M6" s="1048"/>
    </row>
    <row r="7" spans="1:13" s="24" customFormat="1" ht="45.75" customHeight="1" x14ac:dyDescent="0.2">
      <c r="A7" s="334" t="s">
        <v>238</v>
      </c>
      <c r="B7" s="1049" t="s">
        <v>255</v>
      </c>
      <c r="C7" s="1049"/>
      <c r="D7" s="1049"/>
      <c r="E7" s="1049"/>
      <c r="F7" s="1049"/>
      <c r="G7" s="1049"/>
      <c r="H7" s="1049"/>
      <c r="I7" s="1049"/>
      <c r="J7" s="1049"/>
      <c r="K7" s="1049"/>
      <c r="L7" s="1049"/>
      <c r="M7" s="1050"/>
    </row>
    <row r="8" spans="1:13" s="24" customFormat="1" ht="15" customHeight="1" thickBot="1" x14ac:dyDescent="0.25">
      <c r="A8" s="1059"/>
      <c r="B8" s="1060"/>
      <c r="C8" s="1060"/>
      <c r="D8" s="1060"/>
      <c r="E8" s="1060"/>
      <c r="F8" s="1060"/>
      <c r="G8" s="1060"/>
      <c r="H8" s="1060"/>
      <c r="I8" s="1060"/>
      <c r="J8" s="1060"/>
      <c r="K8" s="1060"/>
      <c r="L8" s="1060"/>
      <c r="M8" s="1061"/>
    </row>
    <row r="9" spans="1:13" s="70" customFormat="1" ht="40.5" customHeight="1" thickBot="1" x14ac:dyDescent="0.25">
      <c r="A9" s="328" t="s">
        <v>239</v>
      </c>
      <c r="B9" s="329" t="s">
        <v>240</v>
      </c>
      <c r="C9" s="329" t="s">
        <v>74</v>
      </c>
      <c r="D9" s="329" t="s">
        <v>8</v>
      </c>
      <c r="E9" s="330" t="s">
        <v>241</v>
      </c>
      <c r="F9" s="330" t="s">
        <v>242</v>
      </c>
      <c r="G9" s="330" t="s">
        <v>243</v>
      </c>
      <c r="H9" s="330" t="s">
        <v>244</v>
      </c>
      <c r="I9" s="330" t="s">
        <v>245</v>
      </c>
      <c r="J9" s="329" t="s">
        <v>246</v>
      </c>
      <c r="K9" s="329" t="s">
        <v>247</v>
      </c>
      <c r="L9" s="329" t="s">
        <v>248</v>
      </c>
      <c r="M9" s="368" t="s">
        <v>249</v>
      </c>
    </row>
    <row r="10" spans="1:13" s="24" customFormat="1" ht="97.5" customHeight="1" x14ac:dyDescent="0.2">
      <c r="A10" s="1051" t="s">
        <v>563</v>
      </c>
      <c r="B10" s="1058" t="str">
        <f>DESCRIPCION!A10</f>
        <v>Posibilidad de recibir o solicitar cualquier dadiva para modificar y/o alterar los datos existentes en los distintos sistemas de información</v>
      </c>
      <c r="C10" s="1063" t="str">
        <f>'IDENTIFICACION DE RIESGOS'!J10</f>
        <v>CORRUPCION</v>
      </c>
      <c r="D10" s="376" t="str">
        <f>DESCRIPCION!D10</f>
        <v>Falta de capacidad de liderazgo</v>
      </c>
      <c r="E10" s="1063" t="str">
        <f>+PROBABILIDAD!T11</f>
        <v>Casi Seguro</v>
      </c>
      <c r="F10" s="1046" t="str">
        <f>'VALORACIÓN RIESGOS RESIDUAL'!J14</f>
        <v>Catastrófico</v>
      </c>
      <c r="G10" s="1058" t="str">
        <f>'VALORACIÓN RIESGOS RESIDUAL'!K11</f>
        <v>EXTREMA</v>
      </c>
      <c r="H10" s="1046" t="s">
        <v>302</v>
      </c>
      <c r="I10" s="369" t="s">
        <v>526</v>
      </c>
      <c r="J10" s="369" t="s">
        <v>511</v>
      </c>
      <c r="K10" s="340" t="s">
        <v>487</v>
      </c>
      <c r="L10" s="340" t="s">
        <v>490</v>
      </c>
      <c r="M10" s="1069" t="s">
        <v>486</v>
      </c>
    </row>
    <row r="11" spans="1:13" s="24" customFormat="1" ht="204" x14ac:dyDescent="0.2">
      <c r="A11" s="1052"/>
      <c r="B11" s="1041"/>
      <c r="C11" s="1037"/>
      <c r="D11" s="377" t="str">
        <f>DESCRIPCION!D11</f>
        <v xml:space="preserve">Falta de ética profesional y compromiso en el desarrollo de las actividades del procesos </v>
      </c>
      <c r="E11" s="1037"/>
      <c r="F11" s="1039"/>
      <c r="G11" s="1041"/>
      <c r="H11" s="1039"/>
      <c r="I11" s="344" t="s">
        <v>527</v>
      </c>
      <c r="J11" s="344" t="s">
        <v>512</v>
      </c>
      <c r="K11" s="341" t="s">
        <v>487</v>
      </c>
      <c r="L11" s="341" t="s">
        <v>488</v>
      </c>
      <c r="M11" s="1065"/>
    </row>
    <row r="12" spans="1:13" s="24" customFormat="1" ht="97.5" customHeight="1" x14ac:dyDescent="0.2">
      <c r="A12" s="1052"/>
      <c r="B12" s="1041"/>
      <c r="C12" s="1037"/>
      <c r="D12" s="344"/>
      <c r="E12" s="1037"/>
      <c r="F12" s="1039"/>
      <c r="G12" s="1041"/>
      <c r="H12" s="360" t="s">
        <v>253</v>
      </c>
      <c r="I12" s="371" t="s">
        <v>492</v>
      </c>
      <c r="J12" s="344" t="s">
        <v>493</v>
      </c>
      <c r="K12" s="341" t="s">
        <v>494</v>
      </c>
      <c r="L12" s="341" t="s">
        <v>491</v>
      </c>
      <c r="M12" s="1065"/>
    </row>
    <row r="13" spans="1:13" s="24" customFormat="1" ht="72" x14ac:dyDescent="0.2">
      <c r="A13" s="1052"/>
      <c r="B13" s="1041" t="str">
        <f xml:space="preserve">
DESCRIPCION!A13</f>
        <v>Posibilidad de recibir o solicitar cualquier dadiva para omitir requisitos en el desarrollo de los trámites y servicios del proceso de gestión de Hacienda Pública</v>
      </c>
      <c r="C13" s="1037" t="str">
        <f>'IDENTIFICACION DE RIESGOS'!J13</f>
        <v>CORRUPCION</v>
      </c>
      <c r="D13" s="370" t="str">
        <f>DESCRIPCION!D13</f>
        <v>Falta de información clara y debilidad en canales de acceso a la publicidad de las condiciones del trámite</v>
      </c>
      <c r="E13" s="1037" t="str">
        <f>+PROBABILIDAD!T12</f>
        <v>Casi Seguro</v>
      </c>
      <c r="F13" s="1039" t="str">
        <f>'VALORACIÓN RIESGOS RESIDUAL'!J35</f>
        <v>Mayor</v>
      </c>
      <c r="G13" s="1037" t="str">
        <f>'VALORACIÓN RIESGOS RESIDUAL'!K32</f>
        <v>EXTREMA</v>
      </c>
      <c r="H13" s="1062" t="s">
        <v>302</v>
      </c>
      <c r="I13" s="344" t="s">
        <v>537</v>
      </c>
      <c r="J13" s="344" t="s">
        <v>536</v>
      </c>
      <c r="K13" s="341" t="s">
        <v>528</v>
      </c>
      <c r="L13" s="342" t="s">
        <v>489</v>
      </c>
      <c r="M13" s="1064" t="s">
        <v>486</v>
      </c>
    </row>
    <row r="14" spans="1:13" s="24" customFormat="1" ht="192" x14ac:dyDescent="0.2">
      <c r="A14" s="1052"/>
      <c r="B14" s="1041"/>
      <c r="C14" s="1037"/>
      <c r="D14" s="370" t="str">
        <f>DESCRIPCION!D14</f>
        <v xml:space="preserve">Falta de controles de la gestión de trámites </v>
      </c>
      <c r="E14" s="1037"/>
      <c r="F14" s="1039"/>
      <c r="G14" s="1037"/>
      <c r="H14" s="1062"/>
      <c r="I14" s="344" t="s">
        <v>530</v>
      </c>
      <c r="J14" s="344" t="s">
        <v>529</v>
      </c>
      <c r="K14" s="341" t="s">
        <v>514</v>
      </c>
      <c r="L14" s="342" t="s">
        <v>513</v>
      </c>
      <c r="M14" s="1064"/>
    </row>
    <row r="15" spans="1:13" s="24" customFormat="1" ht="74.25" customHeight="1" x14ac:dyDescent="0.2">
      <c r="A15" s="1052"/>
      <c r="B15" s="1041"/>
      <c r="C15" s="1037"/>
      <c r="D15" s="344"/>
      <c r="E15" s="1037"/>
      <c r="F15" s="1039"/>
      <c r="G15" s="1037"/>
      <c r="H15" s="359" t="s">
        <v>253</v>
      </c>
      <c r="I15" s="371" t="s">
        <v>492</v>
      </c>
      <c r="J15" s="344" t="s">
        <v>493</v>
      </c>
      <c r="K15" s="341" t="s">
        <v>494</v>
      </c>
      <c r="L15" s="341" t="s">
        <v>491</v>
      </c>
      <c r="M15" s="1064"/>
    </row>
    <row r="16" spans="1:13" s="24" customFormat="1" ht="390" customHeight="1" x14ac:dyDescent="0.2">
      <c r="A16" s="1052"/>
      <c r="B16" s="1054" t="str">
        <f>DESCRIPCION!A16</f>
        <v>Posibilidad de pérdida de información en los expedientes de los procesos de Gestión de Hacienda pública</v>
      </c>
      <c r="C16" s="1037" t="str">
        <f>'IDENTIFICACION DE RIESGOS'!J16</f>
        <v>GESTION</v>
      </c>
      <c r="D16" s="370" t="str">
        <f>DESCRIPCION!D16</f>
        <v>Falta de personal de planta para asumir las responsabilidades en la operación y continuidad de los procesos.</v>
      </c>
      <c r="E16" s="1037" t="str">
        <f>+PROBABILIDAD!T13</f>
        <v>Probable</v>
      </c>
      <c r="F16" s="1039" t="str">
        <f>'VALORACIÓN RIESGOS RESIDUAL'!J56</f>
        <v>Menor</v>
      </c>
      <c r="G16" s="1037" t="str">
        <f>'VALORACIÓN RIESGOS RESIDUAL'!K53</f>
        <v>ALTA</v>
      </c>
      <c r="H16" s="1039" t="s">
        <v>303</v>
      </c>
      <c r="I16" s="344" t="s">
        <v>531</v>
      </c>
      <c r="J16" s="341" t="s">
        <v>501</v>
      </c>
      <c r="K16" s="341" t="s">
        <v>515</v>
      </c>
      <c r="L16" s="342" t="s">
        <v>489</v>
      </c>
      <c r="M16" s="1065" t="s">
        <v>486</v>
      </c>
    </row>
    <row r="17" spans="1:13" s="24" customFormat="1" ht="216" x14ac:dyDescent="0.2">
      <c r="A17" s="1052"/>
      <c r="B17" s="1054"/>
      <c r="C17" s="1037"/>
      <c r="D17" s="370" t="str">
        <f>DESCRIPCION!D17</f>
        <v>Falta de digitalización de la totalidad de los expedientes que reposan en las diferentes direcciones.</v>
      </c>
      <c r="E17" s="1037"/>
      <c r="F17" s="1039"/>
      <c r="G17" s="1037"/>
      <c r="H17" s="1039"/>
      <c r="I17" s="344" t="s">
        <v>532</v>
      </c>
      <c r="J17" s="341" t="s">
        <v>516</v>
      </c>
      <c r="K17" s="342" t="s">
        <v>498</v>
      </c>
      <c r="L17" s="342" t="s">
        <v>490</v>
      </c>
      <c r="M17" s="1065"/>
    </row>
    <row r="18" spans="1:13" ht="123" customHeight="1" x14ac:dyDescent="0.2">
      <c r="A18" s="1052"/>
      <c r="B18" s="1054"/>
      <c r="C18" s="1037"/>
      <c r="D18" s="372"/>
      <c r="E18" s="1037"/>
      <c r="F18" s="1039"/>
      <c r="G18" s="1037"/>
      <c r="H18" s="360" t="s">
        <v>253</v>
      </c>
      <c r="I18" s="371" t="s">
        <v>496</v>
      </c>
      <c r="J18" s="344" t="s">
        <v>497</v>
      </c>
      <c r="K18" s="342" t="s">
        <v>499</v>
      </c>
      <c r="L18" s="341" t="s">
        <v>491</v>
      </c>
      <c r="M18" s="1065"/>
    </row>
    <row r="19" spans="1:13" ht="361.5" customHeight="1" x14ac:dyDescent="0.2">
      <c r="A19" s="1052"/>
      <c r="B19" s="1041" t="str">
        <f>DESCRIPCION!A19</f>
        <v xml:space="preserve">Posibilidad de incumplimiento de recolección de información para reportes internos o externos </v>
      </c>
      <c r="C19" s="1037" t="str">
        <f>+'IDENTIFICACION DE RIESGOS'!J19</f>
        <v>GESTION</v>
      </c>
      <c r="D19" s="1035" t="str">
        <f>+DESCRIPCION!D22</f>
        <v>Falta de seguimiento y gestión al proceso de peticiones, quejas y reclamos y/o tramites de gestión de Hacienda Pública.</v>
      </c>
      <c r="E19" s="1037" t="str">
        <f>+PROBABILIDAD!T14</f>
        <v>Probable</v>
      </c>
      <c r="F19" s="1039" t="str">
        <f>+'VALORACIÓN RIESGOS RESIDUAL'!J77</f>
        <v>Menor</v>
      </c>
      <c r="G19" s="1037" t="str">
        <f>+'VALORACIÓN RIESGOS RESIDUAL'!K74</f>
        <v>ALTA</v>
      </c>
      <c r="H19" s="361" t="s">
        <v>303</v>
      </c>
      <c r="I19" s="373" t="s">
        <v>533</v>
      </c>
      <c r="J19" s="344" t="s">
        <v>502</v>
      </c>
      <c r="K19" s="341" t="s">
        <v>487</v>
      </c>
      <c r="L19" s="341" t="s">
        <v>490</v>
      </c>
      <c r="M19" s="1065" t="s">
        <v>486</v>
      </c>
    </row>
    <row r="20" spans="1:13" ht="207.75" customHeight="1" thickBot="1" x14ac:dyDescent="0.25">
      <c r="A20" s="1053"/>
      <c r="B20" s="1042"/>
      <c r="C20" s="1038"/>
      <c r="D20" s="1036"/>
      <c r="E20" s="1038"/>
      <c r="F20" s="1040"/>
      <c r="G20" s="1038"/>
      <c r="H20" s="362" t="s">
        <v>253</v>
      </c>
      <c r="I20" s="374" t="s">
        <v>495</v>
      </c>
      <c r="J20" s="375" t="s">
        <v>497</v>
      </c>
      <c r="K20" s="345" t="s">
        <v>500</v>
      </c>
      <c r="L20" s="343" t="s">
        <v>491</v>
      </c>
      <c r="M20" s="1066"/>
    </row>
    <row r="21" spans="1:13" ht="12.75" customHeight="1" x14ac:dyDescent="0.2"/>
    <row r="22" spans="1:13" ht="15" customHeight="1" x14ac:dyDescent="0.2"/>
    <row r="23" spans="1:13" ht="35.25" customHeight="1" thickBot="1" x14ac:dyDescent="0.25">
      <c r="B23" s="363"/>
      <c r="C23" s="348"/>
      <c r="E23" s="364"/>
      <c r="F23" s="365"/>
      <c r="G23" s="364"/>
      <c r="I23" s="366"/>
      <c r="J23" s="349"/>
      <c r="L23" s="349"/>
      <c r="M23" s="350"/>
    </row>
    <row r="24" spans="1:13" ht="21" customHeight="1" x14ac:dyDescent="0.2">
      <c r="B24" s="1034" t="s">
        <v>509</v>
      </c>
      <c r="C24" s="1034"/>
      <c r="E24" s="1030" t="s">
        <v>534</v>
      </c>
      <c r="F24" s="1030"/>
      <c r="G24" s="1030"/>
      <c r="I24" s="351" t="s">
        <v>503</v>
      </c>
      <c r="J24" s="351"/>
      <c r="L24" s="352"/>
      <c r="M24" s="353"/>
    </row>
    <row r="25" spans="1:13" ht="15" customHeight="1" x14ac:dyDescent="0.2">
      <c r="B25" s="1031" t="s">
        <v>508</v>
      </c>
      <c r="C25" s="1031"/>
      <c r="E25" s="1031" t="s">
        <v>535</v>
      </c>
      <c r="F25" s="1031"/>
      <c r="G25" s="1031"/>
      <c r="I25" s="354" t="s">
        <v>504</v>
      </c>
      <c r="J25" s="354"/>
      <c r="M25" s="350"/>
    </row>
    <row r="26" spans="1:13" ht="15" customHeight="1" x14ac:dyDescent="0.2">
      <c r="F26" s="347"/>
      <c r="M26" s="350"/>
    </row>
    <row r="27" spans="1:13" ht="15" customHeight="1" x14ac:dyDescent="0.2">
      <c r="G27" s="347"/>
      <c r="M27" s="350"/>
    </row>
    <row r="28" spans="1:13" ht="15" customHeight="1" x14ac:dyDescent="0.2">
      <c r="D28" s="356"/>
      <c r="E28" s="356"/>
      <c r="L28" s="367"/>
      <c r="M28" s="350"/>
    </row>
    <row r="29" spans="1:13" ht="15.75" customHeight="1" thickBot="1" x14ac:dyDescent="0.25">
      <c r="B29" s="366"/>
      <c r="C29" s="348"/>
      <c r="D29" s="357"/>
      <c r="E29" s="358"/>
      <c r="F29" s="349"/>
      <c r="G29" s="366"/>
      <c r="H29" s="366"/>
      <c r="I29" s="366"/>
      <c r="L29" s="367"/>
    </row>
    <row r="30" spans="1:13" ht="57" customHeight="1" x14ac:dyDescent="0.2">
      <c r="B30" s="1030" t="s">
        <v>505</v>
      </c>
      <c r="C30" s="1030"/>
      <c r="D30" s="1030"/>
      <c r="G30" s="1033" t="s">
        <v>506</v>
      </c>
      <c r="H30" s="1033"/>
      <c r="I30" s="1033"/>
    </row>
    <row r="31" spans="1:13" ht="15" customHeight="1" x14ac:dyDescent="0.2">
      <c r="B31" s="1031" t="s">
        <v>507</v>
      </c>
      <c r="C31" s="1031"/>
      <c r="D31" s="1031"/>
      <c r="F31" s="1032" t="s">
        <v>510</v>
      </c>
      <c r="G31" s="1032"/>
      <c r="H31" s="1032"/>
      <c r="I31" s="1032"/>
      <c r="J31" s="327"/>
      <c r="K31" s="327"/>
      <c r="L31" s="327"/>
      <c r="M31" s="339"/>
    </row>
    <row r="32" spans="1:13" ht="153" customHeight="1" x14ac:dyDescent="0.2"/>
    <row r="33" ht="79.5" customHeight="1" x14ac:dyDescent="0.2"/>
  </sheetData>
  <sheetProtection selectLockedCells="1"/>
  <mergeCells count="49">
    <mergeCell ref="J3:L3"/>
    <mergeCell ref="M13:M15"/>
    <mergeCell ref="M19:M20"/>
    <mergeCell ref="M1:M4"/>
    <mergeCell ref="M16:M18"/>
    <mergeCell ref="M10:M12"/>
    <mergeCell ref="B1:I2"/>
    <mergeCell ref="B3:I4"/>
    <mergeCell ref="C13:C15"/>
    <mergeCell ref="A1:A4"/>
    <mergeCell ref="J4:L4"/>
    <mergeCell ref="B10:B12"/>
    <mergeCell ref="B13:B15"/>
    <mergeCell ref="G10:G12"/>
    <mergeCell ref="A8:M8"/>
    <mergeCell ref="H13:H14"/>
    <mergeCell ref="E10:E12"/>
    <mergeCell ref="C10:C12"/>
    <mergeCell ref="F13:F15"/>
    <mergeCell ref="G13:G15"/>
    <mergeCell ref="J1:L1"/>
    <mergeCell ref="J2:L2"/>
    <mergeCell ref="C19:C20"/>
    <mergeCell ref="B19:B20"/>
    <mergeCell ref="E25:G25"/>
    <mergeCell ref="H16:H17"/>
    <mergeCell ref="A5:M5"/>
    <mergeCell ref="F10:F12"/>
    <mergeCell ref="E13:E15"/>
    <mergeCell ref="B6:M6"/>
    <mergeCell ref="B7:M7"/>
    <mergeCell ref="H10:H11"/>
    <mergeCell ref="A10:A20"/>
    <mergeCell ref="B16:B18"/>
    <mergeCell ref="C16:C18"/>
    <mergeCell ref="E16:E18"/>
    <mergeCell ref="F16:F18"/>
    <mergeCell ref="G16:G18"/>
    <mergeCell ref="D19:D20"/>
    <mergeCell ref="E19:E20"/>
    <mergeCell ref="F19:F20"/>
    <mergeCell ref="G19:G20"/>
    <mergeCell ref="E24:G24"/>
    <mergeCell ref="B30:D30"/>
    <mergeCell ref="B31:D31"/>
    <mergeCell ref="F31:I31"/>
    <mergeCell ref="G30:I30"/>
    <mergeCell ref="B24:C24"/>
    <mergeCell ref="B25:C25"/>
  </mergeCells>
  <printOptions horizontalCentered="1"/>
  <pageMargins left="0.35433070866141736" right="0.35433070866141736" top="0.70866141732283472" bottom="0.74803149606299213" header="0.31496062992125984" footer="0.31496062992125984"/>
  <pageSetup paperSize="119" scale="70" fitToHeight="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H10:H11 H16:H17 H13 H19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88" t="s">
        <v>305</v>
      </c>
    </row>
    <row r="2" spans="1:1" x14ac:dyDescent="0.25">
      <c r="A2" s="188" t="s">
        <v>302</v>
      </c>
    </row>
    <row r="3" spans="1:1" x14ac:dyDescent="0.25">
      <c r="A3" s="188" t="s">
        <v>303</v>
      </c>
    </row>
    <row r="4" spans="1:1" x14ac:dyDescent="0.25">
      <c r="A4" s="188"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3"/>
  <sheetViews>
    <sheetView topLeftCell="A23" zoomScale="55" zoomScaleNormal="55" workbookViewId="0">
      <selection activeCell="B34" sqref="B34"/>
    </sheetView>
  </sheetViews>
  <sheetFormatPr baseColWidth="10" defaultColWidth="11.42578125" defaultRowHeight="15" x14ac:dyDescent="0.25"/>
  <cols>
    <col min="1" max="1" width="5.140625" style="53" customWidth="1"/>
    <col min="2" max="2" width="40.42578125" style="38" customWidth="1"/>
    <col min="3" max="17" width="6.42578125" style="38" customWidth="1"/>
    <col min="18" max="18" width="8.140625" style="38" customWidth="1"/>
    <col min="19" max="19" width="13" style="39" customWidth="1"/>
    <col min="20" max="20" width="19.7109375" customWidth="1"/>
    <col min="21" max="23" width="11.42578125" hidden="1" customWidth="1"/>
  </cols>
  <sheetData>
    <row r="1" spans="1:24" ht="15" customHeight="1" x14ac:dyDescent="0.25">
      <c r="A1" s="488"/>
      <c r="B1" s="497" t="str">
        <f>CONTEXTO!B1</f>
        <v xml:space="preserve">PROCESO: </v>
      </c>
      <c r="C1" s="497"/>
      <c r="D1" s="497"/>
      <c r="E1" s="497"/>
      <c r="F1" s="497"/>
      <c r="G1" s="497"/>
      <c r="H1" s="497"/>
      <c r="I1" s="497"/>
      <c r="J1" s="497"/>
      <c r="K1" s="497"/>
      <c r="L1" s="497"/>
      <c r="M1" s="497"/>
      <c r="N1" s="497"/>
      <c r="O1" s="497"/>
      <c r="P1" s="497"/>
      <c r="Q1" s="497"/>
      <c r="R1" s="497"/>
      <c r="S1" s="498"/>
      <c r="T1" s="481" t="s">
        <v>539</v>
      </c>
      <c r="U1" s="481"/>
      <c r="V1" s="481"/>
      <c r="W1" s="482"/>
    </row>
    <row r="2" spans="1:24" ht="15" customHeight="1" x14ac:dyDescent="0.25">
      <c r="A2" s="489"/>
      <c r="B2" s="493"/>
      <c r="C2" s="493"/>
      <c r="D2" s="493"/>
      <c r="E2" s="493"/>
      <c r="F2" s="493"/>
      <c r="G2" s="493"/>
      <c r="H2" s="493"/>
      <c r="I2" s="493"/>
      <c r="J2" s="493"/>
      <c r="K2" s="493"/>
      <c r="L2" s="493"/>
      <c r="M2" s="493"/>
      <c r="N2" s="493"/>
      <c r="O2" s="493"/>
      <c r="P2" s="493"/>
      <c r="Q2" s="493"/>
      <c r="R2" s="493"/>
      <c r="S2" s="494"/>
      <c r="T2" s="483" t="s">
        <v>540</v>
      </c>
      <c r="U2" s="483"/>
      <c r="V2" s="483"/>
      <c r="W2" s="484"/>
    </row>
    <row r="3" spans="1:24" ht="15" customHeight="1" x14ac:dyDescent="0.25">
      <c r="A3" s="489"/>
      <c r="B3" s="493" t="s">
        <v>41</v>
      </c>
      <c r="C3" s="493"/>
      <c r="D3" s="493"/>
      <c r="E3" s="493"/>
      <c r="F3" s="493"/>
      <c r="G3" s="493"/>
      <c r="H3" s="493"/>
      <c r="I3" s="493"/>
      <c r="J3" s="493"/>
      <c r="K3" s="493"/>
      <c r="L3" s="493"/>
      <c r="M3" s="493"/>
      <c r="N3" s="493"/>
      <c r="O3" s="493"/>
      <c r="P3" s="493"/>
      <c r="Q3" s="493"/>
      <c r="R3" s="493"/>
      <c r="S3" s="494"/>
      <c r="T3" s="483" t="s">
        <v>541</v>
      </c>
      <c r="U3" s="483"/>
      <c r="V3" s="483"/>
      <c r="W3" s="484"/>
    </row>
    <row r="4" spans="1:24" ht="15.75" customHeight="1" x14ac:dyDescent="0.25">
      <c r="A4" s="490"/>
      <c r="B4" s="495"/>
      <c r="C4" s="495"/>
      <c r="D4" s="495"/>
      <c r="E4" s="495"/>
      <c r="F4" s="495"/>
      <c r="G4" s="495"/>
      <c r="H4" s="495"/>
      <c r="I4" s="495"/>
      <c r="J4" s="495"/>
      <c r="K4" s="495"/>
      <c r="L4" s="495"/>
      <c r="M4" s="495"/>
      <c r="N4" s="495"/>
      <c r="O4" s="495"/>
      <c r="P4" s="495"/>
      <c r="Q4" s="495"/>
      <c r="R4" s="495"/>
      <c r="S4" s="496"/>
      <c r="T4" s="483" t="s">
        <v>544</v>
      </c>
      <c r="U4" s="483"/>
      <c r="V4" s="483"/>
      <c r="W4" s="484"/>
    </row>
    <row r="5" spans="1:24" ht="15.75" customHeight="1" x14ac:dyDescent="0.25">
      <c r="A5" s="490"/>
      <c r="B5" s="490"/>
      <c r="C5" s="490"/>
      <c r="D5" s="490"/>
      <c r="E5" s="490"/>
      <c r="F5" s="490"/>
      <c r="G5" s="490"/>
      <c r="H5" s="490"/>
      <c r="I5" s="490"/>
      <c r="J5" s="490"/>
      <c r="K5" s="490"/>
      <c r="L5" s="490"/>
      <c r="M5" s="490"/>
      <c r="N5" s="490"/>
      <c r="O5" s="490"/>
      <c r="P5" s="490"/>
      <c r="Q5" s="490"/>
      <c r="R5" s="490"/>
      <c r="S5" s="490"/>
      <c r="T5" s="499"/>
      <c r="U5" s="214"/>
      <c r="V5" s="214"/>
      <c r="W5" s="215"/>
      <c r="X5" s="55"/>
    </row>
    <row r="6" spans="1:24" s="1" customFormat="1" ht="27" customHeight="1" x14ac:dyDescent="0.2">
      <c r="A6" s="492" t="str">
        <f>+CONTEXTO!A8</f>
        <v xml:space="preserve">PROCESO: Gestión de Hacienda Pública </v>
      </c>
      <c r="B6" s="492"/>
      <c r="C6" s="492"/>
      <c r="D6" s="492"/>
      <c r="E6" s="492"/>
      <c r="F6" s="492"/>
      <c r="G6" s="492"/>
      <c r="H6" s="492"/>
      <c r="I6" s="492"/>
      <c r="J6" s="492"/>
      <c r="K6" s="492"/>
      <c r="L6" s="492"/>
      <c r="M6" s="492"/>
      <c r="N6" s="492"/>
      <c r="O6" s="492"/>
      <c r="P6" s="492"/>
      <c r="Q6" s="492"/>
      <c r="R6" s="492"/>
      <c r="S6" s="492"/>
      <c r="T6" s="492"/>
      <c r="U6" s="216"/>
      <c r="V6" s="216"/>
      <c r="W6" s="217"/>
    </row>
    <row r="7" spans="1:24" s="1" customFormat="1" ht="81" customHeight="1" thickBot="1" x14ac:dyDescent="0.25">
      <c r="A7" s="491"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7" s="491"/>
      <c r="C7" s="491"/>
      <c r="D7" s="491"/>
      <c r="E7" s="491"/>
      <c r="F7" s="491"/>
      <c r="G7" s="491"/>
      <c r="H7" s="491"/>
      <c r="I7" s="491"/>
      <c r="J7" s="491"/>
      <c r="K7" s="491"/>
      <c r="L7" s="491"/>
      <c r="M7" s="491"/>
      <c r="N7" s="491"/>
      <c r="O7" s="491"/>
      <c r="P7" s="491"/>
      <c r="Q7" s="491"/>
      <c r="R7" s="491"/>
      <c r="S7" s="491"/>
      <c r="T7" s="491"/>
      <c r="U7" s="218"/>
      <c r="V7" s="218"/>
      <c r="W7" s="219"/>
    </row>
    <row r="8" spans="1:24" s="1" customFormat="1" ht="26.25" customHeight="1" thickBot="1" x14ac:dyDescent="0.25">
      <c r="A8" s="220"/>
      <c r="B8" s="220"/>
      <c r="C8" s="220"/>
      <c r="D8" s="220"/>
      <c r="E8" s="220"/>
      <c r="F8" s="220"/>
      <c r="G8" s="220"/>
      <c r="H8" s="220"/>
      <c r="I8" s="220"/>
      <c r="J8" s="220"/>
      <c r="K8" s="220"/>
      <c r="L8" s="220"/>
      <c r="M8" s="220"/>
      <c r="N8" s="220"/>
      <c r="O8" s="220"/>
      <c r="P8" s="220"/>
      <c r="Q8" s="220"/>
      <c r="R8" s="220"/>
      <c r="S8" s="220"/>
      <c r="T8" s="221"/>
      <c r="U8" s="222"/>
      <c r="V8" s="222"/>
      <c r="W8" s="222"/>
      <c r="X8" s="86"/>
    </row>
    <row r="9" spans="1:24" s="1" customFormat="1" ht="39.75" customHeight="1" thickBot="1" x14ac:dyDescent="0.25">
      <c r="A9" s="479"/>
      <c r="B9" s="479"/>
      <c r="C9" s="479" t="b">
        <v>0</v>
      </c>
      <c r="D9" s="479"/>
      <c r="E9" s="479"/>
      <c r="F9" s="479"/>
      <c r="G9" s="479"/>
      <c r="H9" s="479"/>
      <c r="I9" s="479"/>
      <c r="J9" s="479"/>
      <c r="K9" s="479"/>
      <c r="L9" s="479"/>
      <c r="M9" s="479"/>
      <c r="N9" s="479"/>
      <c r="O9" s="479"/>
      <c r="P9" s="479"/>
      <c r="Q9" s="479"/>
      <c r="R9" s="479"/>
      <c r="S9" s="479"/>
      <c r="T9" s="480"/>
    </row>
    <row r="10" spans="1:24" s="37" customFormat="1" ht="32.25" customHeight="1" thickBot="1" x14ac:dyDescent="0.3">
      <c r="A10" s="209" t="s">
        <v>42</v>
      </c>
      <c r="B10" s="210" t="s">
        <v>262</v>
      </c>
      <c r="C10" s="210" t="s">
        <v>43</v>
      </c>
      <c r="D10" s="210" t="s">
        <v>44</v>
      </c>
      <c r="E10" s="210" t="s">
        <v>45</v>
      </c>
      <c r="F10" s="210" t="s">
        <v>46</v>
      </c>
      <c r="G10" s="210" t="s">
        <v>47</v>
      </c>
      <c r="H10" s="210" t="s">
        <v>48</v>
      </c>
      <c r="I10" s="210" t="s">
        <v>49</v>
      </c>
      <c r="J10" s="210" t="s">
        <v>50</v>
      </c>
      <c r="K10" s="210" t="s">
        <v>51</v>
      </c>
      <c r="L10" s="210" t="s">
        <v>52</v>
      </c>
      <c r="M10" s="210" t="s">
        <v>53</v>
      </c>
      <c r="N10" s="210" t="s">
        <v>54</v>
      </c>
      <c r="O10" s="210" t="s">
        <v>55</v>
      </c>
      <c r="P10" s="210" t="s">
        <v>56</v>
      </c>
      <c r="Q10" s="210" t="s">
        <v>57</v>
      </c>
      <c r="R10" s="211" t="s">
        <v>58</v>
      </c>
      <c r="S10" s="223" t="s">
        <v>59</v>
      </c>
      <c r="T10" s="229" t="s">
        <v>314</v>
      </c>
    </row>
    <row r="11" spans="1:24" ht="39.75" customHeight="1" x14ac:dyDescent="0.25">
      <c r="A11" s="212">
        <v>1</v>
      </c>
      <c r="B11" s="263" t="s">
        <v>384</v>
      </c>
      <c r="C11" s="52">
        <v>4</v>
      </c>
      <c r="D11" s="52">
        <v>4</v>
      </c>
      <c r="E11" s="52">
        <v>4</v>
      </c>
      <c r="F11" s="52">
        <v>3</v>
      </c>
      <c r="G11" s="52">
        <v>4</v>
      </c>
      <c r="H11" s="52"/>
      <c r="I11" s="52"/>
      <c r="J11" s="52"/>
      <c r="K11" s="52"/>
      <c r="L11" s="52"/>
      <c r="M11" s="52"/>
      <c r="N11" s="52"/>
      <c r="O11" s="52"/>
      <c r="P11" s="52"/>
      <c r="Q11" s="52"/>
      <c r="R11" s="186">
        <f>SUM(C11:Q11)</f>
        <v>19</v>
      </c>
      <c r="S11" s="224">
        <f>IF(ISERROR(AVERAGE(C11:Q11)),0,AVERAGE(C11:Q11))</f>
        <v>3.8</v>
      </c>
      <c r="T11" s="230"/>
    </row>
    <row r="12" spans="1:24" ht="45.75" customHeight="1" x14ac:dyDescent="0.25">
      <c r="A12" s="212">
        <v>2</v>
      </c>
      <c r="B12" s="264" t="s">
        <v>385</v>
      </c>
      <c r="C12" s="52">
        <v>3</v>
      </c>
      <c r="D12" s="52">
        <v>4</v>
      </c>
      <c r="E12" s="52">
        <v>5</v>
      </c>
      <c r="F12" s="52">
        <v>4</v>
      </c>
      <c r="G12" s="52">
        <v>4</v>
      </c>
      <c r="H12" s="52"/>
      <c r="I12" s="52"/>
      <c r="J12" s="52"/>
      <c r="K12" s="52"/>
      <c r="L12" s="52"/>
      <c r="M12" s="52"/>
      <c r="N12" s="52"/>
      <c r="O12" s="52"/>
      <c r="P12" s="52"/>
      <c r="Q12" s="52"/>
      <c r="R12" s="186">
        <f>SUM(C12:Q12)</f>
        <v>20</v>
      </c>
      <c r="S12" s="224">
        <f t="shared" ref="S12:S40" si="0">IF(ISERROR(AVERAGE(C12:Q12)),0,AVERAGE(C12:Q12))</f>
        <v>4</v>
      </c>
      <c r="T12" s="226"/>
    </row>
    <row r="13" spans="1:24" ht="39.75" customHeight="1" x14ac:dyDescent="0.25">
      <c r="A13" s="212">
        <v>3</v>
      </c>
      <c r="B13" s="265" t="s">
        <v>386</v>
      </c>
      <c r="C13" s="52">
        <v>4</v>
      </c>
      <c r="D13" s="52">
        <v>4</v>
      </c>
      <c r="E13" s="52">
        <v>3</v>
      </c>
      <c r="F13" s="52">
        <v>3</v>
      </c>
      <c r="G13" s="52">
        <v>4</v>
      </c>
      <c r="H13" s="52"/>
      <c r="I13" s="52"/>
      <c r="J13" s="52"/>
      <c r="K13" s="52"/>
      <c r="L13" s="52"/>
      <c r="M13" s="52"/>
      <c r="N13" s="52"/>
      <c r="O13" s="52"/>
      <c r="P13" s="52"/>
      <c r="Q13" s="52"/>
      <c r="R13" s="186">
        <f t="shared" ref="R13:R40" si="1">SUM(C13:Q13)</f>
        <v>18</v>
      </c>
      <c r="S13" s="224">
        <f t="shared" si="0"/>
        <v>3.6</v>
      </c>
      <c r="T13" s="227"/>
    </row>
    <row r="14" spans="1:24" ht="39.75" customHeight="1" x14ac:dyDescent="0.25">
      <c r="A14" s="212">
        <v>4</v>
      </c>
      <c r="B14" s="266" t="s">
        <v>387</v>
      </c>
      <c r="C14" s="52">
        <v>3</v>
      </c>
      <c r="D14" s="52">
        <v>4</v>
      </c>
      <c r="E14" s="52">
        <v>4</v>
      </c>
      <c r="F14" s="52">
        <v>5</v>
      </c>
      <c r="G14" s="52">
        <v>4</v>
      </c>
      <c r="H14" s="52"/>
      <c r="I14" s="52"/>
      <c r="J14" s="52"/>
      <c r="K14" s="52"/>
      <c r="L14" s="52"/>
      <c r="M14" s="52"/>
      <c r="N14" s="52"/>
      <c r="O14" s="52"/>
      <c r="P14" s="52"/>
      <c r="Q14" s="52"/>
      <c r="R14" s="186">
        <f t="shared" si="1"/>
        <v>20</v>
      </c>
      <c r="S14" s="224">
        <f t="shared" si="0"/>
        <v>4</v>
      </c>
      <c r="T14" s="227"/>
    </row>
    <row r="15" spans="1:24" ht="39.75" customHeight="1" x14ac:dyDescent="0.25">
      <c r="A15" s="212">
        <v>5</v>
      </c>
      <c r="B15" s="265" t="s">
        <v>388</v>
      </c>
      <c r="C15" s="52">
        <v>4</v>
      </c>
      <c r="D15" s="52">
        <v>2</v>
      </c>
      <c r="E15" s="52">
        <v>5</v>
      </c>
      <c r="F15" s="52">
        <v>3</v>
      </c>
      <c r="G15" s="52">
        <v>3</v>
      </c>
      <c r="H15" s="52"/>
      <c r="I15" s="52"/>
      <c r="J15" s="52"/>
      <c r="K15" s="52"/>
      <c r="L15" s="52"/>
      <c r="M15" s="52"/>
      <c r="N15" s="52"/>
      <c r="O15" s="52"/>
      <c r="P15" s="52"/>
      <c r="Q15" s="52"/>
      <c r="R15" s="186">
        <f t="shared" si="1"/>
        <v>17</v>
      </c>
      <c r="S15" s="224">
        <f t="shared" si="0"/>
        <v>3.4</v>
      </c>
      <c r="T15" s="227"/>
    </row>
    <row r="16" spans="1:24" ht="39.75" customHeight="1" x14ac:dyDescent="0.25">
      <c r="A16" s="212">
        <v>6</v>
      </c>
      <c r="B16" s="264" t="s">
        <v>405</v>
      </c>
      <c r="C16" s="52">
        <v>4</v>
      </c>
      <c r="D16" s="52">
        <v>4</v>
      </c>
      <c r="E16" s="52">
        <v>4</v>
      </c>
      <c r="F16" s="52">
        <v>5</v>
      </c>
      <c r="G16" s="52">
        <v>3</v>
      </c>
      <c r="H16" s="52"/>
      <c r="I16" s="52"/>
      <c r="J16" s="52"/>
      <c r="K16" s="52"/>
      <c r="L16" s="52"/>
      <c r="M16" s="52"/>
      <c r="N16" s="52"/>
      <c r="O16" s="52"/>
      <c r="P16" s="52"/>
      <c r="Q16" s="52"/>
      <c r="R16" s="186">
        <f t="shared" si="1"/>
        <v>20</v>
      </c>
      <c r="S16" s="224">
        <f t="shared" si="0"/>
        <v>4</v>
      </c>
      <c r="T16" s="227"/>
    </row>
    <row r="17" spans="1:24" ht="39.75" customHeight="1" x14ac:dyDescent="0.25">
      <c r="A17" s="212">
        <v>7</v>
      </c>
      <c r="B17" s="264" t="s">
        <v>401</v>
      </c>
      <c r="C17" s="52">
        <v>4</v>
      </c>
      <c r="D17" s="52">
        <v>4</v>
      </c>
      <c r="E17" s="52">
        <v>4</v>
      </c>
      <c r="F17" s="52">
        <v>4</v>
      </c>
      <c r="G17" s="52">
        <v>5</v>
      </c>
      <c r="H17" s="52"/>
      <c r="I17" s="52"/>
      <c r="J17" s="52"/>
      <c r="K17" s="52"/>
      <c r="L17" s="52"/>
      <c r="M17" s="52"/>
      <c r="N17" s="52"/>
      <c r="O17" s="52"/>
      <c r="P17" s="52"/>
      <c r="Q17" s="52"/>
      <c r="R17" s="186">
        <f t="shared" si="1"/>
        <v>21</v>
      </c>
      <c r="S17" s="224">
        <f t="shared" si="0"/>
        <v>4.2</v>
      </c>
      <c r="T17" s="227"/>
      <c r="X17" t="s">
        <v>347</v>
      </c>
    </row>
    <row r="18" spans="1:24" ht="39.75" customHeight="1" thickBot="1" x14ac:dyDescent="0.3">
      <c r="A18" s="212">
        <v>8</v>
      </c>
      <c r="B18" s="331" t="s">
        <v>456</v>
      </c>
      <c r="C18" s="52">
        <v>4</v>
      </c>
      <c r="D18" s="52">
        <v>4</v>
      </c>
      <c r="E18" s="52">
        <v>4</v>
      </c>
      <c r="F18" s="52">
        <v>4</v>
      </c>
      <c r="G18" s="52">
        <v>5</v>
      </c>
      <c r="H18" s="52"/>
      <c r="I18" s="52"/>
      <c r="J18" s="52"/>
      <c r="K18" s="52"/>
      <c r="L18" s="52"/>
      <c r="M18" s="52"/>
      <c r="N18" s="52"/>
      <c r="O18" s="52"/>
      <c r="P18" s="52"/>
      <c r="Q18" s="52"/>
      <c r="R18" s="186">
        <f t="shared" si="1"/>
        <v>21</v>
      </c>
      <c r="S18" s="224">
        <f t="shared" si="0"/>
        <v>4.2</v>
      </c>
      <c r="T18" s="332" t="s">
        <v>347</v>
      </c>
    </row>
    <row r="19" spans="1:24" ht="46.5" customHeight="1" x14ac:dyDescent="0.25">
      <c r="A19" s="212">
        <v>9</v>
      </c>
      <c r="B19" s="267" t="s">
        <v>390</v>
      </c>
      <c r="C19" s="52">
        <v>4</v>
      </c>
      <c r="D19" s="52">
        <v>3</v>
      </c>
      <c r="E19" s="52">
        <v>5</v>
      </c>
      <c r="F19" s="52">
        <v>4</v>
      </c>
      <c r="G19" s="52">
        <v>5</v>
      </c>
      <c r="H19" s="52"/>
      <c r="I19" s="52"/>
      <c r="J19" s="52"/>
      <c r="K19" s="52"/>
      <c r="L19" s="52"/>
      <c r="M19" s="52"/>
      <c r="N19" s="52"/>
      <c r="O19" s="52"/>
      <c r="P19" s="52"/>
      <c r="Q19" s="52"/>
      <c r="R19" s="186">
        <f t="shared" si="1"/>
        <v>21</v>
      </c>
      <c r="S19" s="224">
        <f t="shared" si="0"/>
        <v>4.2</v>
      </c>
      <c r="T19" s="227"/>
    </row>
    <row r="20" spans="1:24" ht="47.25" customHeight="1" x14ac:dyDescent="0.25">
      <c r="A20" s="212">
        <v>10</v>
      </c>
      <c r="B20" s="268" t="s">
        <v>391</v>
      </c>
      <c r="C20" s="52">
        <v>3</v>
      </c>
      <c r="D20" s="52">
        <v>4</v>
      </c>
      <c r="E20" s="52">
        <v>4</v>
      </c>
      <c r="F20" s="52">
        <v>5</v>
      </c>
      <c r="G20" s="52">
        <v>5</v>
      </c>
      <c r="H20" s="52"/>
      <c r="I20" s="52"/>
      <c r="J20" s="52"/>
      <c r="K20" s="52"/>
      <c r="L20" s="52"/>
      <c r="M20" s="52"/>
      <c r="N20" s="52"/>
      <c r="O20" s="52"/>
      <c r="P20" s="52"/>
      <c r="Q20" s="52"/>
      <c r="R20" s="186">
        <f t="shared" si="1"/>
        <v>21</v>
      </c>
      <c r="S20" s="224">
        <f t="shared" si="0"/>
        <v>4.2</v>
      </c>
      <c r="T20" s="227"/>
      <c r="X20" t="s">
        <v>347</v>
      </c>
    </row>
    <row r="21" spans="1:24" ht="50.25" customHeight="1" x14ac:dyDescent="0.25">
      <c r="A21" s="212">
        <v>11</v>
      </c>
      <c r="B21" s="268" t="s">
        <v>406</v>
      </c>
      <c r="C21" s="52">
        <v>5</v>
      </c>
      <c r="D21" s="52">
        <v>5</v>
      </c>
      <c r="E21" s="52">
        <v>4</v>
      </c>
      <c r="F21" s="52">
        <v>5</v>
      </c>
      <c r="G21" s="52">
        <v>4</v>
      </c>
      <c r="H21" s="52"/>
      <c r="I21" s="52"/>
      <c r="J21" s="52"/>
      <c r="K21" s="52"/>
      <c r="L21" s="52"/>
      <c r="M21" s="52"/>
      <c r="N21" s="52"/>
      <c r="O21" s="52"/>
      <c r="P21" s="52"/>
      <c r="Q21" s="52"/>
      <c r="R21" s="186">
        <f t="shared" si="1"/>
        <v>23</v>
      </c>
      <c r="S21" s="224">
        <f t="shared" si="0"/>
        <v>4.5999999999999996</v>
      </c>
      <c r="T21" s="227"/>
    </row>
    <row r="22" spans="1:24" ht="61.5" customHeight="1" x14ac:dyDescent="0.25">
      <c r="A22" s="212">
        <v>12</v>
      </c>
      <c r="B22" s="268" t="s">
        <v>483</v>
      </c>
      <c r="C22" s="52">
        <v>3</v>
      </c>
      <c r="D22" s="52">
        <v>5</v>
      </c>
      <c r="E22" s="52">
        <v>5</v>
      </c>
      <c r="F22" s="52">
        <v>4</v>
      </c>
      <c r="G22" s="52">
        <v>4</v>
      </c>
      <c r="H22" s="52"/>
      <c r="I22" s="52"/>
      <c r="J22" s="52"/>
      <c r="K22" s="52"/>
      <c r="L22" s="52"/>
      <c r="M22" s="52"/>
      <c r="N22" s="52"/>
      <c r="O22" s="52"/>
      <c r="P22" s="52"/>
      <c r="Q22" s="52"/>
      <c r="R22" s="186">
        <f t="shared" si="1"/>
        <v>21</v>
      </c>
      <c r="S22" s="224">
        <f t="shared" si="0"/>
        <v>4.2</v>
      </c>
      <c r="T22" s="227"/>
    </row>
    <row r="23" spans="1:24" ht="45.75" customHeight="1" x14ac:dyDescent="0.25">
      <c r="A23" s="212">
        <v>13</v>
      </c>
      <c r="B23" s="268" t="s">
        <v>392</v>
      </c>
      <c r="C23" s="52">
        <v>5</v>
      </c>
      <c r="D23" s="52">
        <v>4</v>
      </c>
      <c r="E23" s="52">
        <v>5</v>
      </c>
      <c r="F23" s="52">
        <v>5</v>
      </c>
      <c r="G23" s="52">
        <v>4</v>
      </c>
      <c r="H23" s="52"/>
      <c r="I23" s="52"/>
      <c r="J23" s="52"/>
      <c r="K23" s="52"/>
      <c r="L23" s="52"/>
      <c r="M23" s="52"/>
      <c r="N23" s="52"/>
      <c r="O23" s="52"/>
      <c r="P23" s="52"/>
      <c r="Q23" s="52"/>
      <c r="R23" s="186">
        <f t="shared" si="1"/>
        <v>23</v>
      </c>
      <c r="S23" s="224">
        <f t="shared" si="0"/>
        <v>4.5999999999999996</v>
      </c>
      <c r="T23" s="227"/>
    </row>
    <row r="24" spans="1:24" ht="49.5" customHeight="1" x14ac:dyDescent="0.25">
      <c r="A24" s="212">
        <v>14</v>
      </c>
      <c r="B24" s="268" t="s">
        <v>393</v>
      </c>
      <c r="C24" s="52">
        <v>4</v>
      </c>
      <c r="D24" s="52">
        <v>4</v>
      </c>
      <c r="E24" s="52">
        <v>4</v>
      </c>
      <c r="F24" s="52">
        <v>4</v>
      </c>
      <c r="G24" s="52">
        <v>4</v>
      </c>
      <c r="H24" s="52"/>
      <c r="I24" s="52"/>
      <c r="J24" s="52"/>
      <c r="K24" s="52"/>
      <c r="L24" s="52"/>
      <c r="M24" s="52"/>
      <c r="N24" s="52"/>
      <c r="O24" s="52"/>
      <c r="P24" s="52"/>
      <c r="Q24" s="52"/>
      <c r="R24" s="186">
        <f t="shared" si="1"/>
        <v>20</v>
      </c>
      <c r="S24" s="224">
        <f t="shared" si="0"/>
        <v>4</v>
      </c>
      <c r="T24" s="227"/>
    </row>
    <row r="25" spans="1:24" ht="39.75" customHeight="1" x14ac:dyDescent="0.25">
      <c r="A25" s="212">
        <v>15</v>
      </c>
      <c r="B25" s="268" t="s">
        <v>394</v>
      </c>
      <c r="C25" s="52">
        <v>3</v>
      </c>
      <c r="D25" s="52">
        <v>3</v>
      </c>
      <c r="E25" s="52">
        <v>5</v>
      </c>
      <c r="F25" s="52">
        <v>2</v>
      </c>
      <c r="G25" s="52">
        <v>4</v>
      </c>
      <c r="H25" s="52"/>
      <c r="I25" s="52"/>
      <c r="J25" s="52"/>
      <c r="K25" s="52"/>
      <c r="L25" s="52"/>
      <c r="M25" s="52"/>
      <c r="N25" s="52"/>
      <c r="O25" s="52"/>
      <c r="P25" s="52"/>
      <c r="Q25" s="52"/>
      <c r="R25" s="186">
        <f t="shared" si="1"/>
        <v>17</v>
      </c>
      <c r="S25" s="224">
        <f t="shared" si="0"/>
        <v>3.4</v>
      </c>
      <c r="T25" s="227"/>
    </row>
    <row r="26" spans="1:24" ht="39.75" customHeight="1" x14ac:dyDescent="0.25">
      <c r="A26" s="212">
        <v>16</v>
      </c>
      <c r="B26" s="268" t="s">
        <v>395</v>
      </c>
      <c r="C26" s="52">
        <v>4</v>
      </c>
      <c r="D26" s="52">
        <v>5</v>
      </c>
      <c r="E26" s="52">
        <v>5</v>
      </c>
      <c r="F26" s="52">
        <v>5</v>
      </c>
      <c r="G26" s="52">
        <v>5</v>
      </c>
      <c r="H26" s="52"/>
      <c r="I26" s="52"/>
      <c r="J26" s="52"/>
      <c r="K26" s="52"/>
      <c r="L26" s="52"/>
      <c r="M26" s="52"/>
      <c r="N26" s="52"/>
      <c r="O26" s="52"/>
      <c r="P26" s="52"/>
      <c r="Q26" s="52"/>
      <c r="R26" s="186">
        <f t="shared" si="1"/>
        <v>24</v>
      </c>
      <c r="S26" s="224">
        <f t="shared" si="0"/>
        <v>4.8</v>
      </c>
      <c r="T26" s="227"/>
    </row>
    <row r="27" spans="1:24" ht="48.75" customHeight="1" x14ac:dyDescent="0.25">
      <c r="A27" s="212">
        <v>17</v>
      </c>
      <c r="B27" s="269" t="s">
        <v>396</v>
      </c>
      <c r="C27" s="52">
        <v>4</v>
      </c>
      <c r="D27" s="52">
        <v>4</v>
      </c>
      <c r="E27" s="52">
        <v>4</v>
      </c>
      <c r="F27" s="52">
        <v>3</v>
      </c>
      <c r="G27" s="52">
        <v>4</v>
      </c>
      <c r="H27" s="52"/>
      <c r="I27" s="52"/>
      <c r="J27" s="52"/>
      <c r="K27" s="52"/>
      <c r="L27" s="52"/>
      <c r="M27" s="52"/>
      <c r="N27" s="52"/>
      <c r="O27" s="52"/>
      <c r="P27" s="52"/>
      <c r="Q27" s="52"/>
      <c r="R27" s="186">
        <f t="shared" si="1"/>
        <v>19</v>
      </c>
      <c r="S27" s="224">
        <f t="shared" si="0"/>
        <v>3.8</v>
      </c>
      <c r="T27" s="227"/>
    </row>
    <row r="28" spans="1:24" ht="39.75" customHeight="1" thickBot="1" x14ac:dyDescent="0.3">
      <c r="A28" s="212">
        <v>18</v>
      </c>
      <c r="B28" s="269" t="s">
        <v>397</v>
      </c>
      <c r="C28" s="52">
        <v>4</v>
      </c>
      <c r="D28" s="52">
        <v>5</v>
      </c>
      <c r="E28" s="52">
        <v>5</v>
      </c>
      <c r="F28" s="52">
        <v>4</v>
      </c>
      <c r="G28" s="52">
        <v>4</v>
      </c>
      <c r="H28" s="52"/>
      <c r="I28" s="52"/>
      <c r="J28" s="52"/>
      <c r="K28" s="52"/>
      <c r="L28" s="52"/>
      <c r="M28" s="52"/>
      <c r="N28" s="52"/>
      <c r="O28" s="52"/>
      <c r="P28" s="52"/>
      <c r="Q28" s="52"/>
      <c r="R28" s="186">
        <f t="shared" si="1"/>
        <v>22</v>
      </c>
      <c r="S28" s="224">
        <f t="shared" si="0"/>
        <v>4.4000000000000004</v>
      </c>
      <c r="T28" s="227"/>
    </row>
    <row r="29" spans="1:24" ht="39.75" customHeight="1" thickBot="1" x14ac:dyDescent="0.3">
      <c r="A29" s="212">
        <v>19</v>
      </c>
      <c r="B29" s="276" t="s">
        <v>398</v>
      </c>
      <c r="C29" s="52">
        <v>4</v>
      </c>
      <c r="D29" s="52">
        <v>4</v>
      </c>
      <c r="E29" s="52">
        <v>5</v>
      </c>
      <c r="F29" s="52">
        <v>5</v>
      </c>
      <c r="G29" s="52">
        <v>5</v>
      </c>
      <c r="H29" s="52"/>
      <c r="I29" s="52"/>
      <c r="J29" s="52"/>
      <c r="K29" s="52"/>
      <c r="L29" s="52"/>
      <c r="M29" s="52"/>
      <c r="N29" s="52"/>
      <c r="O29" s="52"/>
      <c r="P29" s="52"/>
      <c r="Q29" s="52"/>
      <c r="R29" s="186">
        <f t="shared" si="1"/>
        <v>23</v>
      </c>
      <c r="S29" s="224">
        <f t="shared" si="0"/>
        <v>4.5999999999999996</v>
      </c>
      <c r="T29" s="227"/>
    </row>
    <row r="30" spans="1:24" ht="48" customHeight="1" x14ac:dyDescent="0.25">
      <c r="A30" s="212">
        <v>20</v>
      </c>
      <c r="B30" s="276" t="s">
        <v>474</v>
      </c>
      <c r="C30" s="52">
        <v>4</v>
      </c>
      <c r="D30" s="52">
        <v>4</v>
      </c>
      <c r="E30" s="52">
        <v>5</v>
      </c>
      <c r="F30" s="52">
        <v>5</v>
      </c>
      <c r="G30" s="52">
        <v>5</v>
      </c>
      <c r="H30" s="52"/>
      <c r="I30" s="52"/>
      <c r="J30" s="52"/>
      <c r="K30" s="52"/>
      <c r="L30" s="52"/>
      <c r="M30" s="52"/>
      <c r="N30" s="52"/>
      <c r="O30" s="52"/>
      <c r="P30" s="52"/>
      <c r="Q30" s="52"/>
      <c r="R30" s="186">
        <f t="shared" si="1"/>
        <v>23</v>
      </c>
      <c r="S30" s="224">
        <f t="shared" si="0"/>
        <v>4.5999999999999996</v>
      </c>
      <c r="T30" s="227"/>
    </row>
    <row r="31" spans="1:24" ht="47.25" customHeight="1" x14ac:dyDescent="0.25">
      <c r="A31" s="212">
        <v>21</v>
      </c>
      <c r="B31" s="270" t="s">
        <v>399</v>
      </c>
      <c r="C31" s="52">
        <v>4</v>
      </c>
      <c r="D31" s="52">
        <v>3</v>
      </c>
      <c r="E31" s="52">
        <v>3</v>
      </c>
      <c r="F31" s="52">
        <v>3</v>
      </c>
      <c r="G31" s="52">
        <v>4</v>
      </c>
      <c r="H31" s="52"/>
      <c r="I31" s="52"/>
      <c r="J31" s="52"/>
      <c r="K31" s="52"/>
      <c r="L31" s="52"/>
      <c r="M31" s="52"/>
      <c r="N31" s="52"/>
      <c r="O31" s="52"/>
      <c r="P31" s="52"/>
      <c r="Q31" s="52"/>
      <c r="R31" s="186">
        <f t="shared" si="1"/>
        <v>17</v>
      </c>
      <c r="S31" s="224">
        <f t="shared" si="0"/>
        <v>3.4</v>
      </c>
      <c r="T31" s="227"/>
    </row>
    <row r="32" spans="1:24" ht="49.5" customHeight="1" x14ac:dyDescent="0.25">
      <c r="A32" s="212">
        <v>22</v>
      </c>
      <c r="B32" s="272" t="s">
        <v>400</v>
      </c>
      <c r="C32" s="52">
        <v>4</v>
      </c>
      <c r="D32" s="52">
        <v>3</v>
      </c>
      <c r="E32" s="52">
        <v>5</v>
      </c>
      <c r="F32" s="52">
        <v>5</v>
      </c>
      <c r="G32" s="52">
        <v>5</v>
      </c>
      <c r="H32" s="52"/>
      <c r="I32" s="52"/>
      <c r="J32" s="52"/>
      <c r="K32" s="52"/>
      <c r="L32" s="52"/>
      <c r="M32" s="52"/>
      <c r="N32" s="52"/>
      <c r="O32" s="52"/>
      <c r="P32" s="52"/>
      <c r="Q32" s="52"/>
      <c r="R32" s="186">
        <f t="shared" si="1"/>
        <v>22</v>
      </c>
      <c r="S32" s="224">
        <f t="shared" si="0"/>
        <v>4.4000000000000004</v>
      </c>
      <c r="T32" s="227"/>
    </row>
    <row r="33" spans="1:20" ht="42" customHeight="1" x14ac:dyDescent="0.25">
      <c r="A33" s="212">
        <v>23</v>
      </c>
      <c r="B33" s="272" t="s">
        <v>402</v>
      </c>
      <c r="C33" s="52">
        <v>4</v>
      </c>
      <c r="D33" s="52">
        <v>4</v>
      </c>
      <c r="E33" s="52">
        <v>4</v>
      </c>
      <c r="F33" s="52">
        <v>4</v>
      </c>
      <c r="G33" s="52">
        <v>4</v>
      </c>
      <c r="H33" s="52"/>
      <c r="I33" s="52"/>
      <c r="J33" s="52"/>
      <c r="K33" s="52"/>
      <c r="L33" s="52"/>
      <c r="M33" s="52"/>
      <c r="N33" s="52"/>
      <c r="O33" s="52"/>
      <c r="P33" s="52"/>
      <c r="Q33" s="52"/>
      <c r="R33" s="186">
        <f t="shared" si="1"/>
        <v>20</v>
      </c>
      <c r="S33" s="225">
        <f t="shared" si="0"/>
        <v>4</v>
      </c>
      <c r="T33" s="227"/>
    </row>
    <row r="34" spans="1:20" ht="48" customHeight="1" x14ac:dyDescent="0.25">
      <c r="A34" s="212">
        <v>24</v>
      </c>
      <c r="B34" s="271" t="s">
        <v>403</v>
      </c>
      <c r="C34" s="52">
        <v>3</v>
      </c>
      <c r="D34" s="52">
        <v>5</v>
      </c>
      <c r="E34" s="52">
        <v>3</v>
      </c>
      <c r="F34" s="52">
        <v>2</v>
      </c>
      <c r="G34" s="52">
        <v>4</v>
      </c>
      <c r="H34" s="52"/>
      <c r="I34" s="52"/>
      <c r="J34" s="52"/>
      <c r="K34" s="52"/>
      <c r="L34" s="52"/>
      <c r="M34" s="52"/>
      <c r="N34" s="52"/>
      <c r="O34" s="52"/>
      <c r="P34" s="52"/>
      <c r="Q34" s="52"/>
      <c r="R34" s="186">
        <f t="shared" si="1"/>
        <v>17</v>
      </c>
      <c r="S34" s="225">
        <f t="shared" si="0"/>
        <v>3.4</v>
      </c>
      <c r="T34" s="227"/>
    </row>
    <row r="35" spans="1:20" ht="46.5" customHeight="1" x14ac:dyDescent="0.25">
      <c r="A35" s="212">
        <v>24</v>
      </c>
      <c r="B35" s="213"/>
      <c r="C35" s="52"/>
      <c r="D35" s="52"/>
      <c r="E35" s="52"/>
      <c r="F35" s="52"/>
      <c r="G35" s="52"/>
      <c r="H35" s="52"/>
      <c r="I35" s="52"/>
      <c r="J35" s="52"/>
      <c r="K35" s="52"/>
      <c r="L35" s="52"/>
      <c r="M35" s="52"/>
      <c r="N35" s="52"/>
      <c r="O35" s="52"/>
      <c r="P35" s="52"/>
      <c r="Q35" s="52"/>
      <c r="R35" s="186">
        <f t="shared" si="1"/>
        <v>0</v>
      </c>
      <c r="S35" s="225">
        <f t="shared" si="0"/>
        <v>0</v>
      </c>
      <c r="T35" s="227"/>
    </row>
    <row r="36" spans="1:20" ht="44.25" customHeight="1" x14ac:dyDescent="0.25">
      <c r="A36" s="212">
        <v>25</v>
      </c>
      <c r="B36" s="240"/>
      <c r="C36" s="52"/>
      <c r="D36" s="52"/>
      <c r="E36" s="52"/>
      <c r="F36" s="52"/>
      <c r="G36" s="52"/>
      <c r="H36" s="52"/>
      <c r="I36" s="52"/>
      <c r="J36" s="52"/>
      <c r="K36" s="52"/>
      <c r="L36" s="52"/>
      <c r="M36" s="52"/>
      <c r="N36" s="52"/>
      <c r="O36" s="52"/>
      <c r="P36" s="52"/>
      <c r="Q36" s="52"/>
      <c r="R36" s="186">
        <f t="shared" si="1"/>
        <v>0</v>
      </c>
      <c r="S36" s="225">
        <f t="shared" si="0"/>
        <v>0</v>
      </c>
      <c r="T36" s="227"/>
    </row>
    <row r="37" spans="1:20" ht="42.75" customHeight="1" x14ac:dyDescent="0.25">
      <c r="A37" s="212">
        <v>26</v>
      </c>
      <c r="B37" s="240"/>
      <c r="C37" s="52"/>
      <c r="D37" s="52"/>
      <c r="E37" s="52"/>
      <c r="F37" s="52"/>
      <c r="G37" s="52"/>
      <c r="H37" s="52"/>
      <c r="I37" s="52"/>
      <c r="J37" s="52"/>
      <c r="K37" s="52"/>
      <c r="L37" s="52"/>
      <c r="M37" s="52"/>
      <c r="N37" s="52"/>
      <c r="O37" s="52"/>
      <c r="P37" s="52"/>
      <c r="Q37" s="52"/>
      <c r="R37" s="186">
        <f t="shared" si="1"/>
        <v>0</v>
      </c>
      <c r="S37" s="225">
        <f t="shared" si="0"/>
        <v>0</v>
      </c>
      <c r="T37" s="227"/>
    </row>
    <row r="38" spans="1:20" ht="42" customHeight="1" x14ac:dyDescent="0.25">
      <c r="A38" s="212">
        <v>27</v>
      </c>
      <c r="B38" s="240"/>
      <c r="C38" s="52"/>
      <c r="D38" s="52"/>
      <c r="E38" s="52"/>
      <c r="F38" s="52"/>
      <c r="G38" s="52"/>
      <c r="H38" s="52"/>
      <c r="I38" s="52"/>
      <c r="J38" s="52"/>
      <c r="K38" s="52"/>
      <c r="L38" s="52"/>
      <c r="M38" s="52"/>
      <c r="N38" s="52"/>
      <c r="O38" s="52"/>
      <c r="P38" s="52"/>
      <c r="Q38" s="52"/>
      <c r="R38" s="186">
        <f t="shared" si="1"/>
        <v>0</v>
      </c>
      <c r="S38" s="225">
        <f t="shared" si="0"/>
        <v>0</v>
      </c>
      <c r="T38" s="227"/>
    </row>
    <row r="39" spans="1:20" ht="42.75" customHeight="1" x14ac:dyDescent="0.25">
      <c r="A39" s="212">
        <v>28</v>
      </c>
      <c r="B39" s="240"/>
      <c r="C39" s="52"/>
      <c r="D39" s="52"/>
      <c r="E39" s="52"/>
      <c r="F39" s="52"/>
      <c r="G39" s="52"/>
      <c r="H39" s="52"/>
      <c r="I39" s="52"/>
      <c r="J39" s="52"/>
      <c r="K39" s="52"/>
      <c r="L39" s="52"/>
      <c r="M39" s="52"/>
      <c r="N39" s="52"/>
      <c r="O39" s="52"/>
      <c r="P39" s="52"/>
      <c r="Q39" s="52"/>
      <c r="R39" s="186">
        <f t="shared" si="1"/>
        <v>0</v>
      </c>
      <c r="S39" s="225">
        <f t="shared" si="0"/>
        <v>0</v>
      </c>
      <c r="T39" s="227"/>
    </row>
    <row r="40" spans="1:20" ht="47.25" customHeight="1" x14ac:dyDescent="0.25">
      <c r="A40" s="212">
        <v>29</v>
      </c>
      <c r="B40" s="240"/>
      <c r="C40" s="52"/>
      <c r="D40" s="52"/>
      <c r="E40" s="52"/>
      <c r="F40" s="52"/>
      <c r="G40" s="52"/>
      <c r="H40" s="52"/>
      <c r="I40" s="52"/>
      <c r="J40" s="52"/>
      <c r="K40" s="52"/>
      <c r="L40" s="52"/>
      <c r="M40" s="52"/>
      <c r="N40" s="52"/>
      <c r="O40" s="52"/>
      <c r="P40" s="52"/>
      <c r="Q40" s="52"/>
      <c r="R40" s="186">
        <f t="shared" si="1"/>
        <v>0</v>
      </c>
      <c r="S40" s="225">
        <f t="shared" si="0"/>
        <v>0</v>
      </c>
      <c r="T40" s="227"/>
    </row>
    <row r="41" spans="1:20" ht="50.25" customHeight="1" thickBot="1" x14ac:dyDescent="0.3">
      <c r="A41" s="247">
        <v>30</v>
      </c>
      <c r="B41" s="248"/>
      <c r="C41" s="249"/>
      <c r="D41" s="249"/>
      <c r="E41" s="249"/>
      <c r="F41" s="249"/>
      <c r="G41" s="249"/>
      <c r="H41" s="249"/>
      <c r="I41" s="249"/>
      <c r="J41" s="249"/>
      <c r="K41" s="249"/>
      <c r="L41" s="249"/>
      <c r="M41" s="249"/>
      <c r="N41" s="249"/>
      <c r="O41" s="249"/>
      <c r="P41" s="249"/>
      <c r="Q41" s="249"/>
      <c r="R41" s="250">
        <f>SUM(C41:Q41)</f>
        <v>0</v>
      </c>
      <c r="S41" s="251">
        <f>IF(ISERROR(AVERAGE(C41:Q41)),0,AVERAGE(C41:Q41))</f>
        <v>0</v>
      </c>
      <c r="T41" s="228"/>
    </row>
    <row r="42" spans="1:20" ht="24" customHeight="1" x14ac:dyDescent="0.25">
      <c r="A42" s="485" t="s">
        <v>376</v>
      </c>
      <c r="B42" s="486"/>
      <c r="C42" s="486"/>
      <c r="D42" s="486"/>
      <c r="E42" s="486"/>
      <c r="F42" s="486"/>
      <c r="G42" s="486"/>
      <c r="H42" s="486"/>
      <c r="I42" s="486"/>
      <c r="J42" s="486"/>
      <c r="K42" s="486"/>
      <c r="L42" s="486"/>
      <c r="M42" s="486"/>
      <c r="N42" s="486"/>
      <c r="O42" s="486"/>
      <c r="P42" s="486"/>
      <c r="Q42" s="486"/>
      <c r="R42" s="487"/>
      <c r="S42" s="252">
        <f>SUM(S11:S41)</f>
        <v>97.800000000000011</v>
      </c>
      <c r="T42" s="55"/>
    </row>
    <row r="43" spans="1:20" ht="28.5" customHeight="1" thickBot="1" x14ac:dyDescent="0.3">
      <c r="A43" s="477" t="s">
        <v>59</v>
      </c>
      <c r="B43" s="478"/>
      <c r="C43" s="478"/>
      <c r="D43" s="478"/>
      <c r="E43" s="478"/>
      <c r="F43" s="478"/>
      <c r="G43" s="478"/>
      <c r="H43" s="478"/>
      <c r="I43" s="478"/>
      <c r="J43" s="478"/>
      <c r="K43" s="478"/>
      <c r="L43" s="478"/>
      <c r="M43" s="478"/>
      <c r="N43" s="478"/>
      <c r="O43" s="478"/>
      <c r="P43" s="478"/>
      <c r="Q43" s="478"/>
      <c r="R43" s="478"/>
      <c r="S43" s="253">
        <f>S42/A41</f>
        <v>3.2600000000000002</v>
      </c>
      <c r="T43" s="55"/>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18</xdr:row>
                <xdr:rowOff>161925</xdr:rowOff>
              </from>
              <to>
                <xdr:col>19</xdr:col>
                <xdr:colOff>904875</xdr:colOff>
                <xdr:row>18</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619125</xdr:colOff>
                <xdr:row>19</xdr:row>
                <xdr:rowOff>161925</xdr:rowOff>
              </from>
              <to>
                <xdr:col>19</xdr:col>
                <xdr:colOff>904875</xdr:colOff>
                <xdr:row>19</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21</xdr:row>
                <xdr:rowOff>161925</xdr:rowOff>
              </from>
              <to>
                <xdr:col>19</xdr:col>
                <xdr:colOff>904875</xdr:colOff>
                <xdr:row>21</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3">
            <anchor moveWithCells="1">
              <from>
                <xdr:col>19</xdr:col>
                <xdr:colOff>619125</xdr:colOff>
                <xdr:row>25</xdr:row>
                <xdr:rowOff>161925</xdr:rowOff>
              </from>
              <to>
                <xdr:col>19</xdr:col>
                <xdr:colOff>904875</xdr:colOff>
                <xdr:row>25</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3">
            <anchor moveWithCells="1">
              <from>
                <xdr:col>19</xdr:col>
                <xdr:colOff>619125</xdr:colOff>
                <xdr:row>27</xdr:row>
                <xdr:rowOff>161925</xdr:rowOff>
              </from>
              <to>
                <xdr:col>19</xdr:col>
                <xdr:colOff>904875</xdr:colOff>
                <xdr:row>27</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3">
            <anchor moveWithCells="1">
              <from>
                <xdr:col>19</xdr:col>
                <xdr:colOff>619125</xdr:colOff>
                <xdr:row>28</xdr:row>
                <xdr:rowOff>161925</xdr:rowOff>
              </from>
              <to>
                <xdr:col>19</xdr:col>
                <xdr:colOff>904875</xdr:colOff>
                <xdr:row>28</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3">
            <anchor moveWithCells="1">
              <from>
                <xdr:col>19</xdr:col>
                <xdr:colOff>619125</xdr:colOff>
                <xdr:row>29</xdr:row>
                <xdr:rowOff>161925</xdr:rowOff>
              </from>
              <to>
                <xdr:col>19</xdr:col>
                <xdr:colOff>904875</xdr:colOff>
                <xdr:row>29</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31</xdr:row>
                <xdr:rowOff>161925</xdr:rowOff>
              </from>
              <to>
                <xdr:col>19</xdr:col>
                <xdr:colOff>904875</xdr:colOff>
                <xdr:row>31</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3">
            <anchor moveWithCells="1">
              <from>
                <xdr:col>19</xdr:col>
                <xdr:colOff>619125</xdr:colOff>
                <xdr:row>41</xdr:row>
                <xdr:rowOff>0</xdr:rowOff>
              </from>
              <to>
                <xdr:col>19</xdr:col>
                <xdr:colOff>904875</xdr:colOff>
                <xdr:row>41</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04"/>
      <c r="B1" s="500" t="s">
        <v>15</v>
      </c>
      <c r="C1" s="501"/>
      <c r="D1" s="3" t="s">
        <v>16</v>
      </c>
      <c r="E1" s="505"/>
    </row>
    <row r="2" spans="1:5" ht="15" customHeight="1" x14ac:dyDescent="0.25">
      <c r="A2" s="504"/>
      <c r="B2" s="502"/>
      <c r="C2" s="503"/>
      <c r="D2" s="3" t="s">
        <v>2</v>
      </c>
      <c r="E2" s="505"/>
    </row>
    <row r="3" spans="1:5" ht="30" customHeight="1" x14ac:dyDescent="0.25">
      <c r="A3" s="504"/>
      <c r="B3" s="500" t="s">
        <v>17</v>
      </c>
      <c r="C3" s="501"/>
      <c r="D3" s="3" t="s">
        <v>18</v>
      </c>
      <c r="E3" s="505"/>
    </row>
    <row r="4" spans="1:5" ht="15" customHeight="1" x14ac:dyDescent="0.25">
      <c r="A4" s="504"/>
      <c r="B4" s="502"/>
      <c r="C4" s="503"/>
      <c r="D4" s="3" t="s">
        <v>5</v>
      </c>
      <c r="E4" s="505"/>
    </row>
    <row r="5" spans="1:5" ht="15.75" thickBot="1" x14ac:dyDescent="0.3"/>
    <row r="6" spans="1:5" x14ac:dyDescent="0.25">
      <c r="A6" s="406" t="s">
        <v>19</v>
      </c>
      <c r="B6" s="407"/>
      <c r="C6" s="407"/>
      <c r="D6" s="407"/>
      <c r="E6" s="40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09"/>
      <c r="B1" s="436" t="s">
        <v>0</v>
      </c>
      <c r="C1" s="437"/>
      <c r="D1" s="437"/>
      <c r="E1" s="437"/>
      <c r="F1" s="26" t="s">
        <v>1</v>
      </c>
      <c r="G1" s="514"/>
    </row>
    <row r="2" spans="1:7" x14ac:dyDescent="0.25">
      <c r="A2" s="510"/>
      <c r="B2" s="512"/>
      <c r="C2" s="513"/>
      <c r="D2" s="513"/>
      <c r="E2" s="513"/>
      <c r="F2" s="25" t="s">
        <v>31</v>
      </c>
      <c r="G2" s="515"/>
    </row>
    <row r="3" spans="1:7" x14ac:dyDescent="0.25">
      <c r="A3" s="510"/>
      <c r="B3" s="517" t="s">
        <v>32</v>
      </c>
      <c r="C3" s="518"/>
      <c r="D3" s="518"/>
      <c r="E3" s="518"/>
      <c r="F3" s="25" t="s">
        <v>4</v>
      </c>
      <c r="G3" s="515"/>
    </row>
    <row r="4" spans="1:7" ht="15.75" thickBot="1" x14ac:dyDescent="0.3">
      <c r="A4" s="511"/>
      <c r="B4" s="442"/>
      <c r="C4" s="443"/>
      <c r="D4" s="443"/>
      <c r="E4" s="443"/>
      <c r="F4" s="27" t="s">
        <v>5</v>
      </c>
      <c r="G4" s="516"/>
    </row>
    <row r="5" spans="1:7" ht="15.75" thickBot="1" x14ac:dyDescent="0.3"/>
    <row r="6" spans="1:7" s="33" customFormat="1" ht="15.75" x14ac:dyDescent="0.25">
      <c r="A6" s="519" t="s">
        <v>33</v>
      </c>
      <c r="B6" s="520"/>
      <c r="C6" s="520"/>
      <c r="D6" s="520"/>
      <c r="E6" s="520"/>
      <c r="F6" s="520"/>
      <c r="G6" s="521"/>
    </row>
    <row r="7" spans="1:7" ht="31.5" customHeight="1" x14ac:dyDescent="0.25">
      <c r="A7" s="21" t="s">
        <v>34</v>
      </c>
      <c r="B7" s="16" t="s">
        <v>35</v>
      </c>
      <c r="C7" s="30" t="s">
        <v>36</v>
      </c>
      <c r="D7" s="22" t="s">
        <v>37</v>
      </c>
      <c r="E7" s="16" t="s">
        <v>38</v>
      </c>
      <c r="F7" s="17" t="s">
        <v>39</v>
      </c>
      <c r="G7" s="17" t="s">
        <v>40</v>
      </c>
    </row>
    <row r="8" spans="1:7" ht="33" customHeight="1" x14ac:dyDescent="0.25">
      <c r="A8" s="506"/>
      <c r="B8" s="8"/>
      <c r="C8" s="8"/>
      <c r="D8" s="8"/>
      <c r="E8" s="8"/>
      <c r="F8" s="8"/>
      <c r="G8" s="9"/>
    </row>
    <row r="9" spans="1:7" ht="33" customHeight="1" x14ac:dyDescent="0.25">
      <c r="A9" s="507"/>
      <c r="B9" s="8"/>
      <c r="C9" s="8"/>
      <c r="D9" s="8"/>
      <c r="E9" s="8"/>
      <c r="F9" s="8"/>
      <c r="G9" s="9"/>
    </row>
    <row r="10" spans="1:7" ht="33" customHeight="1" x14ac:dyDescent="0.25">
      <c r="A10" s="507"/>
      <c r="B10" s="8"/>
      <c r="C10" s="8"/>
      <c r="D10" s="8"/>
      <c r="E10" s="8"/>
      <c r="F10" s="8"/>
      <c r="G10" s="9"/>
    </row>
    <row r="11" spans="1:7" ht="33" customHeight="1" x14ac:dyDescent="0.25">
      <c r="A11" s="507"/>
      <c r="B11" s="8"/>
      <c r="C11" s="8"/>
      <c r="D11" s="8"/>
      <c r="E11" s="8"/>
      <c r="F11" s="8"/>
      <c r="G11" s="9"/>
    </row>
    <row r="12" spans="1:7" ht="33" customHeight="1" x14ac:dyDescent="0.25">
      <c r="A12" s="507"/>
      <c r="B12" s="8"/>
      <c r="C12" s="8"/>
      <c r="D12" s="8"/>
      <c r="E12" s="8"/>
      <c r="F12" s="8"/>
      <c r="G12" s="9"/>
    </row>
    <row r="13" spans="1:7" ht="33" customHeight="1" x14ac:dyDescent="0.25">
      <c r="A13" s="507"/>
      <c r="B13" s="8"/>
      <c r="C13" s="8"/>
      <c r="D13" s="8"/>
      <c r="E13" s="8"/>
      <c r="F13" s="8"/>
      <c r="G13" s="9"/>
    </row>
    <row r="14" spans="1:7" ht="33" customHeight="1" x14ac:dyDescent="0.25">
      <c r="A14" s="507"/>
      <c r="B14" s="8"/>
      <c r="C14" s="8"/>
      <c r="D14" s="8"/>
      <c r="E14" s="8"/>
      <c r="F14" s="8"/>
      <c r="G14" s="9"/>
    </row>
    <row r="15" spans="1:7" ht="33" customHeight="1" x14ac:dyDescent="0.25">
      <c r="A15" s="507"/>
      <c r="B15" s="8"/>
      <c r="C15" s="8"/>
      <c r="D15" s="8"/>
      <c r="E15" s="8"/>
      <c r="F15" s="8"/>
      <c r="G15" s="9"/>
    </row>
    <row r="16" spans="1:7" ht="33" customHeight="1" x14ac:dyDescent="0.25">
      <c r="A16" s="507"/>
      <c r="B16" s="8"/>
      <c r="C16" s="8"/>
      <c r="D16" s="8"/>
      <c r="E16" s="8"/>
      <c r="F16" s="8"/>
      <c r="G16" s="9"/>
    </row>
    <row r="17" spans="1:7" ht="33" customHeight="1" x14ac:dyDescent="0.25">
      <c r="A17" s="507"/>
      <c r="B17" s="8"/>
      <c r="C17" s="8"/>
      <c r="D17" s="8"/>
      <c r="E17" s="8"/>
      <c r="F17" s="8"/>
      <c r="G17" s="9"/>
    </row>
    <row r="18" spans="1:7" ht="33" customHeight="1" thickBot="1" x14ac:dyDescent="0.3">
      <c r="A18" s="508"/>
      <c r="B18" s="31"/>
      <c r="C18" s="31"/>
      <c r="D18" s="31"/>
      <c r="E18" s="31"/>
      <c r="F18" s="31"/>
      <c r="G18" s="32"/>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70" zoomScaleNormal="70" workbookViewId="0">
      <selection activeCell="B15" sqref="B15:C15"/>
    </sheetView>
  </sheetViews>
  <sheetFormatPr baseColWidth="10" defaultRowHeight="15" x14ac:dyDescent="0.25"/>
  <cols>
    <col min="1" max="1" width="30.42578125" customWidth="1"/>
    <col min="2" max="2" width="78.85546875" customWidth="1"/>
    <col min="3" max="3" width="10" customWidth="1"/>
    <col min="4" max="4" width="16.42578125" style="246" customWidth="1"/>
    <col min="5" max="5" width="15.85546875" customWidth="1"/>
  </cols>
  <sheetData>
    <row r="1" spans="1:5" ht="25.5" x14ac:dyDescent="0.25">
      <c r="A1" s="540"/>
      <c r="B1" s="462" t="str">
        <f>CONTEXTO!B1</f>
        <v xml:space="preserve">PROCESO: </v>
      </c>
      <c r="C1" s="28" t="s">
        <v>84</v>
      </c>
      <c r="D1" s="237" t="s">
        <v>545</v>
      </c>
      <c r="E1" s="537"/>
    </row>
    <row r="2" spans="1:5" x14ac:dyDescent="0.25">
      <c r="A2" s="541"/>
      <c r="B2" s="463"/>
      <c r="C2" s="29" t="s">
        <v>2</v>
      </c>
      <c r="D2" s="280">
        <v>4</v>
      </c>
      <c r="E2" s="538"/>
    </row>
    <row r="3" spans="1:5" x14ac:dyDescent="0.25">
      <c r="A3" s="541"/>
      <c r="B3" s="543" t="s">
        <v>379</v>
      </c>
      <c r="C3" s="29" t="s">
        <v>86</v>
      </c>
      <c r="D3" s="338">
        <v>44008</v>
      </c>
      <c r="E3" s="538"/>
    </row>
    <row r="4" spans="1:5" ht="15.75" thickBot="1" x14ac:dyDescent="0.3">
      <c r="A4" s="542"/>
      <c r="B4" s="544"/>
      <c r="C4" s="244" t="s">
        <v>5</v>
      </c>
      <c r="D4" s="238" t="s">
        <v>546</v>
      </c>
      <c r="E4" s="539"/>
    </row>
    <row r="5" spans="1:5" ht="15.75" thickBot="1" x14ac:dyDescent="0.3">
      <c r="A5" s="545"/>
      <c r="B5" s="393"/>
      <c r="C5" s="393"/>
      <c r="D5" s="393"/>
      <c r="E5" s="393"/>
    </row>
    <row r="6" spans="1:5" x14ac:dyDescent="0.25">
      <c r="A6" s="546" t="str">
        <f>+CONTEXTO!A8</f>
        <v xml:space="preserve">PROCESO: Gestión de Hacienda Pública </v>
      </c>
      <c r="B6" s="547"/>
      <c r="C6" s="547"/>
      <c r="D6" s="547"/>
      <c r="E6" s="548"/>
    </row>
    <row r="7" spans="1:5" x14ac:dyDescent="0.25">
      <c r="A7" s="549"/>
      <c r="B7" s="550"/>
      <c r="C7" s="550"/>
      <c r="D7" s="550"/>
      <c r="E7" s="551"/>
    </row>
    <row r="8" spans="1:5" x14ac:dyDescent="0.25">
      <c r="A8" s="552" t="str">
        <f>+CONTEXTO!A9</f>
        <v xml:space="preserve">OBJETIVO: 
ADMINISTRAR LOS RECURSOS FINANCIEROS, DE MANERA CONTINUA MEDIANTE LA DIRECCIÓN Y EJECUCIÓN DE POLITICAS FINANCIERAS Y ECONOMICAS, TENDIENTES A GESTIONAR UN EFICIENTE RECAUDO, RACIONALIZACION DEL GASTO, REGISTRO Y CONTROL PRESUPUESTAL, PARA LOGRAR UN ADECUADO FUNCIONAMIENTO ECONÓMICO, SOCIAL Y AMBIENTAL DEL MUNICIPIO DE IBAGUÉ. CON EL FIN DE DAR CUMPLIMIENTO A LOS INDICADORES DEL PROCESO Y GARANTIZAR UN BUEN MANEJO DE LOS RECURSOS PUBLICOS. </v>
      </c>
      <c r="B8" s="553"/>
      <c r="C8" s="553"/>
      <c r="D8" s="553"/>
      <c r="E8" s="554"/>
    </row>
    <row r="9" spans="1:5" ht="27" customHeight="1" thickBot="1" x14ac:dyDescent="0.3">
      <c r="A9" s="555"/>
      <c r="B9" s="556"/>
      <c r="C9" s="556"/>
      <c r="D9" s="556"/>
      <c r="E9" s="557"/>
    </row>
    <row r="10" spans="1:5" ht="15.75" thickBot="1" x14ac:dyDescent="0.3">
      <c r="A10" s="558"/>
      <c r="B10" s="558"/>
      <c r="C10" s="558"/>
      <c r="D10" s="558"/>
      <c r="E10" s="558"/>
    </row>
    <row r="11" spans="1:5" ht="27.75" customHeight="1" x14ac:dyDescent="0.25">
      <c r="A11" s="525" t="s">
        <v>370</v>
      </c>
      <c r="B11" s="527" t="s">
        <v>369</v>
      </c>
      <c r="C11" s="527"/>
      <c r="D11" s="529" t="s">
        <v>371</v>
      </c>
      <c r="E11" s="530"/>
    </row>
    <row r="12" spans="1:5" x14ac:dyDescent="0.25">
      <c r="A12" s="526"/>
      <c r="B12" s="528"/>
      <c r="C12" s="528"/>
      <c r="D12" s="87" t="s">
        <v>98</v>
      </c>
      <c r="E12" s="241" t="s">
        <v>99</v>
      </c>
    </row>
    <row r="13" spans="1:5" ht="33" customHeight="1" x14ac:dyDescent="0.25">
      <c r="A13" s="559" t="s">
        <v>450</v>
      </c>
      <c r="B13" s="535" t="s">
        <v>316</v>
      </c>
      <c r="C13" s="536"/>
      <c r="D13" s="236" t="s">
        <v>138</v>
      </c>
      <c r="E13" s="245"/>
    </row>
    <row r="14" spans="1:5" ht="33" customHeight="1" x14ac:dyDescent="0.25">
      <c r="A14" s="531"/>
      <c r="B14" s="535" t="s">
        <v>320</v>
      </c>
      <c r="C14" s="536"/>
      <c r="D14" s="236"/>
      <c r="E14" s="245" t="s">
        <v>138</v>
      </c>
    </row>
    <row r="15" spans="1:5" ht="33" customHeight="1" x14ac:dyDescent="0.25">
      <c r="A15" s="531"/>
      <c r="B15" s="535" t="s">
        <v>317</v>
      </c>
      <c r="C15" s="536"/>
      <c r="D15" s="236"/>
      <c r="E15" s="245" t="s">
        <v>138</v>
      </c>
    </row>
    <row r="16" spans="1:5" ht="33" customHeight="1" x14ac:dyDescent="0.25">
      <c r="A16" s="531"/>
      <c r="B16" s="535" t="s">
        <v>318</v>
      </c>
      <c r="C16" s="536"/>
      <c r="D16" s="236" t="s">
        <v>138</v>
      </c>
      <c r="E16" s="245"/>
    </row>
    <row r="17" spans="1:5" ht="33" customHeight="1" x14ac:dyDescent="0.25">
      <c r="A17" s="531"/>
      <c r="B17" s="535" t="s">
        <v>319</v>
      </c>
      <c r="C17" s="536"/>
      <c r="D17" s="236"/>
      <c r="E17" s="245" t="s">
        <v>138</v>
      </c>
    </row>
    <row r="18" spans="1:5" ht="33" customHeight="1" x14ac:dyDescent="0.25">
      <c r="A18" s="531"/>
      <c r="B18" s="535" t="s">
        <v>321</v>
      </c>
      <c r="C18" s="536"/>
      <c r="D18" s="236" t="s">
        <v>138</v>
      </c>
      <c r="E18" s="245"/>
    </row>
    <row r="19" spans="1:5" ht="33" customHeight="1" x14ac:dyDescent="0.25">
      <c r="A19" s="531"/>
      <c r="B19" s="535" t="s">
        <v>322</v>
      </c>
      <c r="C19" s="536"/>
      <c r="D19" s="236"/>
      <c r="E19" s="245" t="s">
        <v>138</v>
      </c>
    </row>
    <row r="20" spans="1:5" ht="33" customHeight="1" x14ac:dyDescent="0.25">
      <c r="A20" s="531"/>
      <c r="B20" s="535" t="s">
        <v>323</v>
      </c>
      <c r="C20" s="536"/>
      <c r="D20" s="236" t="s">
        <v>138</v>
      </c>
      <c r="E20" s="245"/>
    </row>
    <row r="21" spans="1:5" ht="33" customHeight="1" x14ac:dyDescent="0.25">
      <c r="A21" s="531"/>
      <c r="B21" s="535" t="s">
        <v>324</v>
      </c>
      <c r="C21" s="536"/>
      <c r="D21" s="236" t="s">
        <v>138</v>
      </c>
      <c r="E21" s="245"/>
    </row>
    <row r="22" spans="1:5" ht="33" customHeight="1" x14ac:dyDescent="0.25">
      <c r="A22" s="531"/>
      <c r="B22" s="535" t="s">
        <v>325</v>
      </c>
      <c r="C22" s="536"/>
      <c r="D22" s="236"/>
      <c r="E22" s="245" t="s">
        <v>138</v>
      </c>
    </row>
    <row r="23" spans="1:5" ht="33" customHeight="1" x14ac:dyDescent="0.25">
      <c r="A23" s="531"/>
      <c r="B23" s="535" t="s">
        <v>326</v>
      </c>
      <c r="C23" s="536"/>
      <c r="D23" s="236"/>
      <c r="E23" s="245" t="s">
        <v>138</v>
      </c>
    </row>
    <row r="24" spans="1:5" ht="33" customHeight="1" x14ac:dyDescent="0.25">
      <c r="A24" s="531"/>
      <c r="B24" s="535" t="s">
        <v>327</v>
      </c>
      <c r="C24" s="536"/>
      <c r="D24" s="236"/>
      <c r="E24" s="245" t="s">
        <v>138</v>
      </c>
    </row>
    <row r="25" spans="1:5" ht="33" customHeight="1" x14ac:dyDescent="0.25">
      <c r="A25" s="531"/>
      <c r="B25" s="535" t="s">
        <v>328</v>
      </c>
      <c r="C25" s="536"/>
      <c r="D25" s="236" t="s">
        <v>138</v>
      </c>
      <c r="E25" s="245"/>
    </row>
    <row r="26" spans="1:5" ht="33" customHeight="1" x14ac:dyDescent="0.25">
      <c r="A26" s="531"/>
      <c r="B26" s="535" t="s">
        <v>329</v>
      </c>
      <c r="C26" s="536"/>
      <c r="D26" s="236" t="s">
        <v>138</v>
      </c>
      <c r="E26" s="245"/>
    </row>
    <row r="27" spans="1:5" ht="33" customHeight="1" x14ac:dyDescent="0.25">
      <c r="A27" s="531"/>
      <c r="B27" s="535" t="s">
        <v>330</v>
      </c>
      <c r="C27" s="536"/>
      <c r="D27" s="236" t="s">
        <v>138</v>
      </c>
      <c r="E27" s="245"/>
    </row>
    <row r="28" spans="1:5" ht="33" customHeight="1" x14ac:dyDescent="0.25">
      <c r="A28" s="531"/>
      <c r="B28" s="535" t="s">
        <v>331</v>
      </c>
      <c r="C28" s="536"/>
      <c r="D28" s="236" t="s">
        <v>138</v>
      </c>
      <c r="E28" s="245"/>
    </row>
    <row r="29" spans="1:5" ht="33" customHeight="1" x14ac:dyDescent="0.25">
      <c r="A29" s="531"/>
      <c r="B29" s="535" t="s">
        <v>332</v>
      </c>
      <c r="C29" s="536"/>
      <c r="D29" s="236" t="s">
        <v>138</v>
      </c>
      <c r="E29" s="245"/>
    </row>
    <row r="30" spans="1:5" ht="33" customHeight="1" x14ac:dyDescent="0.25">
      <c r="A30" s="531"/>
      <c r="B30" s="535" t="s">
        <v>333</v>
      </c>
      <c r="C30" s="536"/>
      <c r="D30" s="236" t="s">
        <v>138</v>
      </c>
      <c r="E30" s="245"/>
    </row>
    <row r="31" spans="1:5" ht="33" customHeight="1" x14ac:dyDescent="0.25">
      <c r="A31" s="531"/>
      <c r="B31" s="522" t="s">
        <v>334</v>
      </c>
      <c r="C31" s="522"/>
      <c r="D31" s="236" t="s">
        <v>138</v>
      </c>
      <c r="E31" s="245"/>
    </row>
    <row r="32" spans="1:5" ht="33" customHeight="1" x14ac:dyDescent="0.25">
      <c r="A32" s="531"/>
      <c r="B32" s="535" t="s">
        <v>335</v>
      </c>
      <c r="C32" s="536"/>
      <c r="D32" s="236"/>
      <c r="E32" s="245" t="s">
        <v>138</v>
      </c>
    </row>
    <row r="33" spans="1:5" ht="22.5" customHeight="1" x14ac:dyDescent="0.25">
      <c r="A33" s="531"/>
      <c r="B33" s="533" t="s">
        <v>368</v>
      </c>
      <c r="C33" s="533"/>
      <c r="D33" s="533"/>
      <c r="E33" s="534"/>
    </row>
    <row r="34" spans="1:5" ht="33" customHeight="1" x14ac:dyDescent="0.25">
      <c r="A34" s="531"/>
      <c r="B34" s="522" t="s">
        <v>357</v>
      </c>
      <c r="C34" s="522"/>
      <c r="D34" s="236" t="s">
        <v>138</v>
      </c>
      <c r="E34" s="242"/>
    </row>
    <row r="35" spans="1:5" ht="33" customHeight="1" x14ac:dyDescent="0.25">
      <c r="A35" s="531"/>
      <c r="B35" s="522" t="s">
        <v>354</v>
      </c>
      <c r="C35" s="522"/>
      <c r="D35" s="236" t="s">
        <v>138</v>
      </c>
      <c r="E35" s="242"/>
    </row>
    <row r="36" spans="1:5" ht="33" customHeight="1" x14ac:dyDescent="0.25">
      <c r="A36" s="531"/>
      <c r="B36" s="522" t="s">
        <v>355</v>
      </c>
      <c r="C36" s="522"/>
      <c r="D36" s="236" t="s">
        <v>138</v>
      </c>
      <c r="E36" s="242"/>
    </row>
    <row r="37" spans="1:5" ht="33" customHeight="1" x14ac:dyDescent="0.25">
      <c r="A37" s="531"/>
      <c r="B37" s="522" t="s">
        <v>356</v>
      </c>
      <c r="C37" s="522"/>
      <c r="D37" s="236"/>
      <c r="E37" s="242" t="s">
        <v>138</v>
      </c>
    </row>
    <row r="38" spans="1:5" ht="33" customHeight="1" x14ac:dyDescent="0.25">
      <c r="A38" s="531"/>
      <c r="B38" s="522" t="s">
        <v>358</v>
      </c>
      <c r="C38" s="522"/>
      <c r="D38" s="236" t="s">
        <v>138</v>
      </c>
      <c r="E38" s="242"/>
    </row>
    <row r="39" spans="1:5" ht="33" customHeight="1" x14ac:dyDescent="0.25">
      <c r="A39" s="531"/>
      <c r="B39" s="522" t="s">
        <v>359</v>
      </c>
      <c r="C39" s="522"/>
      <c r="D39" s="236" t="s">
        <v>138</v>
      </c>
      <c r="E39" s="242"/>
    </row>
    <row r="40" spans="1:5" ht="33" customHeight="1" x14ac:dyDescent="0.25">
      <c r="A40" s="531"/>
      <c r="B40" s="522" t="s">
        <v>360</v>
      </c>
      <c r="C40" s="522"/>
      <c r="D40" s="236" t="s">
        <v>138</v>
      </c>
      <c r="E40" s="242"/>
    </row>
    <row r="41" spans="1:5" ht="33" customHeight="1" x14ac:dyDescent="0.25">
      <c r="A41" s="531"/>
      <c r="B41" s="522" t="s">
        <v>361</v>
      </c>
      <c r="C41" s="522"/>
      <c r="D41" s="236" t="s">
        <v>138</v>
      </c>
      <c r="E41" s="242"/>
    </row>
    <row r="42" spans="1:5" ht="33" customHeight="1" x14ac:dyDescent="0.25">
      <c r="A42" s="531"/>
      <c r="B42" s="522" t="s">
        <v>362</v>
      </c>
      <c r="C42" s="522"/>
      <c r="D42" s="236" t="s">
        <v>138</v>
      </c>
      <c r="E42" s="242"/>
    </row>
    <row r="43" spans="1:5" ht="33" customHeight="1" x14ac:dyDescent="0.25">
      <c r="A43" s="531"/>
      <c r="B43" s="522" t="s">
        <v>363</v>
      </c>
      <c r="C43" s="522"/>
      <c r="D43" s="236"/>
      <c r="E43" s="242" t="s">
        <v>138</v>
      </c>
    </row>
    <row r="44" spans="1:5" ht="33" customHeight="1" x14ac:dyDescent="0.25">
      <c r="A44" s="531"/>
      <c r="B44" s="522" t="s">
        <v>364</v>
      </c>
      <c r="C44" s="522"/>
      <c r="D44" s="236"/>
      <c r="E44" s="242" t="s">
        <v>138</v>
      </c>
    </row>
    <row r="45" spans="1:5" ht="33" customHeight="1" x14ac:dyDescent="0.25">
      <c r="A45" s="531"/>
      <c r="B45" s="522" t="s">
        <v>365</v>
      </c>
      <c r="C45" s="522"/>
      <c r="D45" s="236" t="s">
        <v>138</v>
      </c>
      <c r="E45" s="242"/>
    </row>
    <row r="46" spans="1:5" ht="33" customHeight="1" x14ac:dyDescent="0.25">
      <c r="A46" s="531"/>
      <c r="B46" s="522" t="s">
        <v>366</v>
      </c>
      <c r="C46" s="522"/>
      <c r="D46" s="236" t="s">
        <v>138</v>
      </c>
      <c r="E46" s="242"/>
    </row>
    <row r="47" spans="1:5" ht="33" customHeight="1" thickBot="1" x14ac:dyDescent="0.3">
      <c r="A47" s="532"/>
      <c r="B47" s="524" t="s">
        <v>367</v>
      </c>
      <c r="C47" s="524"/>
      <c r="D47" s="193" t="s">
        <v>138</v>
      </c>
      <c r="E47" s="243"/>
    </row>
    <row r="49" spans="1:5" ht="15.75" thickBot="1" x14ac:dyDescent="0.3"/>
    <row r="50" spans="1:5" ht="30.75" customHeight="1" x14ac:dyDescent="0.25">
      <c r="A50" s="525" t="s">
        <v>370</v>
      </c>
      <c r="B50" s="527" t="s">
        <v>369</v>
      </c>
      <c r="C50" s="527"/>
      <c r="D50" s="529" t="s">
        <v>371</v>
      </c>
      <c r="E50" s="530"/>
    </row>
    <row r="51" spans="1:5" x14ac:dyDescent="0.25">
      <c r="A51" s="526"/>
      <c r="B51" s="528"/>
      <c r="C51" s="528"/>
      <c r="D51" s="87" t="s">
        <v>98</v>
      </c>
      <c r="E51" s="241" t="s">
        <v>99</v>
      </c>
    </row>
    <row r="52" spans="1:5" ht="33" customHeight="1" x14ac:dyDescent="0.25">
      <c r="A52" s="531"/>
      <c r="B52" s="522" t="s">
        <v>316</v>
      </c>
      <c r="C52" s="523"/>
      <c r="D52" s="236"/>
      <c r="E52" s="242"/>
    </row>
    <row r="53" spans="1:5" ht="33" customHeight="1" x14ac:dyDescent="0.25">
      <c r="A53" s="531"/>
      <c r="B53" s="522" t="s">
        <v>320</v>
      </c>
      <c r="C53" s="523"/>
      <c r="D53" s="236"/>
      <c r="E53" s="242"/>
    </row>
    <row r="54" spans="1:5" ht="33" customHeight="1" x14ac:dyDescent="0.25">
      <c r="A54" s="531"/>
      <c r="B54" s="522" t="s">
        <v>317</v>
      </c>
      <c r="C54" s="523"/>
      <c r="D54" s="236"/>
      <c r="E54" s="242"/>
    </row>
    <row r="55" spans="1:5" ht="33" customHeight="1" x14ac:dyDescent="0.25">
      <c r="A55" s="531"/>
      <c r="B55" s="522" t="s">
        <v>318</v>
      </c>
      <c r="C55" s="523"/>
      <c r="D55" s="236"/>
      <c r="E55" s="242"/>
    </row>
    <row r="56" spans="1:5" ht="33" customHeight="1" x14ac:dyDescent="0.25">
      <c r="A56" s="531"/>
      <c r="B56" s="522" t="s">
        <v>319</v>
      </c>
      <c r="C56" s="523"/>
      <c r="D56" s="236"/>
      <c r="E56" s="242"/>
    </row>
    <row r="57" spans="1:5" ht="33" customHeight="1" x14ac:dyDescent="0.25">
      <c r="A57" s="531"/>
      <c r="B57" s="522" t="s">
        <v>321</v>
      </c>
      <c r="C57" s="523"/>
      <c r="D57" s="236"/>
      <c r="E57" s="242"/>
    </row>
    <row r="58" spans="1:5" ht="33" customHeight="1" x14ac:dyDescent="0.25">
      <c r="A58" s="531"/>
      <c r="B58" s="522" t="s">
        <v>322</v>
      </c>
      <c r="C58" s="523"/>
      <c r="D58" s="236"/>
      <c r="E58" s="242"/>
    </row>
    <row r="59" spans="1:5" ht="33" customHeight="1" x14ac:dyDescent="0.25">
      <c r="A59" s="531"/>
      <c r="B59" s="522" t="s">
        <v>323</v>
      </c>
      <c r="C59" s="523"/>
      <c r="D59" s="236"/>
      <c r="E59" s="242"/>
    </row>
    <row r="60" spans="1:5" ht="33" customHeight="1" x14ac:dyDescent="0.25">
      <c r="A60" s="531"/>
      <c r="B60" s="522" t="s">
        <v>324</v>
      </c>
      <c r="C60" s="523"/>
      <c r="D60" s="236"/>
      <c r="E60" s="242"/>
    </row>
    <row r="61" spans="1:5" ht="33" customHeight="1" x14ac:dyDescent="0.25">
      <c r="A61" s="531"/>
      <c r="B61" s="522" t="s">
        <v>325</v>
      </c>
      <c r="C61" s="523"/>
      <c r="D61" s="236"/>
      <c r="E61" s="242"/>
    </row>
    <row r="62" spans="1:5" ht="33" customHeight="1" x14ac:dyDescent="0.25">
      <c r="A62" s="531"/>
      <c r="B62" s="522" t="s">
        <v>326</v>
      </c>
      <c r="C62" s="523"/>
      <c r="D62" s="236"/>
      <c r="E62" s="242"/>
    </row>
    <row r="63" spans="1:5" ht="33" customHeight="1" x14ac:dyDescent="0.25">
      <c r="A63" s="531"/>
      <c r="B63" s="522" t="s">
        <v>327</v>
      </c>
      <c r="C63" s="523"/>
      <c r="D63" s="236"/>
      <c r="E63" s="242"/>
    </row>
    <row r="64" spans="1:5" ht="33" customHeight="1" x14ac:dyDescent="0.25">
      <c r="A64" s="531"/>
      <c r="B64" s="522" t="s">
        <v>328</v>
      </c>
      <c r="C64" s="523"/>
      <c r="D64" s="236"/>
      <c r="E64" s="242"/>
    </row>
    <row r="65" spans="1:5" ht="33" customHeight="1" x14ac:dyDescent="0.25">
      <c r="A65" s="531"/>
      <c r="B65" s="522" t="s">
        <v>329</v>
      </c>
      <c r="C65" s="523"/>
      <c r="D65" s="236"/>
      <c r="E65" s="242"/>
    </row>
    <row r="66" spans="1:5" ht="33" customHeight="1" x14ac:dyDescent="0.25">
      <c r="A66" s="531"/>
      <c r="B66" s="522" t="s">
        <v>330</v>
      </c>
      <c r="C66" s="523"/>
      <c r="D66" s="236"/>
      <c r="E66" s="242"/>
    </row>
    <row r="67" spans="1:5" ht="33" customHeight="1" x14ac:dyDescent="0.25">
      <c r="A67" s="531"/>
      <c r="B67" s="522" t="s">
        <v>331</v>
      </c>
      <c r="C67" s="523"/>
      <c r="D67" s="236"/>
      <c r="E67" s="242"/>
    </row>
    <row r="68" spans="1:5" ht="33" customHeight="1" x14ac:dyDescent="0.25">
      <c r="A68" s="531"/>
      <c r="B68" s="522" t="s">
        <v>332</v>
      </c>
      <c r="C68" s="523"/>
      <c r="D68" s="236"/>
      <c r="E68" s="242"/>
    </row>
    <row r="69" spans="1:5" ht="33" customHeight="1" x14ac:dyDescent="0.25">
      <c r="A69" s="531"/>
      <c r="B69" s="522" t="s">
        <v>333</v>
      </c>
      <c r="C69" s="523"/>
      <c r="D69" s="236"/>
      <c r="E69" s="242"/>
    </row>
    <row r="70" spans="1:5" ht="33" customHeight="1" x14ac:dyDescent="0.25">
      <c r="A70" s="531"/>
      <c r="B70" s="522" t="s">
        <v>334</v>
      </c>
      <c r="C70" s="522"/>
      <c r="D70" s="236"/>
      <c r="E70" s="242"/>
    </row>
    <row r="71" spans="1:5" ht="33" customHeight="1" x14ac:dyDescent="0.25">
      <c r="A71" s="531"/>
      <c r="B71" s="522" t="s">
        <v>335</v>
      </c>
      <c r="C71" s="523"/>
      <c r="D71" s="236"/>
      <c r="E71" s="242"/>
    </row>
    <row r="72" spans="1:5" ht="33" customHeight="1" x14ac:dyDescent="0.25">
      <c r="A72" s="531"/>
      <c r="B72" s="533" t="s">
        <v>368</v>
      </c>
      <c r="C72" s="533"/>
      <c r="D72" s="533"/>
      <c r="E72" s="534"/>
    </row>
    <row r="73" spans="1:5" ht="33" customHeight="1" x14ac:dyDescent="0.25">
      <c r="A73" s="531"/>
      <c r="B73" s="522" t="s">
        <v>357</v>
      </c>
      <c r="C73" s="522"/>
      <c r="D73" s="236"/>
      <c r="E73" s="242"/>
    </row>
    <row r="74" spans="1:5" ht="33" customHeight="1" x14ac:dyDescent="0.25">
      <c r="A74" s="531"/>
      <c r="B74" s="522" t="s">
        <v>354</v>
      </c>
      <c r="C74" s="522"/>
      <c r="D74" s="236"/>
      <c r="E74" s="242"/>
    </row>
    <row r="75" spans="1:5" ht="33" customHeight="1" x14ac:dyDescent="0.25">
      <c r="A75" s="531"/>
      <c r="B75" s="522" t="s">
        <v>355</v>
      </c>
      <c r="C75" s="522"/>
      <c r="D75" s="236"/>
      <c r="E75" s="242"/>
    </row>
    <row r="76" spans="1:5" ht="33" customHeight="1" x14ac:dyDescent="0.25">
      <c r="A76" s="531"/>
      <c r="B76" s="522" t="s">
        <v>356</v>
      </c>
      <c r="C76" s="522"/>
      <c r="D76" s="236"/>
      <c r="E76" s="242"/>
    </row>
    <row r="77" spans="1:5" ht="33" customHeight="1" x14ac:dyDescent="0.25">
      <c r="A77" s="531"/>
      <c r="B77" s="522" t="s">
        <v>358</v>
      </c>
      <c r="C77" s="522"/>
      <c r="D77" s="236"/>
      <c r="E77" s="242"/>
    </row>
    <row r="78" spans="1:5" ht="33" customHeight="1" x14ac:dyDescent="0.25">
      <c r="A78" s="531"/>
      <c r="B78" s="522" t="s">
        <v>359</v>
      </c>
      <c r="C78" s="522"/>
      <c r="D78" s="236"/>
      <c r="E78" s="242"/>
    </row>
    <row r="79" spans="1:5" ht="33" customHeight="1" x14ac:dyDescent="0.25">
      <c r="A79" s="531"/>
      <c r="B79" s="522" t="s">
        <v>360</v>
      </c>
      <c r="C79" s="522"/>
      <c r="D79" s="236"/>
      <c r="E79" s="242"/>
    </row>
    <row r="80" spans="1:5" ht="33" customHeight="1" x14ac:dyDescent="0.25">
      <c r="A80" s="531"/>
      <c r="B80" s="522" t="s">
        <v>361</v>
      </c>
      <c r="C80" s="522"/>
      <c r="D80" s="236"/>
      <c r="E80" s="242"/>
    </row>
    <row r="81" spans="1:5" ht="33" customHeight="1" x14ac:dyDescent="0.25">
      <c r="A81" s="531"/>
      <c r="B81" s="522" t="s">
        <v>362</v>
      </c>
      <c r="C81" s="522"/>
      <c r="D81" s="236"/>
      <c r="E81" s="242"/>
    </row>
    <row r="82" spans="1:5" ht="33" customHeight="1" x14ac:dyDescent="0.25">
      <c r="A82" s="531"/>
      <c r="B82" s="522" t="s">
        <v>363</v>
      </c>
      <c r="C82" s="522"/>
      <c r="D82" s="236"/>
      <c r="E82" s="242"/>
    </row>
    <row r="83" spans="1:5" ht="33" customHeight="1" x14ac:dyDescent="0.25">
      <c r="A83" s="531"/>
      <c r="B83" s="522" t="s">
        <v>364</v>
      </c>
      <c r="C83" s="522"/>
      <c r="D83" s="236"/>
      <c r="E83" s="242"/>
    </row>
    <row r="84" spans="1:5" ht="33" customHeight="1" x14ac:dyDescent="0.25">
      <c r="A84" s="531"/>
      <c r="B84" s="522" t="s">
        <v>365</v>
      </c>
      <c r="C84" s="522"/>
      <c r="D84" s="236"/>
      <c r="E84" s="242"/>
    </row>
    <row r="85" spans="1:5" ht="33" customHeight="1" x14ac:dyDescent="0.25">
      <c r="A85" s="531"/>
      <c r="B85" s="522" t="s">
        <v>366</v>
      </c>
      <c r="C85" s="522"/>
      <c r="D85" s="236"/>
      <c r="E85" s="242"/>
    </row>
    <row r="86" spans="1:5" ht="33" customHeight="1" thickBot="1" x14ac:dyDescent="0.3">
      <c r="A86" s="532"/>
      <c r="B86" s="524" t="s">
        <v>367</v>
      </c>
      <c r="C86" s="524"/>
      <c r="D86" s="193"/>
      <c r="E86" s="243"/>
    </row>
    <row r="88" spans="1:5" ht="15.75" thickBot="1" x14ac:dyDescent="0.3"/>
    <row r="89" spans="1:5" ht="28.5" customHeight="1" x14ac:dyDescent="0.25">
      <c r="A89" s="525" t="s">
        <v>370</v>
      </c>
      <c r="B89" s="527" t="s">
        <v>369</v>
      </c>
      <c r="C89" s="527"/>
      <c r="D89" s="529" t="s">
        <v>371</v>
      </c>
      <c r="E89" s="530"/>
    </row>
    <row r="90" spans="1:5" x14ac:dyDescent="0.25">
      <c r="A90" s="526"/>
      <c r="B90" s="528"/>
      <c r="C90" s="528"/>
      <c r="D90" s="87" t="s">
        <v>98</v>
      </c>
      <c r="E90" s="241" t="s">
        <v>99</v>
      </c>
    </row>
    <row r="91" spans="1:5" ht="33" customHeight="1" x14ac:dyDescent="0.25">
      <c r="A91" s="531"/>
      <c r="B91" s="535" t="s">
        <v>316</v>
      </c>
      <c r="C91" s="536"/>
      <c r="D91" s="236"/>
      <c r="E91" s="245"/>
    </row>
    <row r="92" spans="1:5" ht="33" customHeight="1" x14ac:dyDescent="0.25">
      <c r="A92" s="531"/>
      <c r="B92" s="535" t="s">
        <v>320</v>
      </c>
      <c r="C92" s="536"/>
      <c r="D92" s="236"/>
      <c r="E92" s="245"/>
    </row>
    <row r="93" spans="1:5" ht="33" customHeight="1" x14ac:dyDescent="0.25">
      <c r="A93" s="531"/>
      <c r="B93" s="535" t="s">
        <v>317</v>
      </c>
      <c r="C93" s="536"/>
      <c r="D93" s="236"/>
      <c r="E93" s="245"/>
    </row>
    <row r="94" spans="1:5" ht="33" customHeight="1" x14ac:dyDescent="0.25">
      <c r="A94" s="531"/>
      <c r="B94" s="535" t="s">
        <v>318</v>
      </c>
      <c r="C94" s="536"/>
      <c r="D94" s="236"/>
      <c r="E94" s="245"/>
    </row>
    <row r="95" spans="1:5" ht="33" customHeight="1" x14ac:dyDescent="0.25">
      <c r="A95" s="531"/>
      <c r="B95" s="535" t="s">
        <v>319</v>
      </c>
      <c r="C95" s="536"/>
      <c r="D95" s="236"/>
      <c r="E95" s="245"/>
    </row>
    <row r="96" spans="1:5" ht="33" customHeight="1" x14ac:dyDescent="0.25">
      <c r="A96" s="531"/>
      <c r="B96" s="535" t="s">
        <v>321</v>
      </c>
      <c r="C96" s="536"/>
      <c r="D96" s="236"/>
      <c r="E96" s="245"/>
    </row>
    <row r="97" spans="1:5" ht="33" customHeight="1" x14ac:dyDescent="0.25">
      <c r="A97" s="531"/>
      <c r="B97" s="535" t="s">
        <v>322</v>
      </c>
      <c r="C97" s="536"/>
      <c r="D97" s="236"/>
      <c r="E97" s="245"/>
    </row>
    <row r="98" spans="1:5" ht="33" customHeight="1" x14ac:dyDescent="0.25">
      <c r="A98" s="531"/>
      <c r="B98" s="535" t="s">
        <v>323</v>
      </c>
      <c r="C98" s="536"/>
      <c r="D98" s="236"/>
      <c r="E98" s="245"/>
    </row>
    <row r="99" spans="1:5" ht="33" customHeight="1" x14ac:dyDescent="0.25">
      <c r="A99" s="531"/>
      <c r="B99" s="535" t="s">
        <v>324</v>
      </c>
      <c r="C99" s="536"/>
      <c r="D99" s="236"/>
      <c r="E99" s="245"/>
    </row>
    <row r="100" spans="1:5" ht="33" customHeight="1" x14ac:dyDescent="0.25">
      <c r="A100" s="531"/>
      <c r="B100" s="535" t="s">
        <v>325</v>
      </c>
      <c r="C100" s="536"/>
      <c r="D100" s="236"/>
      <c r="E100" s="245"/>
    </row>
    <row r="101" spans="1:5" ht="33" customHeight="1" x14ac:dyDescent="0.25">
      <c r="A101" s="531"/>
      <c r="B101" s="535" t="s">
        <v>326</v>
      </c>
      <c r="C101" s="536"/>
      <c r="D101" s="236"/>
      <c r="E101" s="245"/>
    </row>
    <row r="102" spans="1:5" ht="33" customHeight="1" x14ac:dyDescent="0.25">
      <c r="A102" s="531"/>
      <c r="B102" s="535" t="s">
        <v>327</v>
      </c>
      <c r="C102" s="536"/>
      <c r="D102" s="236"/>
      <c r="E102" s="245"/>
    </row>
    <row r="103" spans="1:5" ht="33" customHeight="1" x14ac:dyDescent="0.25">
      <c r="A103" s="531"/>
      <c r="B103" s="535" t="s">
        <v>328</v>
      </c>
      <c r="C103" s="536"/>
      <c r="D103" s="236"/>
      <c r="E103" s="245"/>
    </row>
    <row r="104" spans="1:5" ht="33" customHeight="1" x14ac:dyDescent="0.25">
      <c r="A104" s="531"/>
      <c r="B104" s="535" t="s">
        <v>329</v>
      </c>
      <c r="C104" s="536"/>
      <c r="D104" s="236"/>
      <c r="E104" s="245"/>
    </row>
    <row r="105" spans="1:5" ht="33" customHeight="1" x14ac:dyDescent="0.25">
      <c r="A105" s="531"/>
      <c r="B105" s="535" t="s">
        <v>330</v>
      </c>
      <c r="C105" s="536"/>
      <c r="D105" s="236"/>
      <c r="E105" s="245"/>
    </row>
    <row r="106" spans="1:5" ht="33" customHeight="1" x14ac:dyDescent="0.25">
      <c r="A106" s="531"/>
      <c r="B106" s="535" t="s">
        <v>331</v>
      </c>
      <c r="C106" s="536"/>
      <c r="D106" s="236"/>
      <c r="E106" s="245"/>
    </row>
    <row r="107" spans="1:5" ht="33" customHeight="1" x14ac:dyDescent="0.25">
      <c r="A107" s="531"/>
      <c r="B107" s="535" t="s">
        <v>332</v>
      </c>
      <c r="C107" s="536"/>
      <c r="D107" s="236"/>
      <c r="E107" s="245"/>
    </row>
    <row r="108" spans="1:5" ht="33" customHeight="1" x14ac:dyDescent="0.25">
      <c r="A108" s="531"/>
      <c r="B108" s="535" t="s">
        <v>333</v>
      </c>
      <c r="C108" s="536"/>
      <c r="D108" s="236"/>
      <c r="E108" s="245"/>
    </row>
    <row r="109" spans="1:5" ht="33" customHeight="1" x14ac:dyDescent="0.25">
      <c r="A109" s="531"/>
      <c r="B109" s="522" t="s">
        <v>334</v>
      </c>
      <c r="C109" s="522"/>
      <c r="D109" s="236"/>
      <c r="E109" s="245"/>
    </row>
    <row r="110" spans="1:5" ht="33" customHeight="1" x14ac:dyDescent="0.25">
      <c r="A110" s="531"/>
      <c r="B110" s="535" t="s">
        <v>335</v>
      </c>
      <c r="C110" s="536"/>
      <c r="D110" s="236"/>
      <c r="E110" s="245"/>
    </row>
    <row r="111" spans="1:5" ht="33" customHeight="1" x14ac:dyDescent="0.25">
      <c r="A111" s="531"/>
      <c r="B111" s="533" t="s">
        <v>368</v>
      </c>
      <c r="C111" s="533"/>
      <c r="D111" s="533"/>
      <c r="E111" s="534"/>
    </row>
    <row r="112" spans="1:5" ht="33" customHeight="1" x14ac:dyDescent="0.25">
      <c r="A112" s="531"/>
      <c r="B112" s="522" t="s">
        <v>357</v>
      </c>
      <c r="C112" s="522"/>
      <c r="D112" s="236"/>
      <c r="E112" s="242"/>
    </row>
    <row r="113" spans="1:5" ht="33" customHeight="1" x14ac:dyDescent="0.25">
      <c r="A113" s="531"/>
      <c r="B113" s="522" t="s">
        <v>354</v>
      </c>
      <c r="C113" s="522"/>
      <c r="D113" s="236"/>
      <c r="E113" s="242"/>
    </row>
    <row r="114" spans="1:5" ht="33" customHeight="1" x14ac:dyDescent="0.25">
      <c r="A114" s="531"/>
      <c r="B114" s="522" t="s">
        <v>355</v>
      </c>
      <c r="C114" s="522"/>
      <c r="D114" s="236"/>
      <c r="E114" s="242"/>
    </row>
    <row r="115" spans="1:5" ht="33" customHeight="1" x14ac:dyDescent="0.25">
      <c r="A115" s="531"/>
      <c r="B115" s="522" t="s">
        <v>356</v>
      </c>
      <c r="C115" s="522"/>
      <c r="D115" s="236"/>
      <c r="E115" s="242"/>
    </row>
    <row r="116" spans="1:5" ht="33" customHeight="1" x14ac:dyDescent="0.25">
      <c r="A116" s="531"/>
      <c r="B116" s="522" t="s">
        <v>358</v>
      </c>
      <c r="C116" s="522"/>
      <c r="D116" s="236"/>
      <c r="E116" s="242"/>
    </row>
    <row r="117" spans="1:5" ht="33" customHeight="1" x14ac:dyDescent="0.25">
      <c r="A117" s="531"/>
      <c r="B117" s="522" t="s">
        <v>359</v>
      </c>
      <c r="C117" s="522"/>
      <c r="D117" s="236"/>
      <c r="E117" s="242"/>
    </row>
    <row r="118" spans="1:5" ht="33" customHeight="1" x14ac:dyDescent="0.25">
      <c r="A118" s="531"/>
      <c r="B118" s="522" t="s">
        <v>360</v>
      </c>
      <c r="C118" s="522"/>
      <c r="D118" s="236"/>
      <c r="E118" s="242"/>
    </row>
    <row r="119" spans="1:5" ht="33" customHeight="1" x14ac:dyDescent="0.25">
      <c r="A119" s="531"/>
      <c r="B119" s="522" t="s">
        <v>361</v>
      </c>
      <c r="C119" s="522"/>
      <c r="D119" s="236"/>
      <c r="E119" s="242"/>
    </row>
    <row r="120" spans="1:5" ht="33" customHeight="1" x14ac:dyDescent="0.25">
      <c r="A120" s="531"/>
      <c r="B120" s="522" t="s">
        <v>362</v>
      </c>
      <c r="C120" s="522"/>
      <c r="D120" s="236"/>
      <c r="E120" s="242"/>
    </row>
    <row r="121" spans="1:5" ht="33" customHeight="1" x14ac:dyDescent="0.25">
      <c r="A121" s="531"/>
      <c r="B121" s="522" t="s">
        <v>363</v>
      </c>
      <c r="C121" s="522"/>
      <c r="D121" s="236"/>
      <c r="E121" s="242"/>
    </row>
    <row r="122" spans="1:5" ht="33" customHeight="1" x14ac:dyDescent="0.25">
      <c r="A122" s="531"/>
      <c r="B122" s="522" t="s">
        <v>364</v>
      </c>
      <c r="C122" s="522"/>
      <c r="D122" s="236"/>
      <c r="E122" s="242"/>
    </row>
    <row r="123" spans="1:5" ht="33" customHeight="1" x14ac:dyDescent="0.25">
      <c r="A123" s="531"/>
      <c r="B123" s="522" t="s">
        <v>365</v>
      </c>
      <c r="C123" s="522"/>
      <c r="D123" s="236"/>
      <c r="E123" s="242"/>
    </row>
    <row r="124" spans="1:5" ht="33" customHeight="1" x14ac:dyDescent="0.25">
      <c r="A124" s="531"/>
      <c r="B124" s="522" t="s">
        <v>366</v>
      </c>
      <c r="C124" s="522"/>
      <c r="D124" s="236"/>
      <c r="E124" s="242"/>
    </row>
    <row r="125" spans="1:5" ht="33" customHeight="1" thickBot="1" x14ac:dyDescent="0.3">
      <c r="A125" s="532"/>
      <c r="B125" s="524" t="s">
        <v>367</v>
      </c>
      <c r="C125" s="524"/>
      <c r="D125" s="193"/>
      <c r="E125" s="243"/>
    </row>
    <row r="127" spans="1:5" ht="15.75" thickBot="1" x14ac:dyDescent="0.3"/>
    <row r="128" spans="1:5" ht="30" customHeight="1" x14ac:dyDescent="0.25">
      <c r="A128" s="525" t="s">
        <v>370</v>
      </c>
      <c r="B128" s="527" t="s">
        <v>369</v>
      </c>
      <c r="C128" s="527"/>
      <c r="D128" s="529" t="s">
        <v>371</v>
      </c>
      <c r="E128" s="530"/>
    </row>
    <row r="129" spans="1:5" x14ac:dyDescent="0.25">
      <c r="A129" s="526"/>
      <c r="B129" s="528"/>
      <c r="C129" s="528"/>
      <c r="D129" s="87" t="s">
        <v>98</v>
      </c>
      <c r="E129" s="241" t="s">
        <v>99</v>
      </c>
    </row>
    <row r="130" spans="1:5" ht="33" customHeight="1" x14ac:dyDescent="0.25">
      <c r="A130" s="531"/>
      <c r="B130" s="522" t="s">
        <v>316</v>
      </c>
      <c r="C130" s="523"/>
      <c r="D130" s="236"/>
      <c r="E130" s="242"/>
    </row>
    <row r="131" spans="1:5" ht="33" customHeight="1" x14ac:dyDescent="0.25">
      <c r="A131" s="531"/>
      <c r="B131" s="522" t="s">
        <v>320</v>
      </c>
      <c r="C131" s="523"/>
      <c r="D131" s="236"/>
      <c r="E131" s="242"/>
    </row>
    <row r="132" spans="1:5" ht="33" customHeight="1" x14ac:dyDescent="0.25">
      <c r="A132" s="531"/>
      <c r="B132" s="522" t="s">
        <v>317</v>
      </c>
      <c r="C132" s="523"/>
      <c r="D132" s="236"/>
      <c r="E132" s="242"/>
    </row>
    <row r="133" spans="1:5" ht="33" customHeight="1" x14ac:dyDescent="0.25">
      <c r="A133" s="531"/>
      <c r="B133" s="522" t="s">
        <v>318</v>
      </c>
      <c r="C133" s="523"/>
      <c r="D133" s="236"/>
      <c r="E133" s="242"/>
    </row>
    <row r="134" spans="1:5" ht="33" customHeight="1" x14ac:dyDescent="0.25">
      <c r="A134" s="531"/>
      <c r="B134" s="522" t="s">
        <v>319</v>
      </c>
      <c r="C134" s="523"/>
      <c r="D134" s="236"/>
      <c r="E134" s="242"/>
    </row>
    <row r="135" spans="1:5" ht="33" customHeight="1" x14ac:dyDescent="0.25">
      <c r="A135" s="531"/>
      <c r="B135" s="522" t="s">
        <v>321</v>
      </c>
      <c r="C135" s="523"/>
      <c r="D135" s="236"/>
      <c r="E135" s="242"/>
    </row>
    <row r="136" spans="1:5" ht="33" customHeight="1" x14ac:dyDescent="0.25">
      <c r="A136" s="531"/>
      <c r="B136" s="522" t="s">
        <v>322</v>
      </c>
      <c r="C136" s="523"/>
      <c r="D136" s="236"/>
      <c r="E136" s="242"/>
    </row>
    <row r="137" spans="1:5" ht="33" customHeight="1" x14ac:dyDescent="0.25">
      <c r="A137" s="531"/>
      <c r="B137" s="522" t="s">
        <v>323</v>
      </c>
      <c r="C137" s="523"/>
      <c r="D137" s="236"/>
      <c r="E137" s="242"/>
    </row>
    <row r="138" spans="1:5" ht="33" customHeight="1" x14ac:dyDescent="0.25">
      <c r="A138" s="531"/>
      <c r="B138" s="522" t="s">
        <v>324</v>
      </c>
      <c r="C138" s="523"/>
      <c r="D138" s="236"/>
      <c r="E138" s="242"/>
    </row>
    <row r="139" spans="1:5" ht="33" customHeight="1" x14ac:dyDescent="0.25">
      <c r="A139" s="531"/>
      <c r="B139" s="522" t="s">
        <v>325</v>
      </c>
      <c r="C139" s="523"/>
      <c r="D139" s="236"/>
      <c r="E139" s="242"/>
    </row>
    <row r="140" spans="1:5" ht="33" customHeight="1" x14ac:dyDescent="0.25">
      <c r="A140" s="531"/>
      <c r="B140" s="522" t="s">
        <v>326</v>
      </c>
      <c r="C140" s="523"/>
      <c r="D140" s="236"/>
      <c r="E140" s="242"/>
    </row>
    <row r="141" spans="1:5" ht="33" customHeight="1" x14ac:dyDescent="0.25">
      <c r="A141" s="531"/>
      <c r="B141" s="522" t="s">
        <v>327</v>
      </c>
      <c r="C141" s="523"/>
      <c r="D141" s="236"/>
      <c r="E141" s="242"/>
    </row>
    <row r="142" spans="1:5" ht="33" customHeight="1" x14ac:dyDescent="0.25">
      <c r="A142" s="531"/>
      <c r="B142" s="522" t="s">
        <v>328</v>
      </c>
      <c r="C142" s="523"/>
      <c r="D142" s="236"/>
      <c r="E142" s="242"/>
    </row>
    <row r="143" spans="1:5" ht="33" customHeight="1" x14ac:dyDescent="0.25">
      <c r="A143" s="531"/>
      <c r="B143" s="522" t="s">
        <v>329</v>
      </c>
      <c r="C143" s="523"/>
      <c r="D143" s="236"/>
      <c r="E143" s="242"/>
    </row>
    <row r="144" spans="1:5" ht="33" customHeight="1" x14ac:dyDescent="0.25">
      <c r="A144" s="531"/>
      <c r="B144" s="522" t="s">
        <v>330</v>
      </c>
      <c r="C144" s="523"/>
      <c r="D144" s="236"/>
      <c r="E144" s="242"/>
    </row>
    <row r="145" spans="1:5" ht="33" customHeight="1" x14ac:dyDescent="0.25">
      <c r="A145" s="531"/>
      <c r="B145" s="522" t="s">
        <v>331</v>
      </c>
      <c r="C145" s="523"/>
      <c r="D145" s="236"/>
      <c r="E145" s="242"/>
    </row>
    <row r="146" spans="1:5" ht="33" customHeight="1" x14ac:dyDescent="0.25">
      <c r="A146" s="531"/>
      <c r="B146" s="522" t="s">
        <v>332</v>
      </c>
      <c r="C146" s="523"/>
      <c r="D146" s="236"/>
      <c r="E146" s="242"/>
    </row>
    <row r="147" spans="1:5" ht="33" customHeight="1" x14ac:dyDescent="0.25">
      <c r="A147" s="531"/>
      <c r="B147" s="522" t="s">
        <v>333</v>
      </c>
      <c r="C147" s="523"/>
      <c r="D147" s="236"/>
      <c r="E147" s="242"/>
    </row>
    <row r="148" spans="1:5" ht="33" customHeight="1" x14ac:dyDescent="0.25">
      <c r="A148" s="531"/>
      <c r="B148" s="522" t="s">
        <v>334</v>
      </c>
      <c r="C148" s="522"/>
      <c r="D148" s="236"/>
      <c r="E148" s="242"/>
    </row>
    <row r="149" spans="1:5" ht="33" customHeight="1" x14ac:dyDescent="0.25">
      <c r="A149" s="531"/>
      <c r="B149" s="522" t="s">
        <v>335</v>
      </c>
      <c r="C149" s="523"/>
      <c r="D149" s="236"/>
      <c r="E149" s="242"/>
    </row>
    <row r="150" spans="1:5" ht="33" customHeight="1" x14ac:dyDescent="0.25">
      <c r="A150" s="531"/>
      <c r="B150" s="533" t="s">
        <v>368</v>
      </c>
      <c r="C150" s="533"/>
      <c r="D150" s="533"/>
      <c r="E150" s="534"/>
    </row>
    <row r="151" spans="1:5" ht="33" customHeight="1" x14ac:dyDescent="0.25">
      <c r="A151" s="531"/>
      <c r="B151" s="522" t="s">
        <v>357</v>
      </c>
      <c r="C151" s="522"/>
      <c r="D151" s="236"/>
      <c r="E151" s="242"/>
    </row>
    <row r="152" spans="1:5" ht="33" customHeight="1" x14ac:dyDescent="0.25">
      <c r="A152" s="531"/>
      <c r="B152" s="522" t="s">
        <v>354</v>
      </c>
      <c r="C152" s="522"/>
      <c r="D152" s="236"/>
      <c r="E152" s="242"/>
    </row>
    <row r="153" spans="1:5" ht="33" customHeight="1" x14ac:dyDescent="0.25">
      <c r="A153" s="531"/>
      <c r="B153" s="522" t="s">
        <v>355</v>
      </c>
      <c r="C153" s="522"/>
      <c r="D153" s="236"/>
      <c r="E153" s="242"/>
    </row>
    <row r="154" spans="1:5" ht="33" customHeight="1" x14ac:dyDescent="0.25">
      <c r="A154" s="531"/>
      <c r="B154" s="522" t="s">
        <v>356</v>
      </c>
      <c r="C154" s="522"/>
      <c r="D154" s="236"/>
      <c r="E154" s="242"/>
    </row>
    <row r="155" spans="1:5" ht="33" customHeight="1" x14ac:dyDescent="0.25">
      <c r="A155" s="531"/>
      <c r="B155" s="522" t="s">
        <v>358</v>
      </c>
      <c r="C155" s="522"/>
      <c r="D155" s="236"/>
      <c r="E155" s="242"/>
    </row>
    <row r="156" spans="1:5" ht="33" customHeight="1" x14ac:dyDescent="0.25">
      <c r="A156" s="531"/>
      <c r="B156" s="522" t="s">
        <v>359</v>
      </c>
      <c r="C156" s="522"/>
      <c r="D156" s="236"/>
      <c r="E156" s="242"/>
    </row>
    <row r="157" spans="1:5" ht="33" customHeight="1" x14ac:dyDescent="0.25">
      <c r="A157" s="531"/>
      <c r="B157" s="522" t="s">
        <v>360</v>
      </c>
      <c r="C157" s="522"/>
      <c r="D157" s="236"/>
      <c r="E157" s="242"/>
    </row>
    <row r="158" spans="1:5" ht="33" customHeight="1" x14ac:dyDescent="0.25">
      <c r="A158" s="531"/>
      <c r="B158" s="522" t="s">
        <v>361</v>
      </c>
      <c r="C158" s="522"/>
      <c r="D158" s="236"/>
      <c r="E158" s="242"/>
    </row>
    <row r="159" spans="1:5" ht="33" customHeight="1" x14ac:dyDescent="0.25">
      <c r="A159" s="531"/>
      <c r="B159" s="522" t="s">
        <v>362</v>
      </c>
      <c r="C159" s="522"/>
      <c r="D159" s="236"/>
      <c r="E159" s="242"/>
    </row>
    <row r="160" spans="1:5" ht="33" customHeight="1" x14ac:dyDescent="0.25">
      <c r="A160" s="531"/>
      <c r="B160" s="522" t="s">
        <v>363</v>
      </c>
      <c r="C160" s="522"/>
      <c r="D160" s="236"/>
      <c r="E160" s="242"/>
    </row>
    <row r="161" spans="1:5" ht="33" customHeight="1" x14ac:dyDescent="0.25">
      <c r="A161" s="531"/>
      <c r="B161" s="522" t="s">
        <v>364</v>
      </c>
      <c r="C161" s="522"/>
      <c r="D161" s="236"/>
      <c r="E161" s="242"/>
    </row>
    <row r="162" spans="1:5" ht="33" customHeight="1" x14ac:dyDescent="0.25">
      <c r="A162" s="531"/>
      <c r="B162" s="522" t="s">
        <v>365</v>
      </c>
      <c r="C162" s="522"/>
      <c r="D162" s="236"/>
      <c r="E162" s="242"/>
    </row>
    <row r="163" spans="1:5" ht="33" customHeight="1" x14ac:dyDescent="0.25">
      <c r="A163" s="531"/>
      <c r="B163" s="522" t="s">
        <v>366</v>
      </c>
      <c r="C163" s="522"/>
      <c r="D163" s="236"/>
      <c r="E163" s="242"/>
    </row>
    <row r="164" spans="1:5" ht="33" customHeight="1" thickBot="1" x14ac:dyDescent="0.3">
      <c r="A164" s="532"/>
      <c r="B164" s="524" t="s">
        <v>367</v>
      </c>
      <c r="C164" s="524"/>
      <c r="D164" s="193"/>
      <c r="E164" s="243"/>
    </row>
    <row r="166" spans="1:5" ht="15.75" thickBot="1" x14ac:dyDescent="0.3"/>
    <row r="167" spans="1:5" ht="30" customHeight="1" x14ac:dyDescent="0.25">
      <c r="A167" s="525" t="s">
        <v>370</v>
      </c>
      <c r="B167" s="527" t="s">
        <v>369</v>
      </c>
      <c r="C167" s="527"/>
      <c r="D167" s="529" t="s">
        <v>371</v>
      </c>
      <c r="E167" s="530"/>
    </row>
    <row r="168" spans="1:5" x14ac:dyDescent="0.25">
      <c r="A168" s="526"/>
      <c r="B168" s="528"/>
      <c r="C168" s="528"/>
      <c r="D168" s="87" t="s">
        <v>98</v>
      </c>
      <c r="E168" s="241" t="s">
        <v>99</v>
      </c>
    </row>
    <row r="169" spans="1:5" ht="33" customHeight="1" x14ac:dyDescent="0.25">
      <c r="A169" s="531"/>
      <c r="B169" s="522" t="s">
        <v>316</v>
      </c>
      <c r="C169" s="523"/>
      <c r="D169" s="236"/>
      <c r="E169" s="242"/>
    </row>
    <row r="170" spans="1:5" ht="33" customHeight="1" x14ac:dyDescent="0.25">
      <c r="A170" s="531"/>
      <c r="B170" s="522" t="s">
        <v>320</v>
      </c>
      <c r="C170" s="523"/>
      <c r="D170" s="236"/>
      <c r="E170" s="242"/>
    </row>
    <row r="171" spans="1:5" ht="33" customHeight="1" x14ac:dyDescent="0.25">
      <c r="A171" s="531"/>
      <c r="B171" s="522" t="s">
        <v>317</v>
      </c>
      <c r="C171" s="523"/>
      <c r="D171" s="236"/>
      <c r="E171" s="242"/>
    </row>
    <row r="172" spans="1:5" ht="33" customHeight="1" x14ac:dyDescent="0.25">
      <c r="A172" s="531"/>
      <c r="B172" s="522" t="s">
        <v>318</v>
      </c>
      <c r="C172" s="523"/>
      <c r="D172" s="236"/>
      <c r="E172" s="242"/>
    </row>
    <row r="173" spans="1:5" ht="33" customHeight="1" x14ac:dyDescent="0.25">
      <c r="A173" s="531"/>
      <c r="B173" s="522" t="s">
        <v>319</v>
      </c>
      <c r="C173" s="523"/>
      <c r="D173" s="236"/>
      <c r="E173" s="242"/>
    </row>
    <row r="174" spans="1:5" ht="33" customHeight="1" x14ac:dyDescent="0.25">
      <c r="A174" s="531"/>
      <c r="B174" s="522" t="s">
        <v>321</v>
      </c>
      <c r="C174" s="523"/>
      <c r="D174" s="236"/>
      <c r="E174" s="242"/>
    </row>
    <row r="175" spans="1:5" ht="33" customHeight="1" x14ac:dyDescent="0.25">
      <c r="A175" s="531"/>
      <c r="B175" s="522" t="s">
        <v>322</v>
      </c>
      <c r="C175" s="523"/>
      <c r="D175" s="236"/>
      <c r="E175" s="242"/>
    </row>
    <row r="176" spans="1:5" ht="33" customHeight="1" x14ac:dyDescent="0.25">
      <c r="A176" s="531"/>
      <c r="B176" s="522" t="s">
        <v>323</v>
      </c>
      <c r="C176" s="523"/>
      <c r="D176" s="236"/>
      <c r="E176" s="242"/>
    </row>
    <row r="177" spans="1:5" ht="33" customHeight="1" x14ac:dyDescent="0.25">
      <c r="A177" s="531"/>
      <c r="B177" s="522" t="s">
        <v>324</v>
      </c>
      <c r="C177" s="523"/>
      <c r="D177" s="236"/>
      <c r="E177" s="242"/>
    </row>
    <row r="178" spans="1:5" ht="33" customHeight="1" x14ac:dyDescent="0.25">
      <c r="A178" s="531"/>
      <c r="B178" s="522" t="s">
        <v>325</v>
      </c>
      <c r="C178" s="523"/>
      <c r="D178" s="236"/>
      <c r="E178" s="242"/>
    </row>
    <row r="179" spans="1:5" ht="33" customHeight="1" x14ac:dyDescent="0.25">
      <c r="A179" s="531"/>
      <c r="B179" s="522" t="s">
        <v>326</v>
      </c>
      <c r="C179" s="523"/>
      <c r="D179" s="236"/>
      <c r="E179" s="242"/>
    </row>
    <row r="180" spans="1:5" ht="33" customHeight="1" x14ac:dyDescent="0.25">
      <c r="A180" s="531"/>
      <c r="B180" s="522" t="s">
        <v>327</v>
      </c>
      <c r="C180" s="523"/>
      <c r="D180" s="236"/>
      <c r="E180" s="242"/>
    </row>
    <row r="181" spans="1:5" ht="33" customHeight="1" x14ac:dyDescent="0.25">
      <c r="A181" s="531"/>
      <c r="B181" s="522" t="s">
        <v>328</v>
      </c>
      <c r="C181" s="523"/>
      <c r="D181" s="236"/>
      <c r="E181" s="242"/>
    </row>
    <row r="182" spans="1:5" ht="33" customHeight="1" x14ac:dyDescent="0.25">
      <c r="A182" s="531"/>
      <c r="B182" s="522" t="s">
        <v>329</v>
      </c>
      <c r="C182" s="523"/>
      <c r="D182" s="236"/>
      <c r="E182" s="242"/>
    </row>
    <row r="183" spans="1:5" ht="33" customHeight="1" x14ac:dyDescent="0.25">
      <c r="A183" s="531"/>
      <c r="B183" s="522" t="s">
        <v>330</v>
      </c>
      <c r="C183" s="523"/>
      <c r="D183" s="236"/>
      <c r="E183" s="242"/>
    </row>
    <row r="184" spans="1:5" ht="33" customHeight="1" x14ac:dyDescent="0.25">
      <c r="A184" s="531"/>
      <c r="B184" s="522" t="s">
        <v>331</v>
      </c>
      <c r="C184" s="523"/>
      <c r="D184" s="236"/>
      <c r="E184" s="242"/>
    </row>
    <row r="185" spans="1:5" ht="33" customHeight="1" x14ac:dyDescent="0.25">
      <c r="A185" s="531"/>
      <c r="B185" s="522" t="s">
        <v>332</v>
      </c>
      <c r="C185" s="523"/>
      <c r="D185" s="236"/>
      <c r="E185" s="242"/>
    </row>
    <row r="186" spans="1:5" ht="33" customHeight="1" x14ac:dyDescent="0.25">
      <c r="A186" s="531"/>
      <c r="B186" s="522" t="s">
        <v>333</v>
      </c>
      <c r="C186" s="523"/>
      <c r="D186" s="236"/>
      <c r="E186" s="242"/>
    </row>
    <row r="187" spans="1:5" ht="33" customHeight="1" x14ac:dyDescent="0.25">
      <c r="A187" s="531"/>
      <c r="B187" s="522" t="s">
        <v>334</v>
      </c>
      <c r="C187" s="522"/>
      <c r="D187" s="236"/>
      <c r="E187" s="242"/>
    </row>
    <row r="188" spans="1:5" ht="33" customHeight="1" x14ac:dyDescent="0.25">
      <c r="A188" s="531"/>
      <c r="B188" s="522" t="s">
        <v>335</v>
      </c>
      <c r="C188" s="523"/>
      <c r="D188" s="236"/>
      <c r="E188" s="242"/>
    </row>
    <row r="189" spans="1:5" ht="33" customHeight="1" x14ac:dyDescent="0.25">
      <c r="A189" s="531"/>
      <c r="B189" s="533" t="s">
        <v>368</v>
      </c>
      <c r="C189" s="533"/>
      <c r="D189" s="533"/>
      <c r="E189" s="534"/>
    </row>
    <row r="190" spans="1:5" ht="33" customHeight="1" x14ac:dyDescent="0.25">
      <c r="A190" s="531"/>
      <c r="B190" s="522" t="s">
        <v>357</v>
      </c>
      <c r="C190" s="522"/>
      <c r="D190" s="236"/>
      <c r="E190" s="242"/>
    </row>
    <row r="191" spans="1:5" ht="33" customHeight="1" x14ac:dyDescent="0.25">
      <c r="A191" s="531"/>
      <c r="B191" s="522" t="s">
        <v>354</v>
      </c>
      <c r="C191" s="522"/>
      <c r="D191" s="236"/>
      <c r="E191" s="242"/>
    </row>
    <row r="192" spans="1:5" ht="33" customHeight="1" x14ac:dyDescent="0.25">
      <c r="A192" s="531"/>
      <c r="B192" s="522" t="s">
        <v>355</v>
      </c>
      <c r="C192" s="522"/>
      <c r="D192" s="236"/>
      <c r="E192" s="242"/>
    </row>
    <row r="193" spans="1:5" ht="33" customHeight="1" x14ac:dyDescent="0.25">
      <c r="A193" s="531"/>
      <c r="B193" s="522" t="s">
        <v>356</v>
      </c>
      <c r="C193" s="522"/>
      <c r="D193" s="236"/>
      <c r="E193" s="242"/>
    </row>
    <row r="194" spans="1:5" ht="33" customHeight="1" x14ac:dyDescent="0.25">
      <c r="A194" s="531"/>
      <c r="B194" s="522" t="s">
        <v>358</v>
      </c>
      <c r="C194" s="522"/>
      <c r="D194" s="236"/>
      <c r="E194" s="242"/>
    </row>
    <row r="195" spans="1:5" ht="33" customHeight="1" x14ac:dyDescent="0.25">
      <c r="A195" s="531"/>
      <c r="B195" s="522" t="s">
        <v>359</v>
      </c>
      <c r="C195" s="522"/>
      <c r="D195" s="236"/>
      <c r="E195" s="242"/>
    </row>
    <row r="196" spans="1:5" ht="33" customHeight="1" x14ac:dyDescent="0.25">
      <c r="A196" s="531"/>
      <c r="B196" s="522" t="s">
        <v>360</v>
      </c>
      <c r="C196" s="522"/>
      <c r="D196" s="236"/>
      <c r="E196" s="242"/>
    </row>
    <row r="197" spans="1:5" ht="33" customHeight="1" x14ac:dyDescent="0.25">
      <c r="A197" s="531"/>
      <c r="B197" s="522" t="s">
        <v>361</v>
      </c>
      <c r="C197" s="522"/>
      <c r="D197" s="236"/>
      <c r="E197" s="242"/>
    </row>
    <row r="198" spans="1:5" ht="33" customHeight="1" x14ac:dyDescent="0.25">
      <c r="A198" s="531"/>
      <c r="B198" s="522" t="s">
        <v>362</v>
      </c>
      <c r="C198" s="522"/>
      <c r="D198" s="236"/>
      <c r="E198" s="242"/>
    </row>
    <row r="199" spans="1:5" ht="33" customHeight="1" x14ac:dyDescent="0.25">
      <c r="A199" s="531"/>
      <c r="B199" s="522" t="s">
        <v>363</v>
      </c>
      <c r="C199" s="522"/>
      <c r="D199" s="236"/>
      <c r="E199" s="242"/>
    </row>
    <row r="200" spans="1:5" ht="33" customHeight="1" x14ac:dyDescent="0.25">
      <c r="A200" s="531"/>
      <c r="B200" s="522" t="s">
        <v>364</v>
      </c>
      <c r="C200" s="522"/>
      <c r="D200" s="236"/>
      <c r="E200" s="242"/>
    </row>
    <row r="201" spans="1:5" ht="33" customHeight="1" x14ac:dyDescent="0.25">
      <c r="A201" s="531"/>
      <c r="B201" s="522" t="s">
        <v>365</v>
      </c>
      <c r="C201" s="522"/>
      <c r="D201" s="236"/>
      <c r="E201" s="242"/>
    </row>
    <row r="202" spans="1:5" ht="33" customHeight="1" x14ac:dyDescent="0.25">
      <c r="A202" s="531"/>
      <c r="B202" s="522" t="s">
        <v>366</v>
      </c>
      <c r="C202" s="522"/>
      <c r="D202" s="236"/>
      <c r="E202" s="242"/>
    </row>
    <row r="203" spans="1:5" ht="33" customHeight="1" thickBot="1" x14ac:dyDescent="0.3">
      <c r="A203" s="532"/>
      <c r="B203" s="524" t="s">
        <v>367</v>
      </c>
      <c r="C203" s="524"/>
      <c r="D203" s="193"/>
      <c r="E203" s="243"/>
    </row>
    <row r="205" spans="1:5" ht="15.75" thickBot="1" x14ac:dyDescent="0.3"/>
    <row r="206" spans="1:5" ht="29.25" customHeight="1" x14ac:dyDescent="0.25">
      <c r="A206" s="525" t="s">
        <v>370</v>
      </c>
      <c r="B206" s="527" t="s">
        <v>369</v>
      </c>
      <c r="C206" s="527"/>
      <c r="D206" s="529" t="s">
        <v>371</v>
      </c>
      <c r="E206" s="530"/>
    </row>
    <row r="207" spans="1:5" x14ac:dyDescent="0.25">
      <c r="A207" s="526"/>
      <c r="B207" s="528"/>
      <c r="C207" s="528"/>
      <c r="D207" s="87" t="s">
        <v>98</v>
      </c>
      <c r="E207" s="241" t="s">
        <v>99</v>
      </c>
    </row>
    <row r="208" spans="1:5" ht="33" customHeight="1" x14ac:dyDescent="0.25">
      <c r="A208" s="531"/>
      <c r="B208" s="522" t="s">
        <v>316</v>
      </c>
      <c r="C208" s="523"/>
      <c r="D208" s="236"/>
      <c r="E208" s="242"/>
    </row>
    <row r="209" spans="1:5" ht="33" customHeight="1" x14ac:dyDescent="0.25">
      <c r="A209" s="531"/>
      <c r="B209" s="522" t="s">
        <v>320</v>
      </c>
      <c r="C209" s="523"/>
      <c r="D209" s="236"/>
      <c r="E209" s="242"/>
    </row>
    <row r="210" spans="1:5" ht="33" customHeight="1" x14ac:dyDescent="0.25">
      <c r="A210" s="531"/>
      <c r="B210" s="522" t="s">
        <v>317</v>
      </c>
      <c r="C210" s="523"/>
      <c r="D210" s="236"/>
      <c r="E210" s="242"/>
    </row>
    <row r="211" spans="1:5" ht="33" customHeight="1" x14ac:dyDescent="0.25">
      <c r="A211" s="531"/>
      <c r="B211" s="522" t="s">
        <v>318</v>
      </c>
      <c r="C211" s="523"/>
      <c r="D211" s="236"/>
      <c r="E211" s="242"/>
    </row>
    <row r="212" spans="1:5" ht="33" customHeight="1" x14ac:dyDescent="0.25">
      <c r="A212" s="531"/>
      <c r="B212" s="522" t="s">
        <v>319</v>
      </c>
      <c r="C212" s="523"/>
      <c r="D212" s="236"/>
      <c r="E212" s="242"/>
    </row>
    <row r="213" spans="1:5" ht="33" customHeight="1" x14ac:dyDescent="0.25">
      <c r="A213" s="531"/>
      <c r="B213" s="522" t="s">
        <v>321</v>
      </c>
      <c r="C213" s="523"/>
      <c r="D213" s="236"/>
      <c r="E213" s="242"/>
    </row>
    <row r="214" spans="1:5" ht="33" customHeight="1" x14ac:dyDescent="0.25">
      <c r="A214" s="531"/>
      <c r="B214" s="522" t="s">
        <v>322</v>
      </c>
      <c r="C214" s="523"/>
      <c r="D214" s="236"/>
      <c r="E214" s="242"/>
    </row>
    <row r="215" spans="1:5" ht="33" customHeight="1" x14ac:dyDescent="0.25">
      <c r="A215" s="531"/>
      <c r="B215" s="522" t="s">
        <v>323</v>
      </c>
      <c r="C215" s="523"/>
      <c r="D215" s="236"/>
      <c r="E215" s="242"/>
    </row>
    <row r="216" spans="1:5" ht="33" customHeight="1" x14ac:dyDescent="0.25">
      <c r="A216" s="531"/>
      <c r="B216" s="522" t="s">
        <v>324</v>
      </c>
      <c r="C216" s="523"/>
      <c r="D216" s="236"/>
      <c r="E216" s="242"/>
    </row>
    <row r="217" spans="1:5" ht="33" customHeight="1" x14ac:dyDescent="0.25">
      <c r="A217" s="531"/>
      <c r="B217" s="522" t="s">
        <v>325</v>
      </c>
      <c r="C217" s="523"/>
      <c r="D217" s="236"/>
      <c r="E217" s="242"/>
    </row>
    <row r="218" spans="1:5" ht="33" customHeight="1" x14ac:dyDescent="0.25">
      <c r="A218" s="531"/>
      <c r="B218" s="522" t="s">
        <v>326</v>
      </c>
      <c r="C218" s="523"/>
      <c r="D218" s="236"/>
      <c r="E218" s="242"/>
    </row>
    <row r="219" spans="1:5" ht="33" customHeight="1" x14ac:dyDescent="0.25">
      <c r="A219" s="531"/>
      <c r="B219" s="522" t="s">
        <v>327</v>
      </c>
      <c r="C219" s="523"/>
      <c r="D219" s="236"/>
      <c r="E219" s="242"/>
    </row>
    <row r="220" spans="1:5" ht="33" customHeight="1" x14ac:dyDescent="0.25">
      <c r="A220" s="531"/>
      <c r="B220" s="522" t="s">
        <v>328</v>
      </c>
      <c r="C220" s="523"/>
      <c r="D220" s="236"/>
      <c r="E220" s="242"/>
    </row>
    <row r="221" spans="1:5" ht="33" customHeight="1" x14ac:dyDescent="0.25">
      <c r="A221" s="531"/>
      <c r="B221" s="522" t="s">
        <v>329</v>
      </c>
      <c r="C221" s="523"/>
      <c r="D221" s="236"/>
      <c r="E221" s="242"/>
    </row>
    <row r="222" spans="1:5" ht="33" customHeight="1" x14ac:dyDescent="0.25">
      <c r="A222" s="531"/>
      <c r="B222" s="522" t="s">
        <v>330</v>
      </c>
      <c r="C222" s="523"/>
      <c r="D222" s="236"/>
      <c r="E222" s="242"/>
    </row>
    <row r="223" spans="1:5" ht="33" customHeight="1" x14ac:dyDescent="0.25">
      <c r="A223" s="531"/>
      <c r="B223" s="522" t="s">
        <v>331</v>
      </c>
      <c r="C223" s="523"/>
      <c r="D223" s="236"/>
      <c r="E223" s="242"/>
    </row>
    <row r="224" spans="1:5" ht="33" customHeight="1" x14ac:dyDescent="0.25">
      <c r="A224" s="531"/>
      <c r="B224" s="522" t="s">
        <v>332</v>
      </c>
      <c r="C224" s="523"/>
      <c r="D224" s="236"/>
      <c r="E224" s="242"/>
    </row>
    <row r="225" spans="1:5" ht="33" customHeight="1" x14ac:dyDescent="0.25">
      <c r="A225" s="531"/>
      <c r="B225" s="522" t="s">
        <v>333</v>
      </c>
      <c r="C225" s="523"/>
      <c r="D225" s="236"/>
      <c r="E225" s="242"/>
    </row>
    <row r="226" spans="1:5" ht="33" customHeight="1" x14ac:dyDescent="0.25">
      <c r="A226" s="531"/>
      <c r="B226" s="522" t="s">
        <v>334</v>
      </c>
      <c r="C226" s="522"/>
      <c r="D226" s="236"/>
      <c r="E226" s="242"/>
    </row>
    <row r="227" spans="1:5" ht="33" customHeight="1" x14ac:dyDescent="0.25">
      <c r="A227" s="531"/>
      <c r="B227" s="522" t="s">
        <v>335</v>
      </c>
      <c r="C227" s="523"/>
      <c r="D227" s="236"/>
      <c r="E227" s="242"/>
    </row>
    <row r="228" spans="1:5" ht="33" customHeight="1" x14ac:dyDescent="0.25">
      <c r="A228" s="531"/>
      <c r="B228" s="533" t="s">
        <v>368</v>
      </c>
      <c r="C228" s="533"/>
      <c r="D228" s="533"/>
      <c r="E228" s="534"/>
    </row>
    <row r="229" spans="1:5" ht="33" customHeight="1" x14ac:dyDescent="0.25">
      <c r="A229" s="531"/>
      <c r="B229" s="522" t="s">
        <v>357</v>
      </c>
      <c r="C229" s="522"/>
      <c r="D229" s="236"/>
      <c r="E229" s="242"/>
    </row>
    <row r="230" spans="1:5" ht="33" customHeight="1" x14ac:dyDescent="0.25">
      <c r="A230" s="531"/>
      <c r="B230" s="522" t="s">
        <v>354</v>
      </c>
      <c r="C230" s="522"/>
      <c r="D230" s="236"/>
      <c r="E230" s="242"/>
    </row>
    <row r="231" spans="1:5" ht="33" customHeight="1" x14ac:dyDescent="0.25">
      <c r="A231" s="531"/>
      <c r="B231" s="522" t="s">
        <v>355</v>
      </c>
      <c r="C231" s="522"/>
      <c r="D231" s="236"/>
      <c r="E231" s="242"/>
    </row>
    <row r="232" spans="1:5" ht="33" customHeight="1" x14ac:dyDescent="0.25">
      <c r="A232" s="531"/>
      <c r="B232" s="522" t="s">
        <v>356</v>
      </c>
      <c r="C232" s="522"/>
      <c r="D232" s="236"/>
      <c r="E232" s="242"/>
    </row>
    <row r="233" spans="1:5" ht="33" customHeight="1" x14ac:dyDescent="0.25">
      <c r="A233" s="531"/>
      <c r="B233" s="522" t="s">
        <v>358</v>
      </c>
      <c r="C233" s="522"/>
      <c r="D233" s="236"/>
      <c r="E233" s="242"/>
    </row>
    <row r="234" spans="1:5" ht="33" customHeight="1" x14ac:dyDescent="0.25">
      <c r="A234" s="531"/>
      <c r="B234" s="522" t="s">
        <v>359</v>
      </c>
      <c r="C234" s="522"/>
      <c r="D234" s="236"/>
      <c r="E234" s="242"/>
    </row>
    <row r="235" spans="1:5" ht="33" customHeight="1" x14ac:dyDescent="0.25">
      <c r="A235" s="531"/>
      <c r="B235" s="522" t="s">
        <v>360</v>
      </c>
      <c r="C235" s="522"/>
      <c r="D235" s="236"/>
      <c r="E235" s="242"/>
    </row>
    <row r="236" spans="1:5" ht="33" customHeight="1" x14ac:dyDescent="0.25">
      <c r="A236" s="531"/>
      <c r="B236" s="522" t="s">
        <v>361</v>
      </c>
      <c r="C236" s="522"/>
      <c r="D236" s="236"/>
      <c r="E236" s="242"/>
    </row>
    <row r="237" spans="1:5" ht="33" customHeight="1" x14ac:dyDescent="0.25">
      <c r="A237" s="531"/>
      <c r="B237" s="522" t="s">
        <v>362</v>
      </c>
      <c r="C237" s="522"/>
      <c r="D237" s="236"/>
      <c r="E237" s="242"/>
    </row>
    <row r="238" spans="1:5" ht="33" customHeight="1" x14ac:dyDescent="0.25">
      <c r="A238" s="531"/>
      <c r="B238" s="522" t="s">
        <v>363</v>
      </c>
      <c r="C238" s="522"/>
      <c r="D238" s="236"/>
      <c r="E238" s="242"/>
    </row>
    <row r="239" spans="1:5" ht="33" customHeight="1" x14ac:dyDescent="0.25">
      <c r="A239" s="531"/>
      <c r="B239" s="522" t="s">
        <v>364</v>
      </c>
      <c r="C239" s="522"/>
      <c r="D239" s="236"/>
      <c r="E239" s="242"/>
    </row>
    <row r="240" spans="1:5" ht="33" customHeight="1" x14ac:dyDescent="0.25">
      <c r="A240" s="531"/>
      <c r="B240" s="522" t="s">
        <v>365</v>
      </c>
      <c r="C240" s="522"/>
      <c r="D240" s="236"/>
      <c r="E240" s="242"/>
    </row>
    <row r="241" spans="1:5" ht="33" customHeight="1" x14ac:dyDescent="0.25">
      <c r="A241" s="531"/>
      <c r="B241" s="522" t="s">
        <v>366</v>
      </c>
      <c r="C241" s="522"/>
      <c r="D241" s="236"/>
      <c r="E241" s="242"/>
    </row>
    <row r="242" spans="1:5" ht="33" customHeight="1" thickBot="1" x14ac:dyDescent="0.3">
      <c r="A242" s="532"/>
      <c r="B242" s="524" t="s">
        <v>367</v>
      </c>
      <c r="C242" s="524"/>
      <c r="D242" s="193"/>
      <c r="E242" s="243"/>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37" zoomScale="80" zoomScaleNormal="80"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602" t="str">
        <f>CONTEXTO!B1</f>
        <v xml:space="preserve">PROCESO: </v>
      </c>
      <c r="B1" s="437"/>
      <c r="C1" s="437"/>
      <c r="D1" s="437"/>
      <c r="E1" s="437"/>
      <c r="F1" s="437"/>
      <c r="G1" s="438"/>
      <c r="H1" s="597" t="s">
        <v>547</v>
      </c>
      <c r="I1" s="597"/>
      <c r="J1" s="615"/>
      <c r="K1" s="2"/>
      <c r="N1" s="461"/>
    </row>
    <row r="2" spans="1:14" ht="15" customHeight="1" x14ac:dyDescent="0.2">
      <c r="A2" s="603"/>
      <c r="B2" s="440"/>
      <c r="C2" s="440"/>
      <c r="D2" s="440"/>
      <c r="E2" s="440"/>
      <c r="F2" s="440"/>
      <c r="G2" s="441"/>
      <c r="H2" s="522" t="s">
        <v>540</v>
      </c>
      <c r="I2" s="522"/>
      <c r="J2" s="616"/>
      <c r="K2" s="2"/>
      <c r="N2" s="461"/>
    </row>
    <row r="3" spans="1:14" ht="15" customHeight="1" x14ac:dyDescent="0.2">
      <c r="A3" s="603" t="s">
        <v>60</v>
      </c>
      <c r="B3" s="440"/>
      <c r="C3" s="440"/>
      <c r="D3" s="440"/>
      <c r="E3" s="440"/>
      <c r="F3" s="440"/>
      <c r="G3" s="441"/>
      <c r="H3" s="522" t="s">
        <v>541</v>
      </c>
      <c r="I3" s="522"/>
      <c r="J3" s="616"/>
      <c r="K3" s="2"/>
      <c r="N3" s="461"/>
    </row>
    <row r="4" spans="1:14" ht="15.75" customHeight="1" x14ac:dyDescent="0.2">
      <c r="A4" s="604"/>
      <c r="B4" s="513"/>
      <c r="C4" s="513"/>
      <c r="D4" s="513"/>
      <c r="E4" s="513"/>
      <c r="F4" s="513"/>
      <c r="G4" s="605"/>
      <c r="H4" s="522" t="s">
        <v>548</v>
      </c>
      <c r="I4" s="522"/>
      <c r="J4" s="617"/>
      <c r="K4" s="2"/>
      <c r="N4" s="461"/>
    </row>
    <row r="5" spans="1:14" ht="15.75" customHeight="1" x14ac:dyDescent="0.2">
      <c r="A5" s="612"/>
      <c r="B5" s="613"/>
      <c r="C5" s="613"/>
      <c r="D5" s="613"/>
      <c r="E5" s="613"/>
      <c r="F5" s="613"/>
      <c r="G5" s="613"/>
      <c r="H5" s="613"/>
      <c r="I5" s="613"/>
      <c r="J5" s="614"/>
      <c r="K5" s="2"/>
      <c r="N5" s="50"/>
    </row>
    <row r="6" spans="1:14" ht="15" customHeight="1" x14ac:dyDescent="0.2">
      <c r="A6" s="606" t="str">
        <f>CONTEXTO!A8</f>
        <v xml:space="preserve">PROCESO: Gestión de Hacienda Pública </v>
      </c>
      <c r="B6" s="607"/>
      <c r="C6" s="607"/>
      <c r="D6" s="607"/>
      <c r="E6" s="607"/>
      <c r="F6" s="607"/>
      <c r="G6" s="607"/>
      <c r="H6" s="607"/>
      <c r="I6" s="607"/>
      <c r="J6" s="608"/>
    </row>
    <row r="7" spans="1:14" ht="32.25" customHeight="1" thickBot="1" x14ac:dyDescent="0.25">
      <c r="A7" s="609"/>
      <c r="B7" s="610"/>
      <c r="C7" s="610"/>
      <c r="D7" s="610"/>
      <c r="E7" s="610"/>
      <c r="F7" s="610"/>
      <c r="G7" s="610"/>
      <c r="H7" s="610"/>
      <c r="I7" s="610"/>
      <c r="J7" s="611"/>
    </row>
    <row r="8" spans="1:14" ht="23.25" customHeight="1" x14ac:dyDescent="0.2">
      <c r="A8" s="620" t="s">
        <v>61</v>
      </c>
      <c r="B8" s="620"/>
      <c r="C8" s="620"/>
      <c r="D8" s="620"/>
      <c r="E8" s="587" t="s">
        <v>9</v>
      </c>
      <c r="F8" s="618"/>
      <c r="G8" s="618"/>
      <c r="H8" s="618"/>
      <c r="I8" s="618"/>
      <c r="J8" s="619"/>
    </row>
    <row r="9" spans="1:14" ht="23.25" customHeight="1" x14ac:dyDescent="0.2">
      <c r="A9" s="620"/>
      <c r="B9" s="620"/>
      <c r="C9" s="620"/>
      <c r="D9" s="620"/>
      <c r="E9" s="586" t="s">
        <v>62</v>
      </c>
      <c r="F9" s="586"/>
      <c r="G9" s="586" t="s">
        <v>63</v>
      </c>
      <c r="H9" s="586"/>
      <c r="I9" s="586"/>
      <c r="J9" s="586"/>
    </row>
    <row r="10" spans="1:14" ht="23.25" customHeight="1" x14ac:dyDescent="0.25">
      <c r="A10" s="620"/>
      <c r="B10" s="620"/>
      <c r="C10" s="620"/>
      <c r="D10" s="620"/>
      <c r="E10" s="566" t="s">
        <v>64</v>
      </c>
      <c r="F10" s="566"/>
      <c r="G10" s="599" t="s">
        <v>65</v>
      </c>
      <c r="H10" s="600"/>
      <c r="I10" s="600"/>
      <c r="J10" s="601"/>
    </row>
    <row r="11" spans="1:14" ht="43.5" customHeight="1" x14ac:dyDescent="0.2">
      <c r="A11" s="620"/>
      <c r="B11" s="620"/>
      <c r="C11" s="620"/>
      <c r="D11" s="620"/>
      <c r="E11" s="583" t="s">
        <v>412</v>
      </c>
      <c r="F11" s="584"/>
      <c r="G11" s="598" t="s">
        <v>419</v>
      </c>
      <c r="H11" s="598"/>
      <c r="I11" s="598"/>
      <c r="J11" s="598"/>
    </row>
    <row r="12" spans="1:14" ht="43.5" customHeight="1" x14ac:dyDescent="0.2">
      <c r="A12" s="620"/>
      <c r="B12" s="620"/>
      <c r="C12" s="620"/>
      <c r="D12" s="620"/>
      <c r="E12" s="583" t="s">
        <v>413</v>
      </c>
      <c r="F12" s="584"/>
      <c r="G12" s="598" t="s">
        <v>420</v>
      </c>
      <c r="H12" s="598"/>
      <c r="I12" s="598"/>
      <c r="J12" s="598"/>
    </row>
    <row r="13" spans="1:14" ht="43.5" customHeight="1" x14ac:dyDescent="0.2">
      <c r="A13" s="620"/>
      <c r="B13" s="620"/>
      <c r="C13" s="620"/>
      <c r="D13" s="620"/>
      <c r="E13" s="583" t="s">
        <v>414</v>
      </c>
      <c r="F13" s="584"/>
      <c r="G13" s="570" t="s">
        <v>441</v>
      </c>
      <c r="H13" s="570"/>
      <c r="I13" s="570"/>
      <c r="J13" s="570"/>
    </row>
    <row r="14" spans="1:14" ht="43.5" customHeight="1" x14ac:dyDescent="0.2">
      <c r="A14" s="620"/>
      <c r="B14" s="620"/>
      <c r="C14" s="620"/>
      <c r="D14" s="620"/>
      <c r="E14" s="568" t="s">
        <v>415</v>
      </c>
      <c r="F14" s="569"/>
      <c r="G14" s="598" t="s">
        <v>440</v>
      </c>
      <c r="H14" s="598"/>
      <c r="I14" s="598"/>
      <c r="J14" s="598"/>
    </row>
    <row r="15" spans="1:14" ht="49.5" customHeight="1" x14ac:dyDescent="0.2">
      <c r="A15" s="620"/>
      <c r="B15" s="620"/>
      <c r="C15" s="620"/>
      <c r="D15" s="620"/>
      <c r="E15" s="583" t="s">
        <v>475</v>
      </c>
      <c r="F15" s="584"/>
      <c r="G15" s="598" t="s">
        <v>439</v>
      </c>
      <c r="H15" s="598"/>
      <c r="I15" s="598"/>
      <c r="J15" s="598"/>
    </row>
    <row r="16" spans="1:14" ht="49.5" customHeight="1" x14ac:dyDescent="0.2">
      <c r="A16" s="620"/>
      <c r="B16" s="620"/>
      <c r="C16" s="620"/>
      <c r="D16" s="620"/>
      <c r="E16" s="583" t="s">
        <v>416</v>
      </c>
      <c r="F16" s="584"/>
      <c r="G16" s="598" t="s">
        <v>442</v>
      </c>
      <c r="H16" s="598"/>
      <c r="I16" s="598"/>
      <c r="J16" s="598"/>
    </row>
    <row r="17" spans="1:10" ht="54.75" customHeight="1" x14ac:dyDescent="0.2">
      <c r="A17" s="620"/>
      <c r="B17" s="620"/>
      <c r="C17" s="620"/>
      <c r="D17" s="620"/>
      <c r="E17" s="583" t="s">
        <v>417</v>
      </c>
      <c r="F17" s="584"/>
      <c r="G17" s="585" t="s">
        <v>443</v>
      </c>
      <c r="H17" s="585"/>
      <c r="I17" s="585"/>
      <c r="J17" s="585"/>
    </row>
    <row r="18" spans="1:10" ht="48.75" customHeight="1" x14ac:dyDescent="0.2">
      <c r="A18" s="620"/>
      <c r="B18" s="620"/>
      <c r="C18" s="620"/>
      <c r="D18" s="620"/>
      <c r="E18" s="583" t="s">
        <v>418</v>
      </c>
      <c r="F18" s="584"/>
      <c r="G18" s="585" t="s">
        <v>444</v>
      </c>
      <c r="H18" s="585"/>
      <c r="I18" s="585"/>
      <c r="J18" s="585"/>
    </row>
    <row r="19" spans="1:10" ht="54.75" customHeight="1" x14ac:dyDescent="0.2">
      <c r="A19" s="620"/>
      <c r="B19" s="620"/>
      <c r="C19" s="620"/>
      <c r="D19" s="620"/>
      <c r="E19" s="583" t="s">
        <v>517</v>
      </c>
      <c r="F19" s="584"/>
      <c r="G19" s="585" t="s">
        <v>446</v>
      </c>
      <c r="H19" s="585"/>
      <c r="I19" s="585"/>
      <c r="J19" s="585"/>
    </row>
    <row r="20" spans="1:10" ht="59.25" customHeight="1" x14ac:dyDescent="0.2">
      <c r="A20" s="620"/>
      <c r="B20" s="620"/>
      <c r="C20" s="620"/>
      <c r="D20" s="620"/>
      <c r="E20" s="583" t="s">
        <v>518</v>
      </c>
      <c r="F20" s="584"/>
      <c r="G20" s="585" t="s">
        <v>445</v>
      </c>
      <c r="H20" s="585"/>
      <c r="I20" s="585"/>
      <c r="J20" s="585"/>
    </row>
    <row r="21" spans="1:10" ht="49.5" customHeight="1" x14ac:dyDescent="0.2">
      <c r="A21" s="620"/>
      <c r="B21" s="620"/>
      <c r="C21" s="620"/>
      <c r="D21" s="620"/>
      <c r="E21" s="583" t="s">
        <v>519</v>
      </c>
      <c r="F21" s="584"/>
      <c r="G21" s="591"/>
      <c r="H21" s="592"/>
      <c r="I21" s="592"/>
      <c r="J21" s="593"/>
    </row>
    <row r="22" spans="1:10" ht="49.5" customHeight="1" x14ac:dyDescent="0.2">
      <c r="A22" s="620"/>
      <c r="B22" s="620"/>
      <c r="C22" s="620"/>
      <c r="D22" s="620"/>
      <c r="E22" s="583"/>
      <c r="F22" s="584"/>
      <c r="G22" s="594"/>
      <c r="H22" s="595"/>
      <c r="I22" s="595"/>
      <c r="J22" s="596"/>
    </row>
    <row r="23" spans="1:10" ht="49.5" customHeight="1" x14ac:dyDescent="0.2">
      <c r="A23" s="620"/>
      <c r="B23" s="620"/>
      <c r="C23" s="620"/>
      <c r="D23" s="620"/>
      <c r="E23" s="583"/>
      <c r="F23" s="584"/>
      <c r="G23" s="594"/>
      <c r="H23" s="595"/>
      <c r="I23" s="595"/>
      <c r="J23" s="596"/>
    </row>
    <row r="24" spans="1:10" ht="49.5" customHeight="1" x14ac:dyDescent="0.2">
      <c r="A24" s="620"/>
      <c r="B24" s="620"/>
      <c r="C24" s="620"/>
      <c r="D24" s="620"/>
      <c r="E24" s="583"/>
      <c r="F24" s="584"/>
      <c r="G24" s="594"/>
      <c r="H24" s="595"/>
      <c r="I24" s="595"/>
      <c r="J24" s="596"/>
    </row>
    <row r="25" spans="1:10" ht="49.5" customHeight="1" x14ac:dyDescent="0.2">
      <c r="A25" s="620"/>
      <c r="B25" s="620"/>
      <c r="C25" s="620"/>
      <c r="D25" s="620"/>
      <c r="E25" s="583"/>
      <c r="F25" s="584"/>
      <c r="G25" s="591"/>
      <c r="H25" s="592"/>
      <c r="I25" s="592"/>
      <c r="J25" s="593"/>
    </row>
    <row r="26" spans="1:10" ht="51.75" customHeight="1" x14ac:dyDescent="0.2">
      <c r="A26" s="560" t="s">
        <v>7</v>
      </c>
      <c r="B26" s="560" t="s">
        <v>63</v>
      </c>
      <c r="C26" s="566" t="s">
        <v>66</v>
      </c>
      <c r="D26" s="566"/>
      <c r="E26" s="586" t="s">
        <v>258</v>
      </c>
      <c r="F26" s="566"/>
      <c r="G26" s="587" t="s">
        <v>259</v>
      </c>
      <c r="H26" s="588"/>
      <c r="I26" s="588"/>
      <c r="J26" s="589"/>
    </row>
    <row r="27" spans="1:10" ht="48.75" customHeight="1" x14ac:dyDescent="0.2">
      <c r="A27" s="560"/>
      <c r="B27" s="560"/>
      <c r="C27" s="568" t="s">
        <v>423</v>
      </c>
      <c r="D27" s="569"/>
      <c r="E27" s="568" t="s">
        <v>430</v>
      </c>
      <c r="F27" s="569"/>
      <c r="G27" s="577" t="s">
        <v>447</v>
      </c>
      <c r="H27" s="590"/>
      <c r="I27" s="590"/>
      <c r="J27" s="578"/>
    </row>
    <row r="28" spans="1:10" ht="51" customHeight="1" x14ac:dyDescent="0.2">
      <c r="A28" s="560"/>
      <c r="B28" s="560"/>
      <c r="C28" s="568" t="s">
        <v>424</v>
      </c>
      <c r="D28" s="569"/>
      <c r="E28" s="568" t="s">
        <v>431</v>
      </c>
      <c r="F28" s="569"/>
      <c r="G28" s="568" t="s">
        <v>448</v>
      </c>
      <c r="H28" s="574"/>
      <c r="I28" s="574"/>
      <c r="J28" s="569"/>
    </row>
    <row r="29" spans="1:10" ht="54.75" customHeight="1" x14ac:dyDescent="0.2">
      <c r="A29" s="560"/>
      <c r="B29" s="560"/>
      <c r="C29" s="568" t="s">
        <v>425</v>
      </c>
      <c r="D29" s="569"/>
      <c r="E29" s="568" t="s">
        <v>432</v>
      </c>
      <c r="F29" s="569"/>
      <c r="G29" s="568" t="s">
        <v>449</v>
      </c>
      <c r="H29" s="574"/>
      <c r="I29" s="574"/>
      <c r="J29" s="569"/>
    </row>
    <row r="30" spans="1:10" ht="49.5" customHeight="1" x14ac:dyDescent="0.2">
      <c r="A30" s="560"/>
      <c r="B30" s="560"/>
      <c r="C30" s="570" t="s">
        <v>426</v>
      </c>
      <c r="D30" s="567"/>
      <c r="E30" s="568" t="s">
        <v>433</v>
      </c>
      <c r="F30" s="569"/>
      <c r="G30" s="568" t="s">
        <v>429</v>
      </c>
      <c r="H30" s="574"/>
      <c r="I30" s="574"/>
      <c r="J30" s="569"/>
    </row>
    <row r="31" spans="1:10" ht="51" customHeight="1" x14ac:dyDescent="0.2">
      <c r="A31" s="560"/>
      <c r="B31" s="560"/>
      <c r="C31" s="568" t="s">
        <v>427</v>
      </c>
      <c r="D31" s="571"/>
      <c r="E31" s="568" t="s">
        <v>435</v>
      </c>
      <c r="F31" s="569"/>
      <c r="G31" s="567"/>
      <c r="H31" s="576"/>
      <c r="I31" s="576"/>
      <c r="J31" s="571"/>
    </row>
    <row r="32" spans="1:10" ht="52.5" customHeight="1" x14ac:dyDescent="0.2">
      <c r="A32" s="560"/>
      <c r="B32" s="560"/>
      <c r="C32" s="567" t="s">
        <v>428</v>
      </c>
      <c r="D32" s="567"/>
      <c r="E32" s="568" t="s">
        <v>436</v>
      </c>
      <c r="F32" s="569"/>
      <c r="G32" s="567"/>
      <c r="H32" s="567"/>
      <c r="I32" s="567"/>
      <c r="J32" s="567"/>
    </row>
    <row r="33" spans="1:10" ht="47.25" customHeight="1" x14ac:dyDescent="0.2">
      <c r="A33" s="560"/>
      <c r="B33" s="560"/>
      <c r="C33" s="567" t="s">
        <v>434</v>
      </c>
      <c r="D33" s="567"/>
      <c r="E33" s="577" t="s">
        <v>438</v>
      </c>
      <c r="F33" s="578"/>
      <c r="G33" s="573"/>
      <c r="H33" s="576"/>
      <c r="I33" s="576"/>
      <c r="J33" s="571"/>
    </row>
    <row r="34" spans="1:10" ht="51" customHeight="1" x14ac:dyDescent="0.2">
      <c r="A34" s="560"/>
      <c r="B34" s="560"/>
      <c r="C34" s="567" t="s">
        <v>437</v>
      </c>
      <c r="D34" s="567"/>
      <c r="E34" s="570"/>
      <c r="F34" s="570"/>
      <c r="G34" s="567"/>
      <c r="H34" s="567"/>
      <c r="I34" s="567"/>
      <c r="J34" s="567"/>
    </row>
    <row r="35" spans="1:10" ht="51" customHeight="1" x14ac:dyDescent="0.2">
      <c r="A35" s="560"/>
      <c r="B35" s="560"/>
      <c r="C35" s="570"/>
      <c r="D35" s="570"/>
      <c r="E35" s="567"/>
      <c r="F35" s="567"/>
      <c r="G35" s="567"/>
      <c r="H35" s="567"/>
      <c r="I35" s="567"/>
      <c r="J35" s="567"/>
    </row>
    <row r="36" spans="1:10" ht="51" customHeight="1" x14ac:dyDescent="0.2">
      <c r="A36" s="560"/>
      <c r="B36" s="560"/>
      <c r="C36" s="568"/>
      <c r="D36" s="569"/>
      <c r="E36" s="573"/>
      <c r="F36" s="571"/>
      <c r="G36" s="573"/>
      <c r="H36" s="576"/>
      <c r="I36" s="576"/>
      <c r="J36" s="571"/>
    </row>
    <row r="37" spans="1:10" ht="45.75" customHeight="1" x14ac:dyDescent="0.2">
      <c r="A37" s="560"/>
      <c r="B37" s="560"/>
      <c r="C37" s="568"/>
      <c r="D37" s="569"/>
      <c r="E37" s="573"/>
      <c r="F37" s="571"/>
      <c r="G37" s="573"/>
      <c r="H37" s="576"/>
      <c r="I37" s="576"/>
      <c r="J37" s="571"/>
    </row>
    <row r="38" spans="1:10" ht="41.25" customHeight="1" x14ac:dyDescent="0.2">
      <c r="A38" s="560"/>
      <c r="B38" s="560"/>
      <c r="C38" s="567"/>
      <c r="D38" s="567"/>
      <c r="E38" s="579"/>
      <c r="F38" s="579"/>
      <c r="G38" s="579"/>
      <c r="H38" s="579"/>
      <c r="I38" s="579"/>
      <c r="J38" s="579"/>
    </row>
    <row r="39" spans="1:10" ht="66" customHeight="1" x14ac:dyDescent="0.25">
      <c r="A39" s="560"/>
      <c r="B39" s="560" t="s">
        <v>62</v>
      </c>
      <c r="C39" s="566" t="s">
        <v>67</v>
      </c>
      <c r="D39" s="566"/>
      <c r="E39" s="561" t="s">
        <v>260</v>
      </c>
      <c r="F39" s="562"/>
      <c r="G39" s="563" t="s">
        <v>261</v>
      </c>
      <c r="H39" s="564"/>
      <c r="I39" s="564"/>
      <c r="J39" s="565"/>
    </row>
    <row r="40" spans="1:10" ht="51.75" customHeight="1" x14ac:dyDescent="0.2">
      <c r="A40" s="560"/>
      <c r="B40" s="560"/>
      <c r="C40" s="568" t="s">
        <v>421</v>
      </c>
      <c r="D40" s="569"/>
      <c r="E40" s="568" t="s">
        <v>476</v>
      </c>
      <c r="F40" s="569"/>
      <c r="G40" s="568" t="s">
        <v>478</v>
      </c>
      <c r="H40" s="574"/>
      <c r="I40" s="574"/>
      <c r="J40" s="569"/>
    </row>
    <row r="41" spans="1:10" ht="47.25" customHeight="1" x14ac:dyDescent="0.2">
      <c r="A41" s="560"/>
      <c r="B41" s="560"/>
      <c r="C41" s="568" t="s">
        <v>422</v>
      </c>
      <c r="D41" s="569"/>
      <c r="E41" s="568" t="s">
        <v>477</v>
      </c>
      <c r="F41" s="569"/>
      <c r="G41" s="568" t="s">
        <v>479</v>
      </c>
      <c r="H41" s="574"/>
      <c r="I41" s="574"/>
      <c r="J41" s="569"/>
    </row>
    <row r="42" spans="1:10" ht="49.5" customHeight="1" x14ac:dyDescent="0.2">
      <c r="A42" s="560"/>
      <c r="B42" s="560"/>
      <c r="C42" s="568"/>
      <c r="D42" s="569"/>
      <c r="E42" s="570"/>
      <c r="F42" s="570"/>
      <c r="G42" s="568"/>
      <c r="H42" s="574"/>
      <c r="I42" s="574"/>
      <c r="J42" s="569"/>
    </row>
    <row r="43" spans="1:10" ht="48" customHeight="1" x14ac:dyDescent="0.2">
      <c r="A43" s="560"/>
      <c r="B43" s="560"/>
      <c r="C43" s="567"/>
      <c r="D43" s="567"/>
      <c r="E43" s="570"/>
      <c r="F43" s="570"/>
      <c r="G43" s="567"/>
      <c r="H43" s="567"/>
      <c r="I43" s="567"/>
      <c r="J43" s="567"/>
    </row>
    <row r="44" spans="1:10" ht="45.75" customHeight="1" x14ac:dyDescent="0.2">
      <c r="A44" s="560"/>
      <c r="B44" s="560"/>
      <c r="C44" s="567"/>
      <c r="D44" s="567"/>
      <c r="E44" s="567"/>
      <c r="F44" s="567"/>
      <c r="G44" s="567"/>
      <c r="H44" s="567"/>
      <c r="I44" s="567"/>
      <c r="J44" s="567"/>
    </row>
    <row r="45" spans="1:10" ht="45.75" customHeight="1" x14ac:dyDescent="0.2">
      <c r="A45" s="560"/>
      <c r="B45" s="560"/>
      <c r="C45" s="567"/>
      <c r="D45" s="567"/>
      <c r="E45" s="567"/>
      <c r="F45" s="567"/>
      <c r="G45" s="567"/>
      <c r="H45" s="567"/>
      <c r="I45" s="567"/>
      <c r="J45" s="567"/>
    </row>
    <row r="46" spans="1:10" ht="45" customHeight="1" x14ac:dyDescent="0.2">
      <c r="A46" s="560"/>
      <c r="B46" s="560"/>
      <c r="C46" s="573"/>
      <c r="D46" s="571"/>
      <c r="E46" s="573"/>
      <c r="F46" s="571"/>
      <c r="G46" s="573"/>
      <c r="H46" s="576"/>
      <c r="I46" s="576"/>
      <c r="J46" s="571"/>
    </row>
    <row r="47" spans="1:10" ht="50.25" customHeight="1" x14ac:dyDescent="0.2">
      <c r="A47" s="560"/>
      <c r="B47" s="560"/>
      <c r="C47" s="573"/>
      <c r="D47" s="571"/>
      <c r="E47" s="573"/>
      <c r="F47" s="571"/>
      <c r="G47" s="573"/>
      <c r="H47" s="576"/>
      <c r="I47" s="576"/>
      <c r="J47" s="571"/>
    </row>
    <row r="48" spans="1:10" ht="52.5" customHeight="1" x14ac:dyDescent="0.2">
      <c r="A48" s="560"/>
      <c r="B48" s="560"/>
      <c r="C48" s="573"/>
      <c r="D48" s="571"/>
      <c r="E48" s="580"/>
      <c r="F48" s="581"/>
      <c r="G48" s="580"/>
      <c r="H48" s="582"/>
      <c r="I48" s="582"/>
      <c r="J48" s="581"/>
    </row>
    <row r="49" spans="1:10" ht="48" customHeight="1" x14ac:dyDescent="0.2">
      <c r="A49" s="560"/>
      <c r="B49" s="560"/>
      <c r="C49" s="573"/>
      <c r="D49" s="571"/>
      <c r="E49" s="573"/>
      <c r="F49" s="571"/>
      <c r="G49" s="573"/>
      <c r="H49" s="576"/>
      <c r="I49" s="576"/>
      <c r="J49" s="571"/>
    </row>
    <row r="50" spans="1:10" ht="46.5" customHeight="1" x14ac:dyDescent="0.2">
      <c r="A50" s="560"/>
      <c r="B50" s="560"/>
      <c r="C50" s="573"/>
      <c r="D50" s="571"/>
      <c r="E50" s="580"/>
      <c r="F50" s="581"/>
      <c r="G50" s="580"/>
      <c r="H50" s="582"/>
      <c r="I50" s="582"/>
      <c r="J50" s="581"/>
    </row>
    <row r="51" spans="1:10" ht="48" customHeight="1" x14ac:dyDescent="0.2">
      <c r="A51" s="560"/>
      <c r="B51" s="560"/>
      <c r="C51" s="573"/>
      <c r="D51" s="571"/>
      <c r="E51" s="573"/>
      <c r="F51" s="571"/>
      <c r="G51" s="573"/>
      <c r="H51" s="576"/>
      <c r="I51" s="576"/>
      <c r="J51" s="571"/>
    </row>
    <row r="52" spans="1:10" ht="53.25" customHeight="1" x14ac:dyDescent="0.2">
      <c r="A52" s="560"/>
      <c r="B52" s="560"/>
      <c r="C52" s="573"/>
      <c r="D52" s="571"/>
      <c r="E52" s="573"/>
      <c r="F52" s="571"/>
      <c r="G52" s="573"/>
      <c r="H52" s="576"/>
      <c r="I52" s="576"/>
      <c r="J52" s="571"/>
    </row>
    <row r="53" spans="1:10" ht="43.5" customHeight="1" x14ac:dyDescent="0.2">
      <c r="A53" s="560"/>
      <c r="B53" s="560"/>
      <c r="C53" s="567"/>
      <c r="D53" s="567"/>
      <c r="E53" s="567"/>
      <c r="F53" s="567"/>
      <c r="G53" s="567"/>
      <c r="H53" s="567"/>
      <c r="I53" s="567"/>
      <c r="J53" s="567"/>
    </row>
    <row r="54" spans="1:10" ht="48.75" customHeight="1" x14ac:dyDescent="0.2">
      <c r="A54" s="560"/>
      <c r="B54" s="560"/>
      <c r="C54" s="567"/>
      <c r="D54" s="567"/>
      <c r="E54" s="567"/>
      <c r="F54" s="567"/>
      <c r="G54" s="567"/>
      <c r="H54" s="567"/>
      <c r="I54" s="567"/>
      <c r="J54" s="567"/>
    </row>
    <row r="55" spans="1:10" x14ac:dyDescent="0.2">
      <c r="C55" s="54"/>
      <c r="D55" s="54"/>
      <c r="E55" s="575"/>
      <c r="F55" s="575"/>
      <c r="G55" s="575"/>
      <c r="H55" s="575"/>
      <c r="I55" s="575"/>
      <c r="J55" s="575"/>
    </row>
    <row r="56" spans="1:10" x14ac:dyDescent="0.2">
      <c r="C56" s="54"/>
      <c r="D56" s="54"/>
      <c r="E56" s="575"/>
      <c r="F56" s="575"/>
      <c r="G56" s="575"/>
      <c r="H56" s="575"/>
      <c r="I56" s="575"/>
      <c r="J56" s="575"/>
    </row>
    <row r="57" spans="1:10" x14ac:dyDescent="0.2">
      <c r="E57" s="572"/>
      <c r="F57" s="572"/>
      <c r="G57" s="572"/>
      <c r="H57" s="572"/>
      <c r="I57" s="572"/>
      <c r="J57" s="572"/>
    </row>
    <row r="58" spans="1:10" x14ac:dyDescent="0.2">
      <c r="E58" s="572"/>
      <c r="F58" s="572"/>
      <c r="G58" s="572"/>
      <c r="H58" s="572"/>
      <c r="I58" s="572"/>
      <c r="J58" s="572"/>
    </row>
    <row r="59" spans="1:10" x14ac:dyDescent="0.2">
      <c r="E59" s="572"/>
      <c r="F59" s="572"/>
      <c r="G59" s="572"/>
      <c r="H59" s="572"/>
      <c r="I59" s="572"/>
      <c r="J59" s="572"/>
    </row>
    <row r="60" spans="1:10" x14ac:dyDescent="0.2">
      <c r="E60" s="572"/>
      <c r="F60" s="572"/>
      <c r="G60" s="572"/>
      <c r="H60" s="572"/>
      <c r="I60" s="572"/>
      <c r="J60" s="572"/>
    </row>
    <row r="61" spans="1:10" x14ac:dyDescent="0.2">
      <c r="E61" s="572"/>
      <c r="F61" s="572"/>
      <c r="G61" s="572"/>
      <c r="H61" s="572"/>
      <c r="I61" s="572"/>
      <c r="J61" s="572"/>
    </row>
    <row r="62" spans="1:10" x14ac:dyDescent="0.2">
      <c r="E62" s="572"/>
      <c r="F62" s="572"/>
      <c r="G62" s="572"/>
      <c r="H62" s="572"/>
      <c r="I62" s="572"/>
      <c r="J62" s="572"/>
    </row>
    <row r="63" spans="1:10" x14ac:dyDescent="0.2">
      <c r="E63" s="572"/>
      <c r="F63" s="572"/>
      <c r="G63" s="572"/>
      <c r="H63" s="572"/>
      <c r="I63" s="572"/>
      <c r="J63" s="572"/>
    </row>
    <row r="64" spans="1:10" x14ac:dyDescent="0.2">
      <c r="E64" s="572"/>
      <c r="F64" s="572"/>
      <c r="G64" s="572"/>
      <c r="H64" s="572"/>
      <c r="I64" s="572"/>
      <c r="J64" s="572"/>
    </row>
    <row r="65" spans="5:10" x14ac:dyDescent="0.2">
      <c r="E65" s="572"/>
      <c r="F65" s="572"/>
      <c r="G65" s="572"/>
      <c r="H65" s="572"/>
      <c r="I65" s="572"/>
      <c r="J65" s="572"/>
    </row>
    <row r="66" spans="5:10" x14ac:dyDescent="0.2">
      <c r="E66" s="572"/>
      <c r="F66" s="572"/>
      <c r="G66" s="572"/>
      <c r="H66" s="572"/>
      <c r="I66" s="572"/>
      <c r="J66" s="572"/>
    </row>
    <row r="67" spans="5:10" x14ac:dyDescent="0.2">
      <c r="E67" s="572"/>
      <c r="F67" s="572"/>
      <c r="G67" s="572"/>
      <c r="H67" s="572"/>
      <c r="I67" s="572"/>
      <c r="J67" s="572"/>
    </row>
    <row r="68" spans="5:10" x14ac:dyDescent="0.2">
      <c r="E68" s="572"/>
      <c r="F68" s="572"/>
      <c r="G68" s="572"/>
      <c r="H68" s="572"/>
      <c r="I68" s="572"/>
      <c r="J68" s="572"/>
    </row>
    <row r="69" spans="5:10" x14ac:dyDescent="0.2">
      <c r="E69" s="572"/>
      <c r="F69" s="572"/>
      <c r="G69" s="572"/>
      <c r="H69" s="572"/>
      <c r="I69" s="572"/>
      <c r="J69" s="572"/>
    </row>
    <row r="70" spans="5:10" x14ac:dyDescent="0.2">
      <c r="E70" s="572"/>
      <c r="F70" s="572"/>
      <c r="G70" s="572"/>
      <c r="H70" s="572"/>
      <c r="I70" s="572"/>
      <c r="J70" s="572"/>
    </row>
    <row r="71" spans="5:10" x14ac:dyDescent="0.2">
      <c r="E71" s="572"/>
      <c r="F71" s="572"/>
      <c r="G71" s="572"/>
      <c r="H71" s="572"/>
      <c r="I71" s="572"/>
      <c r="J71" s="572"/>
    </row>
    <row r="72" spans="5:10" x14ac:dyDescent="0.2">
      <c r="E72" s="572"/>
      <c r="F72" s="572"/>
      <c r="G72" s="572"/>
      <c r="H72" s="572"/>
      <c r="I72" s="572"/>
      <c r="J72" s="572"/>
    </row>
    <row r="73" spans="5:10" x14ac:dyDescent="0.2">
      <c r="E73" s="572"/>
      <c r="F73" s="572"/>
      <c r="G73" s="572"/>
      <c r="H73" s="572"/>
      <c r="I73" s="572"/>
      <c r="J73" s="572"/>
    </row>
    <row r="74" spans="5:10" x14ac:dyDescent="0.2">
      <c r="E74" s="572"/>
      <c r="F74" s="572"/>
      <c r="G74" s="572"/>
      <c r="H74" s="572"/>
      <c r="I74" s="572"/>
      <c r="J74" s="572"/>
    </row>
    <row r="75" spans="5:10" x14ac:dyDescent="0.2">
      <c r="E75" s="572"/>
      <c r="F75" s="572"/>
      <c r="G75" s="572"/>
      <c r="H75" s="572"/>
      <c r="I75" s="572"/>
      <c r="J75" s="572"/>
    </row>
    <row r="76" spans="5:10" x14ac:dyDescent="0.2">
      <c r="E76" s="572"/>
      <c r="F76" s="572"/>
      <c r="G76" s="572"/>
      <c r="H76" s="572"/>
      <c r="I76" s="572"/>
      <c r="J76" s="572"/>
    </row>
    <row r="77" spans="5:10" x14ac:dyDescent="0.2">
      <c r="E77" s="572"/>
      <c r="F77" s="572"/>
      <c r="G77" s="572"/>
      <c r="H77" s="572"/>
      <c r="I77" s="572"/>
      <c r="J77" s="572"/>
    </row>
    <row r="78" spans="5:10" x14ac:dyDescent="0.2">
      <c r="E78" s="572"/>
      <c r="F78" s="572"/>
      <c r="G78" s="572"/>
      <c r="H78" s="572"/>
      <c r="I78" s="572"/>
      <c r="J78" s="572"/>
    </row>
    <row r="79" spans="5:10" x14ac:dyDescent="0.2">
      <c r="E79" s="572"/>
      <c r="F79" s="572"/>
      <c r="G79" s="572"/>
      <c r="H79" s="572"/>
      <c r="I79" s="572"/>
      <c r="J79" s="572"/>
    </row>
    <row r="80" spans="5:10" x14ac:dyDescent="0.2">
      <c r="E80" s="572"/>
      <c r="F80" s="572"/>
      <c r="G80" s="572"/>
      <c r="H80" s="572"/>
      <c r="I80" s="572"/>
      <c r="J80" s="572"/>
    </row>
    <row r="81" spans="5:10" x14ac:dyDescent="0.2">
      <c r="E81" s="572"/>
      <c r="F81" s="572"/>
      <c r="G81" s="572"/>
      <c r="H81" s="572"/>
      <c r="I81" s="572"/>
      <c r="J81" s="572"/>
    </row>
    <row r="82" spans="5:10" x14ac:dyDescent="0.2">
      <c r="E82" s="572"/>
      <c r="F82" s="572"/>
      <c r="G82" s="572"/>
      <c r="H82" s="572"/>
      <c r="I82" s="572"/>
      <c r="J82" s="572"/>
    </row>
    <row r="83" spans="5:10" x14ac:dyDescent="0.2">
      <c r="E83" s="572"/>
      <c r="F83" s="572"/>
      <c r="G83" s="572"/>
      <c r="H83" s="572"/>
      <c r="I83" s="572"/>
      <c r="J83" s="572"/>
    </row>
    <row r="84" spans="5:10" x14ac:dyDescent="0.2">
      <c r="E84" s="572"/>
      <c r="F84" s="572"/>
      <c r="G84" s="572"/>
      <c r="H84" s="572"/>
      <c r="I84" s="572"/>
      <c r="J84" s="572"/>
    </row>
    <row r="85" spans="5:10" x14ac:dyDescent="0.2">
      <c r="E85" s="572"/>
      <c r="F85" s="572"/>
      <c r="G85" s="572"/>
      <c r="H85" s="572"/>
      <c r="I85" s="572"/>
      <c r="J85" s="572"/>
    </row>
    <row r="86" spans="5:10" x14ac:dyDescent="0.2">
      <c r="E86" s="572"/>
      <c r="F86" s="572"/>
      <c r="G86" s="572"/>
      <c r="H86" s="572"/>
      <c r="I86" s="572"/>
      <c r="J86" s="572"/>
    </row>
    <row r="87" spans="5:10" x14ac:dyDescent="0.2">
      <c r="E87" s="572"/>
      <c r="F87" s="572"/>
      <c r="G87" s="572"/>
      <c r="H87" s="572"/>
      <c r="I87" s="572"/>
      <c r="J87" s="572"/>
    </row>
    <row r="88" spans="5:10" x14ac:dyDescent="0.2">
      <c r="E88" s="572"/>
      <c r="F88" s="572"/>
      <c r="G88" s="572"/>
      <c r="H88" s="572"/>
      <c r="I88" s="572"/>
      <c r="J88" s="572"/>
    </row>
    <row r="89" spans="5:10" x14ac:dyDescent="0.2">
      <c r="E89" s="572"/>
      <c r="F89" s="572"/>
      <c r="G89" s="572"/>
      <c r="H89" s="572"/>
      <c r="I89" s="572"/>
      <c r="J89" s="572"/>
    </row>
    <row r="90" spans="5:10" x14ac:dyDescent="0.2">
      <c r="E90" s="572"/>
      <c r="F90" s="572"/>
      <c r="G90" s="572"/>
      <c r="H90" s="572"/>
      <c r="I90" s="572"/>
      <c r="J90" s="572"/>
    </row>
    <row r="91" spans="5:10" x14ac:dyDescent="0.2">
      <c r="E91" s="572"/>
      <c r="F91" s="572"/>
      <c r="G91" s="572"/>
      <c r="H91" s="572"/>
      <c r="I91" s="572"/>
      <c r="J91" s="572"/>
    </row>
    <row r="92" spans="5:10" x14ac:dyDescent="0.2">
      <c r="E92" s="572"/>
      <c r="F92" s="572"/>
      <c r="G92" s="572"/>
      <c r="H92" s="572"/>
      <c r="I92" s="572"/>
      <c r="J92" s="572"/>
    </row>
    <row r="93" spans="5:10" x14ac:dyDescent="0.2">
      <c r="E93" s="572"/>
      <c r="F93" s="572"/>
      <c r="G93" s="572"/>
      <c r="H93" s="572"/>
      <c r="I93" s="572"/>
      <c r="J93" s="572"/>
    </row>
    <row r="94" spans="5:10" x14ac:dyDescent="0.2">
      <c r="E94" s="572"/>
      <c r="F94" s="572"/>
      <c r="G94" s="572"/>
      <c r="H94" s="572"/>
      <c r="I94" s="572"/>
      <c r="J94" s="572"/>
    </row>
    <row r="95" spans="5:10" x14ac:dyDescent="0.2">
      <c r="E95" s="572"/>
      <c r="F95" s="572"/>
      <c r="G95" s="572"/>
      <c r="H95" s="572"/>
      <c r="I95" s="572"/>
      <c r="J95" s="572"/>
    </row>
    <row r="96" spans="5:10" x14ac:dyDescent="0.2">
      <c r="E96" s="572"/>
      <c r="F96" s="572"/>
      <c r="G96" s="572"/>
      <c r="H96" s="572"/>
      <c r="I96" s="572"/>
      <c r="J96" s="572"/>
    </row>
    <row r="97" spans="5:10" x14ac:dyDescent="0.2">
      <c r="E97" s="572"/>
      <c r="F97" s="572"/>
      <c r="G97" s="572"/>
      <c r="H97" s="572"/>
      <c r="I97" s="572"/>
      <c r="J97" s="572"/>
    </row>
    <row r="98" spans="5:10" x14ac:dyDescent="0.2">
      <c r="E98" s="572"/>
      <c r="F98" s="572"/>
      <c r="G98" s="572"/>
      <c r="H98" s="572"/>
      <c r="I98" s="572"/>
      <c r="J98" s="572"/>
    </row>
    <row r="99" spans="5:10" x14ac:dyDescent="0.2">
      <c r="E99" s="572"/>
      <c r="F99" s="572"/>
      <c r="G99" s="572"/>
      <c r="H99" s="572"/>
      <c r="I99" s="572"/>
      <c r="J99" s="572"/>
    </row>
    <row r="100" spans="5:10" x14ac:dyDescent="0.2">
      <c r="E100" s="572"/>
      <c r="F100" s="572"/>
      <c r="G100" s="572"/>
      <c r="H100" s="572"/>
      <c r="I100" s="572"/>
      <c r="J100" s="572"/>
    </row>
    <row r="101" spans="5:10" x14ac:dyDescent="0.2">
      <c r="E101" s="572"/>
      <c r="F101" s="572"/>
      <c r="G101" s="572"/>
      <c r="H101" s="572"/>
      <c r="I101" s="572"/>
      <c r="J101" s="572"/>
    </row>
    <row r="102" spans="5:10" x14ac:dyDescent="0.2">
      <c r="E102" s="572"/>
      <c r="F102" s="572"/>
      <c r="G102" s="572"/>
      <c r="H102" s="572"/>
      <c r="I102" s="572"/>
      <c r="J102" s="572"/>
    </row>
    <row r="103" spans="5:10" x14ac:dyDescent="0.2">
      <c r="E103" s="572"/>
      <c r="F103" s="572"/>
      <c r="G103" s="572"/>
      <c r="H103" s="572"/>
      <c r="I103" s="572"/>
      <c r="J103" s="572"/>
    </row>
    <row r="104" spans="5:10" x14ac:dyDescent="0.2">
      <c r="E104" s="572"/>
      <c r="F104" s="572"/>
      <c r="G104" s="572"/>
      <c r="H104" s="572"/>
      <c r="I104" s="572"/>
      <c r="J104" s="572"/>
    </row>
    <row r="105" spans="5:10" x14ac:dyDescent="0.2">
      <c r="E105" s="572"/>
      <c r="F105" s="572"/>
      <c r="G105" s="572"/>
      <c r="H105" s="572"/>
      <c r="I105" s="572"/>
      <c r="J105" s="572"/>
    </row>
    <row r="106" spans="5:10" x14ac:dyDescent="0.2">
      <c r="E106" s="572"/>
      <c r="F106" s="572"/>
      <c r="G106" s="572"/>
      <c r="H106" s="572"/>
      <c r="I106" s="572"/>
      <c r="J106" s="572"/>
    </row>
    <row r="107" spans="5:10" x14ac:dyDescent="0.2">
      <c r="E107" s="572"/>
      <c r="F107" s="572"/>
      <c r="G107" s="572"/>
      <c r="H107" s="572"/>
      <c r="I107" s="572"/>
      <c r="J107" s="572"/>
    </row>
    <row r="108" spans="5:10" x14ac:dyDescent="0.2">
      <c r="E108" s="572"/>
      <c r="F108" s="572"/>
      <c r="G108" s="572"/>
      <c r="H108" s="572"/>
      <c r="I108" s="572"/>
      <c r="J108" s="572"/>
    </row>
    <row r="109" spans="5:10" x14ac:dyDescent="0.2">
      <c r="E109" s="572"/>
      <c r="F109" s="572"/>
      <c r="G109" s="572"/>
      <c r="H109" s="572"/>
      <c r="I109" s="572"/>
      <c r="J109" s="572"/>
    </row>
    <row r="110" spans="5:10" x14ac:dyDescent="0.2">
      <c r="E110" s="572"/>
      <c r="F110" s="572"/>
      <c r="G110" s="572"/>
      <c r="H110" s="572"/>
      <c r="I110" s="572"/>
      <c r="J110" s="572"/>
    </row>
    <row r="111" spans="5:10" x14ac:dyDescent="0.2">
      <c r="E111" s="572"/>
      <c r="F111" s="572"/>
      <c r="G111" s="572"/>
      <c r="H111" s="572"/>
      <c r="I111" s="572"/>
      <c r="J111" s="572"/>
    </row>
    <row r="112" spans="5:10" x14ac:dyDescent="0.2">
      <c r="E112" s="572"/>
      <c r="F112" s="572"/>
      <c r="G112" s="572"/>
      <c r="H112" s="572"/>
      <c r="I112" s="572"/>
      <c r="J112" s="572"/>
    </row>
    <row r="113" spans="5:10" x14ac:dyDescent="0.2">
      <c r="E113" s="572"/>
      <c r="F113" s="572"/>
      <c r="G113" s="572"/>
      <c r="H113" s="572"/>
      <c r="I113" s="572"/>
      <c r="J113" s="572"/>
    </row>
    <row r="114" spans="5:10" x14ac:dyDescent="0.2">
      <c r="E114" s="572"/>
      <c r="F114" s="572"/>
      <c r="G114" s="572"/>
      <c r="H114" s="572"/>
      <c r="I114" s="572"/>
      <c r="J114" s="572"/>
    </row>
    <row r="115" spans="5:10" x14ac:dyDescent="0.2">
      <c r="E115" s="572"/>
      <c r="F115" s="572"/>
      <c r="G115" s="572"/>
      <c r="H115" s="572"/>
      <c r="I115" s="572"/>
      <c r="J115" s="572"/>
    </row>
    <row r="116" spans="5:10" x14ac:dyDescent="0.2">
      <c r="E116" s="572"/>
      <c r="F116" s="572"/>
      <c r="G116" s="572"/>
      <c r="H116" s="572"/>
      <c r="I116" s="572"/>
      <c r="J116" s="572"/>
    </row>
    <row r="117" spans="5:10" x14ac:dyDescent="0.2">
      <c r="E117" s="572"/>
      <c r="F117" s="572"/>
      <c r="G117" s="572"/>
      <c r="H117" s="572"/>
      <c r="I117" s="572"/>
      <c r="J117" s="572"/>
    </row>
    <row r="118" spans="5:10" x14ac:dyDescent="0.2">
      <c r="E118" s="572"/>
      <c r="F118" s="572"/>
      <c r="G118" s="572"/>
      <c r="H118" s="572"/>
      <c r="I118" s="572"/>
      <c r="J118" s="572"/>
    </row>
    <row r="119" spans="5:10" x14ac:dyDescent="0.2">
      <c r="E119" s="572"/>
      <c r="F119" s="572"/>
      <c r="G119" s="572"/>
      <c r="H119" s="572"/>
      <c r="I119" s="572"/>
      <c r="J119" s="572"/>
    </row>
    <row r="120" spans="5:10" x14ac:dyDescent="0.2">
      <c r="E120" s="572"/>
      <c r="F120" s="572"/>
      <c r="G120" s="572"/>
      <c r="H120" s="572"/>
      <c r="I120" s="572"/>
      <c r="J120" s="572"/>
    </row>
    <row r="121" spans="5:10" x14ac:dyDescent="0.2">
      <c r="E121" s="572"/>
      <c r="F121" s="572"/>
      <c r="G121" s="572"/>
      <c r="H121" s="572"/>
      <c r="I121" s="572"/>
      <c r="J121" s="572"/>
    </row>
    <row r="122" spans="5:10" x14ac:dyDescent="0.2">
      <c r="E122" s="572"/>
      <c r="F122" s="572"/>
      <c r="G122" s="572"/>
      <c r="H122" s="572"/>
      <c r="I122" s="572"/>
      <c r="J122" s="572"/>
    </row>
    <row r="123" spans="5:10" x14ac:dyDescent="0.2">
      <c r="E123" s="572"/>
      <c r="F123" s="572"/>
      <c r="G123" s="572"/>
      <c r="H123" s="572"/>
      <c r="I123" s="572"/>
      <c r="J123" s="572"/>
    </row>
    <row r="124" spans="5:10" x14ac:dyDescent="0.2">
      <c r="E124" s="572"/>
      <c r="F124" s="572"/>
      <c r="G124" s="572"/>
      <c r="H124" s="572"/>
      <c r="I124" s="572"/>
      <c r="J124" s="572"/>
    </row>
    <row r="125" spans="5:10" x14ac:dyDescent="0.2">
      <c r="E125" s="572"/>
      <c r="F125" s="572"/>
      <c r="G125" s="572"/>
      <c r="H125" s="572"/>
      <c r="I125" s="572"/>
      <c r="J125" s="572"/>
    </row>
    <row r="126" spans="5:10" x14ac:dyDescent="0.2">
      <c r="E126" s="572"/>
      <c r="F126" s="572"/>
      <c r="G126" s="572"/>
      <c r="H126" s="572"/>
      <c r="I126" s="572"/>
      <c r="J126" s="572"/>
    </row>
    <row r="127" spans="5:10" x14ac:dyDescent="0.2">
      <c r="E127" s="572"/>
      <c r="F127" s="572"/>
      <c r="G127" s="572"/>
      <c r="H127" s="572"/>
      <c r="I127" s="572"/>
      <c r="J127" s="572"/>
    </row>
    <row r="128" spans="5:10" x14ac:dyDescent="0.2">
      <c r="E128" s="572"/>
      <c r="F128" s="572"/>
      <c r="G128" s="572"/>
      <c r="H128" s="572"/>
      <c r="I128" s="572"/>
      <c r="J128" s="572"/>
    </row>
    <row r="129" spans="5:10" x14ac:dyDescent="0.2">
      <c r="E129" s="572"/>
      <c r="F129" s="572"/>
      <c r="G129" s="572"/>
      <c r="H129" s="572"/>
      <c r="I129" s="572"/>
      <c r="J129" s="572"/>
    </row>
    <row r="130" spans="5:10" x14ac:dyDescent="0.2">
      <c r="E130" s="572"/>
      <c r="F130" s="572"/>
      <c r="G130" s="572"/>
      <c r="H130" s="572"/>
      <c r="I130" s="572"/>
      <c r="J130" s="572"/>
    </row>
    <row r="131" spans="5:10" x14ac:dyDescent="0.2">
      <c r="E131" s="572"/>
      <c r="F131" s="572"/>
      <c r="G131" s="572"/>
      <c r="H131" s="572"/>
      <c r="I131" s="572"/>
      <c r="J131" s="572"/>
    </row>
    <row r="132" spans="5:10" x14ac:dyDescent="0.2">
      <c r="E132" s="572"/>
      <c r="F132" s="572"/>
      <c r="G132" s="572"/>
      <c r="H132" s="572"/>
      <c r="I132" s="572"/>
      <c r="J132" s="572"/>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lpstr>'MAPA DE RIESGO ADMON'!Títulos_a_imprimir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2021-05-01T01:04:47Z</cp:lastPrinted>
  <dcterms:created xsi:type="dcterms:W3CDTF">2014-12-30T19:27:19Z</dcterms:created>
  <dcterms:modified xsi:type="dcterms:W3CDTF">2021-05-26T17:12:52Z</dcterms:modified>
</cp:coreProperties>
</file>