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50" yWindow="600" windowWidth="13395" windowHeight="11760" tabRatio="763" firstSheet="20" activeTab="2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NOO" sheetId="33" state="hidden" r:id="rId22"/>
    <sheet name="NO" sheetId="32" state="hidden" r:id="rId23"/>
    <sheet name="MAPA DE RIESGO ADMON" sheetId="37" r:id="rId24"/>
  </sheets>
  <externalReferences>
    <externalReference r:id="rId25"/>
    <externalReference r:id="rId26"/>
    <externalReference r:id="rId27"/>
  </externalReferences>
  <definedNames>
    <definedName name="_xlnm._FilterDatabase" localSheetId="4" hidden="1">'PRIORIZACIÓN DE CAUSA'!$A$10:$T$42</definedName>
    <definedName name="_xlnm.Print_Titles" localSheetId="10">DESCRIPCION!$1:$9</definedName>
    <definedName name="_xlnm.Print_Titles" localSheetId="9">'IDENTIFICACION DE RIESGOS'!$1:$11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37" l="1"/>
  <c r="I19" i="37"/>
  <c r="I18" i="37"/>
  <c r="J16" i="20"/>
  <c r="C16" i="22"/>
  <c r="C18" i="37"/>
  <c r="D19" i="37"/>
  <c r="D18" i="37"/>
  <c r="A16" i="22"/>
  <c r="B18" i="37"/>
  <c r="D20" i="37"/>
  <c r="G320" i="3"/>
  <c r="G321" i="3"/>
  <c r="G322" i="3"/>
  <c r="G323" i="3"/>
  <c r="G324" i="3"/>
  <c r="G325" i="3"/>
  <c r="G326" i="3"/>
  <c r="G327" i="3"/>
  <c r="H320" i="3"/>
  <c r="J320" i="3"/>
  <c r="K320" i="3"/>
  <c r="B320" i="3"/>
  <c r="A320" i="3"/>
  <c r="G309" i="3"/>
  <c r="G310" i="3"/>
  <c r="G311" i="3"/>
  <c r="G312" i="3"/>
  <c r="G313" i="3"/>
  <c r="G314" i="3"/>
  <c r="G315" i="3"/>
  <c r="G316" i="3"/>
  <c r="H309" i="3"/>
  <c r="J309" i="3"/>
  <c r="K309" i="3"/>
  <c r="B309" i="3"/>
  <c r="A309" i="3"/>
  <c r="G298" i="3"/>
  <c r="G299" i="3"/>
  <c r="G300" i="3"/>
  <c r="G301" i="3"/>
  <c r="G302" i="3"/>
  <c r="G303" i="3"/>
  <c r="G304" i="3"/>
  <c r="G305" i="3"/>
  <c r="H298" i="3"/>
  <c r="J298" i="3"/>
  <c r="K298" i="3"/>
  <c r="B298" i="3"/>
  <c r="A298" i="3"/>
  <c r="G287" i="3"/>
  <c r="G288" i="3"/>
  <c r="G289" i="3"/>
  <c r="G290" i="3"/>
  <c r="G291" i="3"/>
  <c r="G292" i="3"/>
  <c r="G293" i="3"/>
  <c r="G294" i="3"/>
  <c r="H287" i="3"/>
  <c r="J287" i="3"/>
  <c r="K287" i="3"/>
  <c r="B287" i="3"/>
  <c r="A287" i="3"/>
  <c r="G276" i="3"/>
  <c r="G277" i="3"/>
  <c r="G278" i="3"/>
  <c r="G279" i="3"/>
  <c r="G280" i="3"/>
  <c r="G281" i="3"/>
  <c r="G282" i="3"/>
  <c r="G283" i="3"/>
  <c r="H276" i="3"/>
  <c r="J276" i="3"/>
  <c r="K276" i="3"/>
  <c r="B276" i="3"/>
  <c r="A276" i="3"/>
  <c r="G265" i="3"/>
  <c r="G266" i="3"/>
  <c r="G267" i="3"/>
  <c r="G268" i="3"/>
  <c r="G269" i="3"/>
  <c r="G270" i="3"/>
  <c r="G271" i="3"/>
  <c r="G272" i="3"/>
  <c r="H265" i="3"/>
  <c r="J265" i="3"/>
  <c r="K265" i="3"/>
  <c r="B265" i="3"/>
  <c r="A265" i="3"/>
  <c r="G254" i="3"/>
  <c r="G255" i="3"/>
  <c r="G256" i="3"/>
  <c r="G257" i="3"/>
  <c r="G258" i="3"/>
  <c r="G259" i="3"/>
  <c r="G260" i="3"/>
  <c r="G261" i="3"/>
  <c r="H254" i="3"/>
  <c r="J254" i="3"/>
  <c r="K254" i="3"/>
  <c r="B254" i="3"/>
  <c r="A254" i="3"/>
  <c r="G243" i="3"/>
  <c r="G244" i="3"/>
  <c r="G245" i="3"/>
  <c r="G246" i="3"/>
  <c r="G247" i="3"/>
  <c r="G248" i="3"/>
  <c r="G249" i="3"/>
  <c r="G250" i="3"/>
  <c r="H243" i="3"/>
  <c r="J243" i="3"/>
  <c r="K243" i="3"/>
  <c r="B243" i="3"/>
  <c r="A243" i="3"/>
  <c r="G232" i="3"/>
  <c r="G233" i="3"/>
  <c r="G234" i="3"/>
  <c r="G235" i="3"/>
  <c r="G236" i="3"/>
  <c r="G237" i="3"/>
  <c r="G238" i="3"/>
  <c r="G239" i="3"/>
  <c r="H232" i="3"/>
  <c r="J232" i="3"/>
  <c r="K232" i="3"/>
  <c r="B232" i="3"/>
  <c r="A232" i="3"/>
  <c r="G221" i="3"/>
  <c r="G222" i="3"/>
  <c r="G223" i="3"/>
  <c r="G224" i="3"/>
  <c r="G225" i="3"/>
  <c r="G226" i="3"/>
  <c r="G227" i="3"/>
  <c r="G228" i="3"/>
  <c r="H221" i="3"/>
  <c r="J221" i="3"/>
  <c r="K221" i="3"/>
  <c r="B221" i="3"/>
  <c r="A221" i="3"/>
  <c r="G210" i="3"/>
  <c r="G211" i="3"/>
  <c r="G212" i="3"/>
  <c r="G213" i="3"/>
  <c r="G214" i="3"/>
  <c r="G215" i="3"/>
  <c r="G216" i="3"/>
  <c r="G217" i="3"/>
  <c r="H210" i="3"/>
  <c r="J210" i="3"/>
  <c r="K210" i="3"/>
  <c r="B210" i="3"/>
  <c r="A210" i="3"/>
  <c r="G199" i="3"/>
  <c r="G200" i="3"/>
  <c r="G201" i="3"/>
  <c r="G202" i="3"/>
  <c r="G203" i="3"/>
  <c r="G204" i="3"/>
  <c r="G205" i="3"/>
  <c r="G206" i="3"/>
  <c r="H199" i="3"/>
  <c r="J199" i="3"/>
  <c r="K199" i="3"/>
  <c r="B199" i="3"/>
  <c r="A199" i="3"/>
  <c r="G188" i="3"/>
  <c r="G189" i="3"/>
  <c r="G190" i="3"/>
  <c r="G191" i="3"/>
  <c r="G192" i="3"/>
  <c r="G193" i="3"/>
  <c r="G194" i="3"/>
  <c r="G195" i="3"/>
  <c r="H188" i="3"/>
  <c r="J188" i="3"/>
  <c r="K188" i="3"/>
  <c r="B188" i="3"/>
  <c r="A188" i="3"/>
  <c r="G177" i="3"/>
  <c r="G178" i="3"/>
  <c r="G179" i="3"/>
  <c r="G180" i="3"/>
  <c r="G181" i="3"/>
  <c r="G182" i="3"/>
  <c r="G183" i="3"/>
  <c r="G184" i="3"/>
  <c r="H177" i="3"/>
  <c r="J177" i="3"/>
  <c r="K177" i="3"/>
  <c r="B177" i="3"/>
  <c r="A177" i="3"/>
  <c r="G166" i="3"/>
  <c r="G167" i="3"/>
  <c r="G168" i="3"/>
  <c r="G169" i="3"/>
  <c r="G170" i="3"/>
  <c r="G171" i="3"/>
  <c r="G172" i="3"/>
  <c r="G173" i="3"/>
  <c r="H166" i="3"/>
  <c r="J166" i="3"/>
  <c r="K166" i="3"/>
  <c r="B166" i="3"/>
  <c r="A166" i="3"/>
  <c r="G155" i="3"/>
  <c r="G156" i="3"/>
  <c r="G157" i="3"/>
  <c r="G158" i="3"/>
  <c r="G159" i="3"/>
  <c r="G160" i="3"/>
  <c r="G161" i="3"/>
  <c r="G162" i="3"/>
  <c r="H155" i="3"/>
  <c r="J155" i="3"/>
  <c r="K155" i="3"/>
  <c r="B155" i="3"/>
  <c r="A155" i="3"/>
  <c r="G144" i="3"/>
  <c r="G145" i="3"/>
  <c r="G146" i="3"/>
  <c r="G147" i="3"/>
  <c r="G148" i="3"/>
  <c r="G149" i="3"/>
  <c r="G150" i="3"/>
  <c r="G151" i="3"/>
  <c r="H144" i="3"/>
  <c r="J144" i="3"/>
  <c r="K144" i="3"/>
  <c r="B144" i="3"/>
  <c r="A144" i="3"/>
  <c r="G133" i="3"/>
  <c r="G134" i="3"/>
  <c r="G135" i="3"/>
  <c r="G136" i="3"/>
  <c r="G137" i="3"/>
  <c r="G138" i="3"/>
  <c r="G139" i="3"/>
  <c r="G140" i="3"/>
  <c r="H133" i="3"/>
  <c r="J133" i="3"/>
  <c r="K133" i="3"/>
  <c r="B133" i="3"/>
  <c r="A133" i="3"/>
  <c r="G122" i="3"/>
  <c r="G123" i="3"/>
  <c r="G124" i="3"/>
  <c r="G125" i="3"/>
  <c r="G126" i="3"/>
  <c r="G127" i="3"/>
  <c r="G128" i="3"/>
  <c r="G129" i="3"/>
  <c r="H122" i="3"/>
  <c r="J122" i="3"/>
  <c r="K122" i="3"/>
  <c r="B122" i="3"/>
  <c r="A122" i="3"/>
  <c r="G111" i="3"/>
  <c r="G112" i="3"/>
  <c r="G113" i="3"/>
  <c r="G114" i="3"/>
  <c r="G115" i="3"/>
  <c r="G116" i="3"/>
  <c r="G117" i="3"/>
  <c r="G118" i="3"/>
  <c r="H111" i="3"/>
  <c r="J111" i="3"/>
  <c r="K111" i="3"/>
  <c r="B111" i="3"/>
  <c r="A111" i="3"/>
  <c r="G100" i="3"/>
  <c r="G101" i="3"/>
  <c r="G102" i="3"/>
  <c r="G103" i="3"/>
  <c r="G104" i="3"/>
  <c r="G105" i="3"/>
  <c r="G106" i="3"/>
  <c r="G107" i="3"/>
  <c r="H100" i="3"/>
  <c r="J100" i="3"/>
  <c r="K100" i="3"/>
  <c r="B100" i="3"/>
  <c r="A100" i="3"/>
  <c r="G89" i="3"/>
  <c r="G90" i="3"/>
  <c r="G91" i="3"/>
  <c r="G92" i="3"/>
  <c r="G93" i="3"/>
  <c r="G94" i="3"/>
  <c r="G95" i="3"/>
  <c r="G96" i="3"/>
  <c r="H89" i="3"/>
  <c r="J89" i="3"/>
  <c r="K89" i="3"/>
  <c r="B89" i="3"/>
  <c r="A89" i="3"/>
  <c r="G78" i="3"/>
  <c r="G79" i="3"/>
  <c r="G80" i="3"/>
  <c r="G81" i="3"/>
  <c r="G82" i="3"/>
  <c r="G83" i="3"/>
  <c r="G84" i="3"/>
  <c r="G85" i="3"/>
  <c r="H78" i="3"/>
  <c r="J78" i="3"/>
  <c r="K78" i="3"/>
  <c r="B78" i="3"/>
  <c r="A78" i="3"/>
  <c r="G67" i="3"/>
  <c r="G68" i="3"/>
  <c r="G69" i="3"/>
  <c r="G70" i="3"/>
  <c r="G71" i="3"/>
  <c r="G72" i="3"/>
  <c r="G73" i="3"/>
  <c r="G74" i="3"/>
  <c r="H67" i="3"/>
  <c r="J67" i="3"/>
  <c r="K67" i="3"/>
  <c r="G56" i="3"/>
  <c r="G57" i="3"/>
  <c r="G58" i="3"/>
  <c r="G59" i="3"/>
  <c r="G60" i="3"/>
  <c r="G61" i="3"/>
  <c r="G62" i="3"/>
  <c r="G63" i="3"/>
  <c r="H56" i="3"/>
  <c r="J56" i="3"/>
  <c r="K56" i="3"/>
  <c r="B56" i="3"/>
  <c r="G45" i="3"/>
  <c r="G46" i="3"/>
  <c r="G47" i="3"/>
  <c r="G48" i="3"/>
  <c r="G49" i="3"/>
  <c r="G50" i="3"/>
  <c r="G51" i="3"/>
  <c r="G52" i="3"/>
  <c r="H45" i="3"/>
  <c r="J45" i="3"/>
  <c r="K45" i="3"/>
  <c r="B45" i="3"/>
  <c r="A45" i="3"/>
  <c r="G34" i="3"/>
  <c r="G35" i="3"/>
  <c r="G36" i="3"/>
  <c r="G37" i="3"/>
  <c r="G38" i="3"/>
  <c r="G39" i="3"/>
  <c r="G40" i="3"/>
  <c r="G41" i="3"/>
  <c r="H34" i="3"/>
  <c r="J34" i="3"/>
  <c r="K34" i="3"/>
  <c r="B34" i="3"/>
  <c r="A34" i="3"/>
  <c r="G22" i="3"/>
  <c r="G23" i="3"/>
  <c r="G24" i="3"/>
  <c r="G25" i="3"/>
  <c r="G26" i="3"/>
  <c r="G27" i="3"/>
  <c r="G28" i="3"/>
  <c r="G29" i="3"/>
  <c r="H22" i="3"/>
  <c r="J22" i="3"/>
  <c r="K22" i="3"/>
  <c r="B22" i="3"/>
  <c r="A22" i="3"/>
  <c r="G11" i="3"/>
  <c r="G12" i="3"/>
  <c r="G13" i="3"/>
  <c r="G14" i="3"/>
  <c r="G15" i="3"/>
  <c r="G16" i="3"/>
  <c r="G17" i="3"/>
  <c r="G18" i="3"/>
  <c r="K11" i="3"/>
  <c r="H11" i="3"/>
  <c r="B11" i="3"/>
  <c r="A11" i="3"/>
  <c r="A7" i="3"/>
  <c r="A6" i="3"/>
  <c r="B1" i="3"/>
  <c r="I13" i="37"/>
  <c r="I17" i="37"/>
  <c r="I16" i="37"/>
  <c r="D16" i="37"/>
  <c r="I15" i="37"/>
  <c r="D15" i="37"/>
  <c r="D14" i="37"/>
  <c r="C14" i="37"/>
  <c r="B14" i="37"/>
  <c r="I12" i="37"/>
  <c r="D12" i="37"/>
  <c r="A12" i="37"/>
  <c r="I11" i="37"/>
  <c r="D11" i="37"/>
  <c r="I10" i="37"/>
  <c r="D10" i="37"/>
  <c r="C10" i="37"/>
  <c r="B10" i="37"/>
  <c r="A10" i="37"/>
  <c r="E13" i="22"/>
  <c r="D15" i="22"/>
  <c r="A13" i="22"/>
  <c r="D14" i="22"/>
  <c r="A13" i="25"/>
  <c r="B1" i="34"/>
  <c r="E11" i="26"/>
  <c r="E12" i="26"/>
  <c r="A8" i="34"/>
  <c r="A6" i="34"/>
  <c r="S40" i="24"/>
  <c r="R40" i="24"/>
  <c r="R11" i="24"/>
  <c r="S35" i="24"/>
  <c r="S36" i="24"/>
  <c r="S37" i="24"/>
  <c r="S38" i="24"/>
  <c r="S39" i="24"/>
  <c r="R35" i="24"/>
  <c r="R36" i="24"/>
  <c r="R37" i="24"/>
  <c r="R38" i="24"/>
  <c r="R39" i="24"/>
  <c r="J214" i="29"/>
  <c r="J212" i="29"/>
  <c r="J210" i="29"/>
  <c r="J208" i="29"/>
  <c r="J193" i="29"/>
  <c r="J187" i="29"/>
  <c r="J189" i="29"/>
  <c r="J191" i="29"/>
  <c r="K180" i="29"/>
  <c r="J171" i="29"/>
  <c r="J165" i="29"/>
  <c r="J167" i="29"/>
  <c r="J169" i="29"/>
  <c r="K158" i="29"/>
  <c r="J150" i="29"/>
  <c r="J144" i="29"/>
  <c r="J146" i="29"/>
  <c r="J148" i="29"/>
  <c r="K137" i="29"/>
  <c r="J129" i="29"/>
  <c r="J123" i="29"/>
  <c r="J125" i="29"/>
  <c r="J127" i="29"/>
  <c r="K116" i="29"/>
  <c r="J108" i="29"/>
  <c r="J102" i="29"/>
  <c r="J104" i="29"/>
  <c r="J106" i="29"/>
  <c r="K95" i="29"/>
  <c r="J87" i="29"/>
  <c r="J85" i="29"/>
  <c r="J83" i="29"/>
  <c r="J81" i="29"/>
  <c r="J66" i="29"/>
  <c r="J60" i="29"/>
  <c r="J62" i="29"/>
  <c r="J64" i="29"/>
  <c r="K53" i="29"/>
  <c r="J45" i="29"/>
  <c r="J43" i="29"/>
  <c r="J41" i="29"/>
  <c r="J39" i="29"/>
  <c r="K32" i="29"/>
  <c r="J24" i="29"/>
  <c r="J22" i="29"/>
  <c r="J20" i="29"/>
  <c r="J18" i="29"/>
  <c r="J204" i="16"/>
  <c r="J202" i="16"/>
  <c r="J200" i="16"/>
  <c r="J198" i="16"/>
  <c r="J184" i="16"/>
  <c r="J178" i="16"/>
  <c r="J180" i="16"/>
  <c r="J182" i="16"/>
  <c r="K172" i="16"/>
  <c r="K181" i="29"/>
  <c r="K192" i="16"/>
  <c r="K202" i="29"/>
  <c r="K74" i="29"/>
  <c r="K201" i="29"/>
  <c r="K11" i="29"/>
  <c r="J163" i="16"/>
  <c r="J161" i="16"/>
  <c r="J159" i="16"/>
  <c r="J157" i="16"/>
  <c r="K151" i="16"/>
  <c r="K159" i="29"/>
  <c r="J143" i="16"/>
  <c r="J141" i="16"/>
  <c r="J139" i="16"/>
  <c r="J137" i="16"/>
  <c r="K131" i="16"/>
  <c r="J123" i="16"/>
  <c r="J121" i="16"/>
  <c r="J119" i="16"/>
  <c r="J117" i="16"/>
  <c r="K111" i="16"/>
  <c r="K117" i="29"/>
  <c r="J103" i="16"/>
  <c r="J101" i="16"/>
  <c r="J99" i="16"/>
  <c r="J97" i="16"/>
  <c r="K91" i="16"/>
  <c r="J83" i="16"/>
  <c r="J81" i="16"/>
  <c r="J79" i="16"/>
  <c r="J77" i="16"/>
  <c r="K71" i="16"/>
  <c r="K75" i="29"/>
  <c r="J63" i="16"/>
  <c r="J61" i="16"/>
  <c r="J59" i="16"/>
  <c r="J57" i="16"/>
  <c r="K51" i="16"/>
  <c r="K54" i="29"/>
  <c r="J43" i="16"/>
  <c r="K96" i="29"/>
  <c r="K138" i="29"/>
  <c r="J41" i="16"/>
  <c r="J39" i="16"/>
  <c r="J23" i="16"/>
  <c r="J21" i="16"/>
  <c r="J19" i="16"/>
  <c r="J37" i="16"/>
  <c r="K31" i="16"/>
  <c r="K33" i="29"/>
  <c r="J17" i="16"/>
  <c r="K11" i="16"/>
  <c r="K12" i="29"/>
  <c r="S12" i="8"/>
  <c r="T12" i="8"/>
  <c r="D32" i="16"/>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A9" i="29"/>
  <c r="A8" i="29"/>
  <c r="C1" i="29"/>
  <c r="J28" i="20"/>
  <c r="C11" i="26"/>
  <c r="B33" i="26"/>
  <c r="B32" i="26"/>
  <c r="D41" i="26"/>
  <c r="D25" i="26"/>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D25" i="22"/>
  <c r="B31" i="26"/>
  <c r="E24" i="22"/>
  <c r="E23" i="22"/>
  <c r="E22" i="22"/>
  <c r="D24" i="22"/>
  <c r="D23" i="22"/>
  <c r="D22" i="22"/>
  <c r="E21" i="22"/>
  <c r="E20" i="22"/>
  <c r="E19" i="22"/>
  <c r="D21" i="22"/>
  <c r="D20" i="22"/>
  <c r="B24" i="26"/>
  <c r="D19" i="22"/>
  <c r="E18" i="22"/>
  <c r="E17" i="22"/>
  <c r="E16" i="22"/>
  <c r="D18" i="22"/>
  <c r="D17" i="22"/>
  <c r="D16" i="22"/>
  <c r="E15" i="22"/>
  <c r="E14" i="22"/>
  <c r="D13" i="22"/>
  <c r="E12" i="22"/>
  <c r="E11" i="22"/>
  <c r="E10" i="22"/>
  <c r="D12" i="22"/>
  <c r="D11" i="22"/>
  <c r="D10" i="22"/>
  <c r="J13" i="20"/>
  <c r="J19" i="20"/>
  <c r="J22" i="20"/>
  <c r="J25" i="20"/>
  <c r="J31" i="20"/>
  <c r="J34" i="20"/>
  <c r="J37" i="20"/>
  <c r="C37" i="22"/>
  <c r="F32" i="26"/>
  <c r="G32" i="26"/>
  <c r="F35" i="26"/>
  <c r="G35" i="26"/>
  <c r="D48" i="26"/>
  <c r="B19" i="26"/>
  <c r="B35" i="26"/>
  <c r="C28" i="22"/>
  <c r="B11" i="26"/>
  <c r="F43" i="26"/>
  <c r="G43" i="26"/>
  <c r="B12" i="26"/>
  <c r="B16" i="26"/>
  <c r="B28" i="26"/>
  <c r="B44" i="26"/>
  <c r="C25" i="22"/>
  <c r="C34" i="22"/>
  <c r="C22" i="22"/>
  <c r="B17" i="26"/>
  <c r="B21" i="26"/>
  <c r="B25" i="26"/>
  <c r="B29" i="26"/>
  <c r="B37" i="26"/>
  <c r="B23" i="26"/>
  <c r="F41" i="26"/>
  <c r="G41" i="26"/>
  <c r="D33" i="26"/>
  <c r="D27" i="26"/>
  <c r="C19" i="22"/>
  <c r="C10" i="22"/>
  <c r="B1" i="26"/>
  <c r="C1" i="16"/>
  <c r="B1" i="25"/>
  <c r="E21" i="13"/>
  <c r="E22" i="13"/>
  <c r="C22" i="13"/>
  <c r="C21" i="13"/>
  <c r="B1" i="13"/>
  <c r="A37" i="22"/>
  <c r="B201" i="29"/>
  <c r="A34" i="22"/>
  <c r="A31" i="22"/>
  <c r="A28" i="22"/>
  <c r="A25" i="22"/>
  <c r="A22" i="22"/>
  <c r="A19" i="22"/>
  <c r="A10" i="22"/>
  <c r="B1" i="8"/>
  <c r="B53" i="29"/>
  <c r="B1" i="22"/>
  <c r="B1" i="20"/>
  <c r="S11" i="24"/>
  <c r="A6" i="23"/>
  <c r="A9" i="16"/>
  <c r="A8" i="16"/>
  <c r="A8" i="13"/>
  <c r="A6" i="13"/>
  <c r="A7" i="8"/>
  <c r="A6" i="8"/>
  <c r="A7" i="22"/>
  <c r="A6" i="22"/>
  <c r="A6" i="20"/>
  <c r="A7" i="20"/>
  <c r="B74" i="29"/>
  <c r="B158" i="29"/>
  <c r="B11" i="29"/>
  <c r="B11" i="16"/>
  <c r="A35" i="26"/>
  <c r="A13" i="8"/>
  <c r="A19" i="26"/>
  <c r="B51" i="16"/>
  <c r="A15" i="8"/>
  <c r="B95" i="29"/>
  <c r="A27" i="26"/>
  <c r="B91" i="16"/>
  <c r="A19" i="8"/>
  <c r="B180" i="29"/>
  <c r="B172" i="16"/>
  <c r="A43" i="26"/>
  <c r="B32" i="29"/>
  <c r="A12" i="8"/>
  <c r="B31" i="16"/>
  <c r="A15" i="26"/>
  <c r="A16" i="8"/>
  <c r="B116" i="29"/>
  <c r="B111" i="16"/>
  <c r="A31" i="26"/>
  <c r="A1" i="23"/>
  <c r="E13" i="13"/>
  <c r="S11" i="8"/>
  <c r="T11" i="8"/>
  <c r="D12" i="16"/>
  <c r="A7" i="26"/>
  <c r="A6" i="26"/>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B145" i="21"/>
  <c r="B144" i="21"/>
  <c r="B143" i="21"/>
  <c r="B142" i="21"/>
  <c r="B141" i="21"/>
  <c r="B140" i="21"/>
  <c r="B139" i="21"/>
  <c r="B138" i="21"/>
  <c r="B137" i="21"/>
  <c r="B136" i="21"/>
  <c r="B135" i="21"/>
  <c r="B134" i="21"/>
  <c r="B133" i="21"/>
  <c r="B132" i="21"/>
  <c r="B131" i="21"/>
  <c r="B130" i="21"/>
  <c r="B129" i="21"/>
  <c r="B127" i="21"/>
  <c r="B128" i="21"/>
  <c r="B146" i="21"/>
  <c r="D124" i="25"/>
  <c r="F105" i="25"/>
  <c r="B122" i="21"/>
  <c r="B121" i="21"/>
  <c r="B120" i="21"/>
  <c r="B119" i="21"/>
  <c r="B118" i="21"/>
  <c r="B117" i="21"/>
  <c r="B116" i="21"/>
  <c r="B115" i="21"/>
  <c r="B114" i="21"/>
  <c r="B113" i="21"/>
  <c r="B112" i="21"/>
  <c r="B111" i="21"/>
  <c r="B110" i="21"/>
  <c r="B109" i="21"/>
  <c r="B108" i="21"/>
  <c r="B107" i="21"/>
  <c r="B106" i="21"/>
  <c r="B105" i="21"/>
  <c r="B104" i="21"/>
  <c r="B123" i="21"/>
  <c r="D101" i="25"/>
  <c r="F82" i="25"/>
  <c r="B99" i="21"/>
  <c r="B98" i="21"/>
  <c r="B97" i="21"/>
  <c r="B96" i="21"/>
  <c r="B95" i="21"/>
  <c r="B94" i="21"/>
  <c r="B93" i="21"/>
  <c r="B92" i="21"/>
  <c r="B91" i="21"/>
  <c r="B90" i="21"/>
  <c r="B89" i="21"/>
  <c r="B88" i="21"/>
  <c r="B87" i="21"/>
  <c r="B86" i="21"/>
  <c r="B85" i="21"/>
  <c r="B84" i="21"/>
  <c r="B83" i="21"/>
  <c r="B82" i="21"/>
  <c r="B81" i="21"/>
  <c r="B100" i="21"/>
  <c r="D78" i="25"/>
  <c r="F59" i="25"/>
  <c r="B76" i="21"/>
  <c r="B75" i="21"/>
  <c r="B74" i="21"/>
  <c r="B73" i="21"/>
  <c r="B72" i="21"/>
  <c r="B71" i="21"/>
  <c r="B70" i="21"/>
  <c r="B69" i="21"/>
  <c r="B68" i="21"/>
  <c r="B67" i="21"/>
  <c r="B66" i="21"/>
  <c r="B65" i="21"/>
  <c r="B64" i="21"/>
  <c r="B63" i="21"/>
  <c r="B62" i="21"/>
  <c r="B61" i="21"/>
  <c r="B60" i="21"/>
  <c r="B59" i="21"/>
  <c r="B58" i="21"/>
  <c r="B77" i="21" s="1"/>
  <c r="D55" i="25" s="1"/>
  <c r="F36" i="25" s="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D92" i="16"/>
  <c r="R15" i="8"/>
  <c r="S14" i="8"/>
  <c r="T14" i="8"/>
  <c r="D72" i="16"/>
  <c r="S13" i="8"/>
  <c r="T13" i="8"/>
  <c r="D52" i="16"/>
  <c r="R13" i="8"/>
  <c r="R11" i="8"/>
  <c r="R31" i="24"/>
  <c r="R30" i="24"/>
  <c r="R29" i="24"/>
  <c r="R28" i="24"/>
  <c r="R27" i="24"/>
  <c r="R26" i="24"/>
  <c r="R25" i="24"/>
  <c r="R24" i="24"/>
  <c r="R23" i="24"/>
  <c r="R22" i="24"/>
  <c r="R21" i="24"/>
  <c r="R20" i="24"/>
  <c r="R19" i="24"/>
  <c r="R18" i="24"/>
  <c r="R17" i="24"/>
  <c r="R16" i="24"/>
  <c r="R15" i="24"/>
  <c r="R14" i="24"/>
  <c r="R13" i="24"/>
  <c r="R12" i="24"/>
  <c r="D132" i="16"/>
  <c r="D173" i="16"/>
  <c r="D112" i="16"/>
  <c r="D152" i="16"/>
  <c r="D193" i="16"/>
  <c r="B54" i="21"/>
  <c r="D32" i="25"/>
  <c r="F13" i="25"/>
  <c r="D15" i="26"/>
  <c r="D36" i="26"/>
  <c r="D16" i="26"/>
  <c r="D19" i="26"/>
  <c r="D20" i="26"/>
  <c r="D21" i="26"/>
  <c r="D23" i="26"/>
  <c r="F47" i="26"/>
  <c r="G47" i="26"/>
  <c r="D17" i="26"/>
  <c r="F31" i="26"/>
  <c r="G31" i="26"/>
  <c r="D24" i="26"/>
  <c r="D29" i="26"/>
  <c r="D40" i="26"/>
  <c r="D12" i="26"/>
  <c r="F12" i="26"/>
  <c r="G12" i="26"/>
  <c r="D28" i="26"/>
  <c r="B15" i="26"/>
  <c r="D11" i="26"/>
  <c r="F11" i="26"/>
  <c r="G11" i="26"/>
  <c r="A11" i="26"/>
  <c r="A11" i="8"/>
  <c r="B131" i="16"/>
  <c r="F44" i="26"/>
  <c r="G44" i="26"/>
  <c r="D44" i="26"/>
  <c r="D43" i="26"/>
  <c r="B36" i="26"/>
  <c r="D37" i="26"/>
  <c r="B43" i="26"/>
  <c r="B137" i="29"/>
  <c r="A23" i="26"/>
  <c r="A14" i="8"/>
  <c r="B71" i="16"/>
  <c r="A39" i="26"/>
  <c r="A18" i="8"/>
  <c r="B151" i="16"/>
  <c r="F33" i="26"/>
  <c r="G33" i="26"/>
  <c r="D31" i="26"/>
  <c r="D47" i="26"/>
  <c r="D35" i="26"/>
  <c r="B27" i="26"/>
  <c r="B20" i="26"/>
  <c r="S41" i="24"/>
  <c r="S42" i="24"/>
  <c r="A47" i="26"/>
  <c r="B192" i="16"/>
  <c r="F39" i="26"/>
  <c r="G39" i="26"/>
  <c r="D45" i="26"/>
  <c r="C31" i="22"/>
  <c r="B45" i="26"/>
  <c r="A20" i="8"/>
  <c r="A17" i="8"/>
  <c r="D39" i="26"/>
  <c r="D32" i="26"/>
  <c r="B13" i="26"/>
  <c r="F27" i="26"/>
  <c r="G27" i="26"/>
  <c r="C13" i="22"/>
  <c r="D49" i="26"/>
  <c r="F25" i="26"/>
  <c r="G25" i="26"/>
  <c r="F24" i="26"/>
  <c r="G24" i="26"/>
  <c r="F17" i="26"/>
  <c r="G17" i="26"/>
  <c r="F21" i="26"/>
  <c r="G21" i="26"/>
  <c r="F19" i="26"/>
  <c r="G19" i="26"/>
  <c r="F48" i="26"/>
  <c r="G48" i="26"/>
  <c r="F28" i="26"/>
  <c r="G28" i="26"/>
  <c r="F29" i="26"/>
  <c r="G29" i="26"/>
  <c r="G30" i="26"/>
  <c r="H27" i="26"/>
  <c r="K97" i="29"/>
  <c r="G34" i="26"/>
  <c r="H31" i="26"/>
  <c r="K118" i="29"/>
  <c r="F23" i="26"/>
  <c r="G23" i="26"/>
  <c r="G26" i="26"/>
  <c r="H23" i="26"/>
  <c r="K76" i="29"/>
  <c r="F20" i="26"/>
  <c r="G20" i="26"/>
  <c r="F45" i="26"/>
  <c r="G45" i="26"/>
  <c r="G46" i="26"/>
  <c r="H43" i="26"/>
  <c r="K182" i="29"/>
  <c r="F37" i="26"/>
  <c r="G37" i="26"/>
  <c r="D13" i="26"/>
  <c r="F13" i="26"/>
  <c r="G13" i="26"/>
  <c r="G14" i="26"/>
  <c r="H11" i="26"/>
  <c r="K13" i="29"/>
  <c r="F16" i="26"/>
  <c r="G16" i="26"/>
  <c r="F15" i="26"/>
  <c r="G15" i="26"/>
  <c r="F49" i="26"/>
  <c r="G49" i="26"/>
  <c r="F40" i="26"/>
  <c r="G40" i="26"/>
  <c r="G42" i="26"/>
  <c r="H39" i="26"/>
  <c r="K160" i="29"/>
  <c r="F36" i="26"/>
  <c r="G36" i="26"/>
  <c r="G38" i="26"/>
  <c r="H35" i="26"/>
  <c r="K139" i="29"/>
  <c r="G50" i="26"/>
  <c r="H47" i="26"/>
  <c r="K203" i="29"/>
  <c r="G18" i="26"/>
  <c r="H15" i="26"/>
  <c r="K34" i="29"/>
  <c r="G22" i="26"/>
  <c r="H19" i="26"/>
</calcChain>
</file>

<file path=xl/sharedStrings.xml><?xml version="1.0" encoding="utf-8"?>
<sst xmlns="http://schemas.openxmlformats.org/spreadsheetml/2006/main" count="2582" uniqueCount="570">
  <si>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</si>
  <si>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</si>
  <si>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</si>
  <si>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</si>
  <si>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</si>
  <si>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</si>
  <si>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</si>
  <si>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</si>
  <si>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</si>
  <si>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</si>
  <si>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</si>
  <si>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</si>
  <si>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</si>
  <si>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</si>
  <si>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</si>
  <si>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</si>
  <si>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</si>
  <si>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</si>
  <si>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</si>
  <si>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</si>
  <si>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</si>
  <si>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</si>
  <si>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</si>
  <si>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</si>
  <si>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</si>
  <si>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</si>
  <si>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</si>
  <si>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</si>
  <si>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</si>
  <si>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</si>
  <si>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</si>
  <si>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</si>
  <si>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</si>
  <si>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</si>
  <si>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</si>
  <si>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</si>
  <si>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</si>
  <si>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</si>
  <si>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</si>
  <si>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</si>
  <si>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</si>
  <si>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</si>
  <si>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</si>
  <si>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</si>
  <si>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</si>
  <si>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</si>
  <si>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</si>
  <si>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</si>
  <si>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</si>
  <si>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</si>
  <si>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</si>
  <si>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</si>
  <si>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</si>
  <si>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</si>
  <si>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</si>
  <si>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</si>
  <si>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</si>
  <si>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</si>
  <si>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</si>
  <si>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</si>
  <si>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</si>
  <si>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</si>
  <si>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</si>
  <si>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</si>
  <si>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</si>
  <si>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</si>
  <si>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</si>
  <si>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</si>
  <si>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</si>
  <si>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</si>
  <si>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</si>
  <si>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</si>
  <si>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</si>
  <si>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</si>
  <si>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</si>
  <si>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</si>
  <si>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</si>
  <si>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</si>
  <si>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</si>
  <si>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</si>
  <si>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</si>
  <si>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</si>
  <si>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</si>
  <si>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</si>
  <si>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</si>
  <si>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</si>
  <si>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</si>
  <si>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</si>
  <si>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</si>
  <si>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</si>
  <si>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</si>
  <si>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</si>
  <si>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</si>
  <si>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</si>
  <si>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</si>
  <si>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</si>
  <si>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</si>
  <si>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</si>
  <si>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</si>
  <si>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</si>
  <si>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</si>
  <si>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</si>
  <si>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</si>
  <si>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</si>
  <si>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</si>
  <si>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</si>
  <si>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</si>
  <si>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</si>
  <si>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</si>
  <si>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</si>
  <si>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</si>
  <si>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</si>
  <si>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</si>
  <si>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</si>
  <si>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</si>
  <si>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</si>
  <si>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</si>
  <si>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</si>
  <si>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</si>
  <si>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</si>
  <si>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</si>
  <si>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</si>
  <si>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</si>
  <si>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</si>
  <si>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</si>
  <si>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</si>
  <si>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</si>
  <si>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</si>
  <si>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</si>
  <si>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</si>
  <si>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</si>
  <si>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</si>
  <si>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</si>
  <si>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</si>
  <si>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</si>
  <si>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</si>
  <si>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</si>
  <si>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</si>
  <si>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</si>
  <si>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</si>
  <si>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</si>
  <si>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</si>
  <si>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</si>
  <si>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</si>
  <si>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</si>
  <si>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</si>
  <si>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</si>
  <si>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</si>
  <si>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</si>
  <si>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</si>
  <si>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</si>
  <si>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</si>
  <si>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</si>
  <si>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</si>
  <si>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</si>
  <si>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</si>
  <si>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</si>
  <si>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</si>
  <si>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</si>
  <si>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</si>
  <si>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</si>
  <si>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</si>
  <si>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</si>
  <si>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</si>
  <si>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</si>
  <si>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</si>
  <si>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</si>
  <si>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</si>
  <si>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</si>
  <si>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</si>
  <si>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</si>
  <si>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</si>
  <si>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</si>
  <si>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</si>
  <si>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</si>
  <si>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</si>
  <si>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</si>
  <si>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</si>
  <si>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</si>
  <si>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</si>
  <si>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</si>
  <si>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</si>
  <si>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</si>
  <si>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</si>
  <si>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</si>
  <si>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</si>
  <si>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</si>
  <si>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</si>
  <si>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</si>
  <si>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</si>
  <si>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</si>
  <si>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</si>
  <si>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</si>
  <si>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</si>
  <si>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</si>
  <si>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</si>
  <si>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</si>
  <si>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</si>
  <si>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</si>
  <si>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</si>
  <si>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</si>
  <si>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</si>
  <si>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</si>
  <si>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</si>
  <si>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</si>
  <si>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</si>
  <si>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</si>
  <si>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</si>
  <si>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</si>
  <si>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</si>
  <si>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</si>
  <si>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</si>
  <si>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</si>
  <si>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</si>
  <si>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</si>
  <si>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</si>
  <si>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</si>
  <si>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</si>
  <si>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</si>
  <si>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</si>
  <si>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</si>
  <si>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</si>
  <si>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</si>
  <si>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</si>
  <si>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</si>
  <si>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</si>
  <si>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</si>
  <si>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</si>
  <si>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</si>
  <si>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</si>
  <si>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</si>
  <si>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</si>
  <si>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</si>
  <si>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</si>
  <si>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</si>
  <si>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</si>
  <si>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</si>
  <si>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</si>
  <si>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</si>
  <si>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</si>
  <si>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</si>
  <si>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</si>
  <si>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</si>
  <si>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</si>
  <si>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</si>
  <si>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</si>
  <si>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</si>
  <si>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</si>
  <si>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</si>
  <si>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</si>
  <si>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</si>
  <si>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</si>
  <si>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</si>
  <si>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</si>
  <si>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</si>
  <si>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</si>
  <si>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</si>
  <si>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</si>
  <si>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</si>
  <si>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</si>
  <si>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</si>
  <si>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</si>
  <si>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</si>
  <si>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</si>
  <si>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</si>
  <si>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</si>
  <si>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</si>
  <si>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</si>
  <si>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</si>
  <si>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</si>
  <si>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</si>
  <si>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</si>
  <si>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</si>
  <si>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</si>
  <si>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</si>
  <si>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</si>
  <si>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</si>
  <si>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</si>
  <si>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</si>
  <si>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</si>
  <si>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</si>
  <si>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</si>
  <si>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</si>
  <si>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</si>
  <si>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</si>
  <si>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</si>
  <si>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</si>
  <si>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</si>
  <si>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</si>
  <si>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</si>
  <si>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</si>
  <si>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</si>
  <si>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</si>
  <si>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</si>
  <si>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</si>
  <si>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</si>
  <si>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</si>
  <si>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</si>
  <si>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</si>
  <si>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</si>
  <si>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</si>
  <si>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</si>
  <si>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</si>
  <si>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</si>
  <si>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</si>
  <si>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</si>
  <si>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</si>
  <si>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</si>
  <si>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</si>
  <si>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</si>
  <si>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</si>
  <si>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</si>
  <si>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</si>
  <si>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</si>
  <si>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</si>
  <si>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</si>
  <si>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</si>
  <si>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</si>
  <si>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</si>
  <si>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</si>
  <si>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</si>
  <si>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</si>
  <si>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</si>
  <si>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</si>
  <si>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</si>
  <si>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</si>
  <si>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</si>
  <si>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</si>
  <si>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</si>
  <si>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</si>
  <si>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</si>
  <si>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</si>
  <si>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</si>
  <si>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</si>
  <si>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</si>
  <si>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</si>
  <si>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</si>
  <si>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</si>
  <si>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</si>
  <si>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</si>
  <si>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</si>
  <si>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</si>
  <si>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</si>
  <si>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</si>
  <si>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</si>
  <si>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</si>
  <si>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</si>
  <si>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</si>
  <si>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</si>
  <si>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</si>
  <si>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</si>
  <si>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</si>
  <si>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</si>
  <si>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</si>
  <si>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</si>
  <si>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</si>
  <si>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</si>
  <si>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</si>
  <si>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</si>
  <si>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</si>
  <si>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</si>
  <si>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</si>
  <si>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</si>
  <si>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</si>
  <si>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</si>
  <si>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</si>
  <si>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</si>
  <si>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</si>
  <si>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</si>
  <si>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</si>
  <si>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</si>
  <si>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</si>
  <si>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</si>
  <si>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</si>
  <si>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</si>
  <si>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</si>
  <si>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</si>
  <si>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</si>
  <si>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</si>
  <si>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</si>
  <si>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</si>
  <si>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</si>
  <si>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GESTION HUMANA</t>
  </si>
  <si>
    <t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</si>
  <si>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Situaciones de orden publico</t>
  </si>
  <si>
    <t>Cambios normativos en los que establecen responsabilidades del área de Talento Humano</t>
  </si>
  <si>
    <t>Cambios de Gobierno</t>
  </si>
  <si>
    <t>Declaratoria de emergecia sanitaria por pandemias y/o catastrofes naturales</t>
  </si>
  <si>
    <t xml:space="preserve">Dificultad y/o desconocimientos  del manejo de las diferentes plataformas tecnologicas externas
</t>
  </si>
  <si>
    <t xml:space="preserve">
Dificultad de comunicación con las entidades del orden publico y privado</t>
  </si>
  <si>
    <t>Capacidad operativa insuficientes para el desarrollo de las actividades en las diferentes dependencias .</t>
  </si>
  <si>
    <t>Incumplimiento en la ejecución de las actividades establecidas en el  programa de estímulos.</t>
  </si>
  <si>
    <t>Demora en la adjudicación del proceso contractual para adelantar la actividades de bienestar social</t>
  </si>
  <si>
    <t>Falta de continuidad en el proceso de digitalización de las hojas de vida</t>
  </si>
  <si>
    <t xml:space="preserve"> Equipos tecnologicos obsoletos, Sistema de Información no integrados. </t>
  </si>
  <si>
    <t xml:space="preserve">Resistencia al cambio </t>
  </si>
  <si>
    <t xml:space="preserve">Omisión en la aplicación de la normatividad </t>
  </si>
  <si>
    <t>Falta de aplicación y apropiación de la normatividad vigente</t>
  </si>
  <si>
    <t xml:space="preserve">Desconocimiento del proceso actividad o procedimiento </t>
  </si>
  <si>
    <t xml:space="preserve"> Carencia de las competencias requeridas para desarrollar la actividad</t>
  </si>
  <si>
    <t>Falta de apropiación a los valores y principios  establecidos en el  Código de Integridad y Buen Gobierno</t>
  </si>
  <si>
    <t>Desinterés de los funcionarios publicos en la participación de actividades de bienestar social y capacitación</t>
  </si>
  <si>
    <t>Baja asignación presupuestal  para la ejecución de las actividades del Plan Estrategico de Talento Humano</t>
  </si>
  <si>
    <t>Incumplimiento de acuerdos Sindicales</t>
  </si>
  <si>
    <t>Desinteres por parte de los funcionarios en conocer la información emitida por la Entidad</t>
  </si>
  <si>
    <t>Deficiencia en las estrategias de comunicación interna implementadas en la Entidad.</t>
  </si>
  <si>
    <t>Dificultad en acatar los lineamientos y directrices de Talento Humano en los difentes procesos</t>
  </si>
  <si>
    <t>Falta de claridad en las solicitudes realizadas por otros procesos</t>
  </si>
  <si>
    <t xml:space="preserve">Falta de transferencia del conocimiento entre los funcionarios de la Administración Municipal </t>
  </si>
  <si>
    <t>Falta de oportunidad  en los tiempos de respuesta establecidas por la entidad</t>
  </si>
  <si>
    <t>1)  Capacidad operativa insuficientes para el desarrollo de las actividadesen las diferentes dependencias .</t>
  </si>
  <si>
    <t>2) Incumplimiento en la ejecución de las actividades establecidas en el  programa de estímulos.</t>
  </si>
  <si>
    <t xml:space="preserve">3) Equipos tecnologicos obsoletos, Sistema de Información no integrados. </t>
  </si>
  <si>
    <t xml:space="preserve">5) Omisión en la aplicación de la normatividad </t>
  </si>
  <si>
    <t>6) Desconocimiento del proceso. actividad o procedimiento</t>
  </si>
  <si>
    <t>7) Carencia de las competencias requeridas para desarrollar la actividad</t>
  </si>
  <si>
    <t>8) Omisión del seguimiento del cumplimiento de los  requisitos</t>
  </si>
  <si>
    <t>12) Presupuesto insuficiente para la ejecución de las actividades del Plan Estrategico de Talento Humano</t>
  </si>
  <si>
    <t>15) Baja ejecución de las actividades establecidas en el PIC.</t>
  </si>
  <si>
    <t>1) Catacterización del personal -Matriz</t>
  </si>
  <si>
    <t xml:space="preserve">2) Aplicativos  de nómina desarrollado e implementado en la entidad, para facilitar la ejecución de los procedimientos </t>
  </si>
  <si>
    <r>
      <rPr>
        <sz val="11"/>
        <color indexed="8"/>
        <rFont val="Arial"/>
        <family val="2"/>
      </rPr>
      <t>3) Talento Humano con formación multidisciplinaria, especializado y con experiencia.</t>
    </r>
  </si>
  <si>
    <t xml:space="preserve">4) Plan Institucional de Capacitación con asignación de recursos para su ejecución </t>
  </si>
  <si>
    <r>
      <rPr>
        <b/>
        <sz val="11"/>
        <rFont val="Arial"/>
        <family val="2"/>
      </rPr>
      <t xml:space="preserve">5) </t>
    </r>
    <r>
      <rPr>
        <sz val="11"/>
        <rFont val="Arial"/>
        <family val="2"/>
      </rPr>
      <t xml:space="preserve">Conocimiento de la entidad, Documentación de procesos y procedimientos. </t>
    </r>
  </si>
  <si>
    <t>6)Plan de Estímulos (Programa de Bienestar Social : Programa de Salud Ocupacional, Prepensionados, Vinculacion y desvinculacion asistida, Clima laboral, Incentivos )</t>
  </si>
  <si>
    <t>7) Codigo de Etica Formulado y adoptado</t>
  </si>
  <si>
    <t>8) Plan Estrategico de Talento Humano</t>
  </si>
  <si>
    <t xml:space="preserve">9)Reorganización administrativa de la Alcaldía. </t>
  </si>
  <si>
    <t>10) Acceso a Internet</t>
  </si>
  <si>
    <r>
      <rPr>
        <b/>
        <sz val="11"/>
        <rFont val="Arial"/>
        <family val="2"/>
      </rPr>
      <t xml:space="preserve">1) </t>
    </r>
    <r>
      <rPr>
        <sz val="11"/>
        <rFont val="Arial"/>
        <family val="2"/>
      </rPr>
      <t xml:space="preserve">Cambios de Gobierno (Estilos de Dirección) </t>
    </r>
  </si>
  <si>
    <r>
      <rPr>
        <b/>
        <sz val="11"/>
        <rFont val="Arial"/>
        <family val="2"/>
      </rPr>
      <t xml:space="preserve">2) </t>
    </r>
    <r>
      <rPr>
        <sz val="11"/>
        <rFont val="Arial"/>
        <family val="2"/>
      </rPr>
      <t>Constante innovación tecnológica. Acceso a páginas web de entes de control y entidades reguladoras (DAFP,  CNSC, DNP, etc.), facilitando la consulta de normas y disposiciones  que regulan el accionar de la Dirección De Talento Humano).</t>
    </r>
  </si>
  <si>
    <r>
      <rPr>
        <b/>
        <sz val="11"/>
        <rFont val="Arial"/>
        <family val="2"/>
      </rPr>
      <t xml:space="preserve">3) </t>
    </r>
    <r>
      <rPr>
        <sz val="11"/>
        <rFont val="Arial"/>
        <family val="2"/>
      </rPr>
      <t>Acceso a sistemas de información externo, Gobierno en Línea</t>
    </r>
  </si>
  <si>
    <t xml:space="preserve">4)Alianzas con entidades educativas y empresas públicas y privadas
</t>
  </si>
  <si>
    <t>5) Acceso y cargue de informacion aplicativo SIGEP  del DAFP (Hoja  de vida de servidores públicos  y Decraración de Bienes y rentas)</t>
  </si>
  <si>
    <t>6) Ley de Contratación Estatal (Modalidad de contratación directa)</t>
  </si>
  <si>
    <t>7) Ley 909 de 2004 ( Vinculación de provisionalidad- Concursos  de carrera administrativa (CNSC)).</t>
  </si>
  <si>
    <t>8) Regulaciones emitidas  por la Comisión Nacional del Serivico Civil  y el Departamento Administrativo de la Función Pública.</t>
  </si>
  <si>
    <t>9) Normatividad  relacionada con apropiaciones o traslados presupuestales</t>
  </si>
  <si>
    <t>D2-O6. Realizar contratos con entidades ídoneas que garanticen la ejecución del programa de estímulos.</t>
  </si>
  <si>
    <t>O2-D3.Solicitar a la Dirección de Informatica la necesidad de equipos tecnologicos para la realización de funciones del personal adscrito a la Dirección de Talento Humano.</t>
  </si>
  <si>
    <t>O9-D13 Realizar traslados presupuestales que permitan  ejecutar las actividades  del Plan Estrategico de Talento Humano, que no contaban con rubro presupuestal teniendo en cuenta lo permitido en la norma.</t>
  </si>
  <si>
    <t>O8-D4 Aplicación de la normatividad  regulada por la CNSC relacionada con  el otorgamiento de encargos</t>
  </si>
  <si>
    <t>08- D16 Aplicación de la normatividad  regulada por la CNSC y el DAFP para las entidades públicas</t>
  </si>
  <si>
    <t>D15,O6 Realizar contrataciones con entidades o personal ídoneo, que garantice la ejecución del Plan Institucional de Capacitación</t>
  </si>
  <si>
    <t>D5, O8. Actualización del normograma (Proceso, procedimiento)</t>
  </si>
  <si>
    <t>D8, O8. Revisión del cumplimiento de los requisitos avalados para los encargos otorgados.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</si>
  <si>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</si>
  <si>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t>O3 y O4- F10. Acceder  a sistemas de información para verificar la formación profesional, antecedentes disciplinarios del personal a vincular.</t>
  </si>
  <si>
    <t xml:space="preserve">O5- F8- F10. Realizar el cargue y actualizacion constante  de la hoja  de vida y  declaración de bienes y rentas en cumplimiento de las Dirección de Talento Humano.(personal de planta  y contratistas </t>
  </si>
  <si>
    <r>
      <rPr>
        <b/>
        <sz val="11"/>
        <rFont val="Arial"/>
        <family val="2"/>
      </rPr>
      <t xml:space="preserve">1) </t>
    </r>
    <r>
      <rPr>
        <sz val="11"/>
        <rFont val="Arial"/>
        <family val="2"/>
      </rPr>
      <t>Situaciones de orden publico</t>
    </r>
  </si>
  <si>
    <r>
      <rPr>
        <b/>
        <sz val="11"/>
        <rFont val="Arial"/>
        <family val="2"/>
      </rPr>
      <t xml:space="preserve">2) </t>
    </r>
    <r>
      <rPr>
        <sz val="11"/>
        <rFont val="Arial"/>
        <family val="2"/>
      </rPr>
      <t>Cambios normativos en los que establecen responsabilidades del área de Talento Humano (Desconocimiento de los cambios en la regulación contractual).</t>
    </r>
  </si>
  <si>
    <r>
      <rPr>
        <b/>
        <sz val="11"/>
        <color indexed="8"/>
        <rFont val="Arial"/>
        <family val="2"/>
      </rPr>
      <t xml:space="preserve">3) </t>
    </r>
    <r>
      <rPr>
        <sz val="11"/>
        <color indexed="8"/>
        <rFont val="Arial"/>
        <family val="2"/>
      </rPr>
      <t>Cambios de Gobierno</t>
    </r>
  </si>
  <si>
    <t>5)Falta credibilidad en el sector publico</t>
  </si>
  <si>
    <t>7) Incumplimiento de acuerdos Sindicales</t>
  </si>
  <si>
    <r>
      <rPr>
        <b/>
        <sz val="11"/>
        <color indexed="8"/>
        <rFont val="Arial"/>
        <family val="2"/>
      </rPr>
      <t>D</t>
    </r>
    <r>
      <rPr>
        <b/>
        <sz val="9"/>
        <color indexed="8"/>
        <rFont val="Arial"/>
        <family val="2"/>
      </rPr>
      <t>1</t>
    </r>
    <r>
      <rPr>
        <b/>
        <sz val="11"/>
        <color indexed="8"/>
        <rFont val="Arial"/>
        <family val="2"/>
      </rPr>
      <t>A</t>
    </r>
    <r>
      <rPr>
        <b/>
        <sz val="9"/>
        <color indexed="8"/>
        <rFont val="Arial"/>
        <family val="2"/>
      </rPr>
      <t>2</t>
    </r>
    <r>
      <rPr>
        <b/>
        <sz val="11"/>
        <color indexed="8"/>
        <rFont val="Arial"/>
        <family val="2"/>
      </rPr>
      <t xml:space="preserve"> </t>
    </r>
    <r>
      <rPr>
        <sz val="11"/>
        <color indexed="8"/>
        <rFont val="Arial"/>
        <family val="2"/>
      </rPr>
      <t>Solicitar personal en comisión con conocimientos y experiencia que aporten al cumplimiento de las actividades propias de la Direccion de Talento Humano</t>
    </r>
  </si>
  <si>
    <r>
      <rPr>
        <b/>
        <sz val="11"/>
        <color indexed="8"/>
        <rFont val="Arial"/>
        <family val="2"/>
      </rPr>
      <t>D2, 15,A2,4,5,7;</t>
    </r>
    <r>
      <rPr>
        <sz val="11"/>
        <color indexed="8"/>
        <rFont val="Arial"/>
        <family val="2"/>
      </rPr>
      <t xml:space="preserve"> Reuniones con la Comisión de Personal para evaluar los avances de la ejecución del Plan Estrategico en la vigencia</t>
    </r>
  </si>
  <si>
    <t>D4,5,8,9, A2,4,5; Remitir los casos respectivos donde hayan ocurrido encargos sin los requisitos establecidos por la normatividad, a las instancias correspondientes para iniciar la investigación disciplinaria o que lleve al caso.</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</si>
  <si>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</si>
  <si>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A8-D13 Traslado masivos  personal para atender situaciones criticas en las unidades administrativas</t>
  </si>
  <si>
    <r>
      <rPr>
        <b/>
        <sz val="11"/>
        <color indexed="8"/>
        <rFont val="Arial"/>
        <family val="2"/>
      </rPr>
      <t>F</t>
    </r>
    <r>
      <rPr>
        <b/>
        <sz val="9"/>
        <color indexed="8"/>
        <rFont val="Arial"/>
        <family val="2"/>
      </rPr>
      <t>4</t>
    </r>
    <r>
      <rPr>
        <b/>
        <sz val="11"/>
        <color indexed="8"/>
        <rFont val="Arial"/>
        <family val="2"/>
      </rPr>
      <t>A</t>
    </r>
    <r>
      <rPr>
        <b/>
        <sz val="9"/>
        <color indexed="8"/>
        <rFont val="Arial"/>
        <family val="2"/>
      </rPr>
      <t>1</t>
    </r>
    <r>
      <rPr>
        <sz val="11"/>
        <color indexed="8"/>
        <rFont val="Arial"/>
        <family val="2"/>
      </rPr>
      <t xml:space="preserve"> Solicitar capacitación en modificaciones normativas y realizar jornadas internas de actualización.</t>
    </r>
  </si>
  <si>
    <r>
      <rPr>
        <b/>
        <sz val="11"/>
        <color indexed="8"/>
        <rFont val="Arial"/>
        <family val="2"/>
      </rPr>
      <t>F</t>
    </r>
    <r>
      <rPr>
        <b/>
        <sz val="9"/>
        <color indexed="8"/>
        <rFont val="Arial"/>
        <family val="2"/>
      </rPr>
      <t>6</t>
    </r>
    <r>
      <rPr>
        <b/>
        <sz val="11"/>
        <color indexed="8"/>
        <rFont val="Arial"/>
        <family val="2"/>
      </rPr>
      <t>A</t>
    </r>
    <r>
      <rPr>
        <b/>
        <sz val="9"/>
        <color indexed="8"/>
        <rFont val="Arial"/>
        <family val="2"/>
      </rPr>
      <t>3</t>
    </r>
    <r>
      <rPr>
        <sz val="11"/>
        <color indexed="8"/>
        <rFont val="Arial"/>
        <family val="2"/>
      </rPr>
      <t xml:space="preserve"> Solicitar la información requerida a la unidades administrativas con suficiente antelación a la fecha de vencimiento y coordinar el reporte a los entes de control un día antes de los términos de vencimiento.</t>
    </r>
  </si>
  <si>
    <t>A4-A5-F3-F4-F7-F8-F9 Vincular personal competente, y suministrar capacitacion al personal  que lo requira para mejorar las competencias, asi mismo realizar  a traves de procesos de induccion y reinduccion la socialización del Codigo de integridad y buen gobierno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</si>
  <si>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</si>
  <si>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Inoportuna ejecución de las actividades establecidas en el plan estratégico de talento humano.</t>
  </si>
  <si>
    <t>La inoportuna ejecución de las actividades establecidas en el plan estratégico de talento humano, conlleva a debilitar las competencias, habilidades y conocimientos de los servidores públicos, la generación de conflictos en el ambiente laboral y la perdida de valores y principios éticos alrededor de la administración municipal.</t>
  </si>
  <si>
    <t>En la adjudicación de procesos contractuales que llevarán a cabo las actividades a contratar</t>
  </si>
  <si>
    <t>Sanciones de los entes de control</t>
  </si>
  <si>
    <t>Incumplimiento en el Plan de Desarrollo, en los Planes y Programas del Plan Estrategico de Talento Humano</t>
  </si>
  <si>
    <t>Paralisis en los procesos</t>
  </si>
  <si>
    <t>Cuando se crea una vacancia definitiva o temporal</t>
  </si>
  <si>
    <t xml:space="preserve">Investigaciones Disciplinarias, Penales y Fiscales    </t>
  </si>
  <si>
    <t>Demandas contra el estado</t>
  </si>
  <si>
    <t>Desmejoramiento de las condiciones laborales en casos que se presente imposición  para el servidor público</t>
  </si>
  <si>
    <t>1) Director ( a ) de Talento Humano 2) Semestral 3) Verificar el desarrollo de las actividades programadas, frente a las ejecutadas y cumplidas, establecidas en el programa de estímulos. 4) A través del cronograma de actividades aprobado por la comisión de personal. 5) En caso de no cumplir con las actividades programadas en los tiempos establecidos en el cronograma de actividades, se reprogramas y se ejecutan por otros medios. 6) Informe de ejecución del programa de estímulos</t>
  </si>
  <si>
    <t>Fuerte</t>
  </si>
  <si>
    <t>Otorgamiento de encargos y provisionalidades sin el lleno de requisitos establecidos en la normatividad para beneficio de un tercero.</t>
  </si>
  <si>
    <t>Incumplimiento de la normatividad en el otorgamiento de encargos y provisionalidades</t>
  </si>
  <si>
    <t xml:space="preserve"> Falta de apropiación a los valores y principios  establecidos en el  Código de Integridad y Buen Gobierno</t>
  </si>
  <si>
    <t>La Combinación de factores  como : El incumplimiento en la ejecución de las actividades establecidas en el programa de estimulos, la baja ejecución de las actividades establecidas en el PIC y el presupuesto insuficiente para la ejecución de las actividades del Plan Estratégico de Talento Humano pueden ocasionar la inoportuna ejecución de las actividades establecidas en el Plan Estratégico de Talento Humano con las siguientes potenciales consecuencias: sanciones de los entes de control, incumplimiento en el plan de desarrollo y paralisis en los procesos.</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</si>
  <si>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</si>
  <si>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 xml:space="preserve">1) Director ( a ) de Talento Humano 2) Semestral 3) Verificar el desarrollo de las actividades programadas, frente a las ejecutadas y cumplidas, establecidas en el PETH. 4) Verificar el presupuesto comparado con las actividades se busca que estas actividades se realicen a traves de recursos de gestión. 5) En caso de no cumplir con PETH  en los tiempos establecidos en el cronograma de actividades, se reprograman y se ejecutan por otros medios. 6) Informe de ejecución del Plan estrategico de Talento Humano </t>
  </si>
  <si>
    <t>1).Director  de Talento Humano,2) cada vez que se presente un encargo o provisionalidad.3)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 5) Si se encuentra el no cumplimiento de un criterio se continua con el siguiente candidato con derecho preferencial.6) Se publica el listado de los candidatos para el otorgamiento de encargos o provisionalidades, los memorandos, el comunicado y el decreto que confiere el encargo a los correos  personales, intranet y cartelera  para que el funcionario ejerza el derecho a la reclamación.</t>
  </si>
  <si>
    <t>1.)  Dirección de Talento Humano, 2) Mensual 3.) Socialización del Código de integridad y Buen Gobierno. 4) Verificar el cumplimiento del cronograma de actividades que desarrolla cada Secretaria. 5) Verificar el impacto de las actividades realizadas por cada Secretaria. 6) Evidencias de la ejecución.</t>
  </si>
  <si>
    <t xml:space="preserve">4)Declaratoria de emergecia sanitaria por pandemias y/o catastrofes naturales
</t>
  </si>
  <si>
    <t>D12-A4 Convocar Comité extraordinario de riesgos con el fin de tomar decisiones frente a las actividades no ejecutadas en el PETH y definiendo un plan de choque para dar cumplimiento.</t>
  </si>
  <si>
    <t xml:space="preserve">4) Falta de transferencia del conocimiento entre los funcionarios de la Administración Municipal </t>
  </si>
  <si>
    <t xml:space="preserve">D4 Crear e implementar una politica o procedimiento para la trasnferencia del conocmiento al interior de la Entidad </t>
  </si>
  <si>
    <t>Director( a) Grupo de Talento Humano</t>
  </si>
  <si>
    <t>Director( a) Grupo de Talento Humano , Secretario Administrativo</t>
  </si>
  <si>
    <t>* Un Contrato Firmado (Vigencia).                     * Informes de actividades ejecutadas</t>
  </si>
  <si>
    <t>Memorando de solicitud o decreto de traslado presupuetstal (Aplicativo PISAMI)</t>
  </si>
  <si>
    <t>Acta de reunión</t>
  </si>
  <si>
    <t>Documento; Normograma Actualizado</t>
  </si>
  <si>
    <t>Acto administrativo, Resolución para otorgamiento de encargos</t>
  </si>
  <si>
    <t>6) Dificultad y/o desconocimientos  del manejo de las diferentes plataformas tecnologicas externas</t>
  </si>
  <si>
    <t>8) Dificultad de comunicación con las entidades del orden publico y privado</t>
  </si>
  <si>
    <t xml:space="preserve">14) Resistencia al cambio </t>
  </si>
  <si>
    <t>13) Falta de aplicación y apropiación de la normatividad vigente</t>
  </si>
  <si>
    <t>9) Falta de apropiación a los valores y principios  establecidos en el  Código de Integridad y Buen Gobierno</t>
  </si>
  <si>
    <t>10) Desinterés de los funcionarios publicos en la participación de actividades de bienestar social y capacitación</t>
  </si>
  <si>
    <t>11) Baja asignación presupuestal  para la ejecución de las actividades del Plan Estrategico de Talento Humano</t>
  </si>
  <si>
    <t>FORMATO: MAPA DE RIESGOS</t>
  </si>
  <si>
    <t>SEGUIMIENTO (ene-Feb 2020)</t>
  </si>
  <si>
    <t>SEGUIMIENTO (mar-abr 2020)</t>
  </si>
  <si>
    <t>Moderada</t>
  </si>
  <si>
    <t>REDUCIR</t>
  </si>
  <si>
    <r>
      <t>EFICACIA:</t>
    </r>
    <r>
      <rPr>
        <sz val="10"/>
        <rFont val="Arial"/>
        <family val="2"/>
      </rPr>
      <t xml:space="preserve"> Índice de Cumplimiento              </t>
    </r>
    <r>
      <rPr>
        <b/>
        <sz val="10"/>
        <rFont val="Arial"/>
        <family val="2"/>
      </rPr>
      <t xml:space="preserve">  A</t>
    </r>
    <r>
      <rPr>
        <sz val="10"/>
        <rFont val="Arial"/>
        <family val="2"/>
      </rPr>
      <t xml:space="preserve">= (# Contratos Firmados/# Contratos Programados)*100             </t>
    </r>
    <r>
      <rPr>
        <b/>
        <sz val="10"/>
        <rFont val="Arial"/>
        <family val="2"/>
      </rPr>
      <t>B</t>
    </r>
    <r>
      <rPr>
        <sz val="10"/>
        <rFont val="Arial"/>
        <family val="2"/>
      </rPr>
      <t xml:space="preserve">= (# Informes de Actividades Ejecutadas/# Informes Actividades Programadas)*100                                                                                                                                                                                                                                     </t>
    </r>
  </si>
  <si>
    <t>A la fecha no se han realizado actividades dentro del plan de bienestar. Se tiene como primer actividad para este año la realización del dia de la mujer la cual se llevara a caboel dia Lunes 09 de marzo de 2020.
En cuanto al contrato de bienestar se esta a la espera de la elaboración y adjudicación para conocer el total de actividades a desarrollar y de esta forma obtenr el valor del Indicador</t>
  </si>
  <si>
    <t>A la fecha y debido al confinamiento producido por el COVID-19 se ha adelantado la actividad del día de la mujer la cual se llevo a cabo el día Lunes 9 de marzo.
En cuanto al contrato de bienestar se esta a la espera de la elaboración y adjudicación para conocer el total de actividades a desarrollar y de esta forma obtenr el valor del Indicador</t>
  </si>
  <si>
    <t>* Contratos Firmados y ejecutados (Vigencia)</t>
  </si>
  <si>
    <r>
      <t>EFICACIA</t>
    </r>
    <r>
      <rPr>
        <sz val="10"/>
        <rFont val="Arial"/>
        <family val="2"/>
      </rPr>
      <t xml:space="preserve">: Índice de Cumplimiento               </t>
    </r>
    <r>
      <rPr>
        <b/>
        <sz val="10"/>
        <rFont val="Arial"/>
        <family val="2"/>
      </rPr>
      <t xml:space="preserve"> A</t>
    </r>
    <r>
      <rPr>
        <sz val="10"/>
        <rFont val="Arial"/>
        <family val="2"/>
      </rPr>
      <t xml:space="preserve">= (# Contratos ejecutadas/# Proyectos Programados)*100  </t>
    </r>
  </si>
  <si>
    <t>Se han realizado 03 de 36 temas  relacionados  con el cronograma de capacitación 2020 con afectacion presupuestal , por GESTION se han desarrollado 03  temas  tambien relacionados en el cronograma de capacitacion. ( inducciones) INDICADOR:( 03/36)*100= 8,33%</t>
  </si>
  <si>
    <t>Se han realizado 12 de 36 temas  relacionados  con el cronograma de capacitación 2020 con afectacion presupuestal , por GESTION se han desarrollado 03  temas  tambien relacionados en el cronograma de capacitacion. ( inducciones) INDICADOR:( 12/36)*100= 33.33%</t>
  </si>
  <si>
    <t># Memorandos de solicitud o traslados presupuestales</t>
  </si>
  <si>
    <t xml:space="preserve">Acta de Reunión de comisión de personal Firmada </t>
  </si>
  <si>
    <t>#  Actas de reuniones realizadas</t>
  </si>
  <si>
    <t>Existen  2 actas de reuniones de COMISION DE PERSONAL  firmadas, encontradas en el archivo  de gestion donde se hace seguimiento  mediante el orden del dia de cada reunion mensual sobre  planes y programas incluidos en el Plan Estrategico de Talento Humano.</t>
  </si>
  <si>
    <r>
      <rPr>
        <b/>
        <u/>
        <sz val="10"/>
        <rFont val="Arial"/>
        <family val="2"/>
      </rPr>
      <t>EFICACIA</t>
    </r>
    <r>
      <rPr>
        <sz val="10"/>
        <rFont val="Arial"/>
        <family val="2"/>
      </rPr>
      <t xml:space="preserve">: Índice de Cumplimiento                    </t>
    </r>
    <r>
      <rPr>
        <b/>
        <sz val="10"/>
        <rFont val="Arial"/>
        <family val="2"/>
      </rPr>
      <t>A</t>
    </r>
    <r>
      <rPr>
        <sz val="10"/>
        <rFont val="Arial"/>
        <family val="2"/>
      </rPr>
      <t xml:space="preserve">= (# de encargos otorgados bajo el cumplimiento de la normatividad/ # encargos otorgados)*100.        </t>
    </r>
  </si>
  <si>
    <t xml:space="preserve">A la fecha no se han realizado encargos </t>
  </si>
  <si>
    <t>Normograma Actualizado (Fecha de actualización)</t>
  </si>
  <si>
    <t>En la presente vigencia (enero, febrero) no se realizo accion de contingencia.</t>
  </si>
  <si>
    <r>
      <rPr>
        <b/>
        <u/>
        <sz val="10"/>
        <rFont val="Arial"/>
        <family val="2"/>
      </rPr>
      <t>EFICACIA:</t>
    </r>
    <r>
      <rPr>
        <sz val="10"/>
        <rFont val="Arial"/>
        <family val="2"/>
      </rPr>
      <t xml:space="preserve"> Índice de Cumplimiento                    </t>
    </r>
    <r>
      <rPr>
        <b/>
        <sz val="10"/>
        <rFont val="Arial"/>
        <family val="2"/>
      </rPr>
      <t>A</t>
    </r>
    <r>
      <rPr>
        <sz val="10"/>
        <rFont val="Arial"/>
        <family val="2"/>
      </rPr>
      <t xml:space="preserve">= (# de encargos otorgados bajo el cumplimiento de la normatividad/ # encargos otorgados revisados)*100. </t>
    </r>
  </si>
  <si>
    <t>Memorandos u oficios remitidos a las autoridades correspondientes</t>
  </si>
  <si>
    <t># Memorandos u oficios remitidos de casos presentados</t>
  </si>
  <si>
    <t>A la fecha no se ha materializado el riesgo, por tal motivo no se ha llevado a cabo esta acción</t>
  </si>
  <si>
    <t>Plan de acción</t>
  </si>
  <si>
    <t>Se debe generar un informe semestral en el cual se lleve relación de los casos escalados al comité de convivencia y su estado. Ademas de las acciones y su eficacia para cada uno de los casos presentados.
Por otro lado las denuncias que lleguen a control disciplinario y el analisis de la toma de decisiones</t>
  </si>
  <si>
    <t xml:space="preserve">Prevalecer el interes particular en vez del comun en una situacion determinada </t>
  </si>
  <si>
    <t>Falta de documentacion y socializacion del identificacion y declaracion de conflictos de intereses</t>
  </si>
  <si>
    <t>Prevalece el interes particular por el comunidad beneficiando un tercero</t>
  </si>
  <si>
    <t>cuando se presenta un procesos contractual, legal o administrativo</t>
  </si>
  <si>
    <t>Favorecer interes propios o a terceros con decisiones o actuaciones dentro de la Administración Municipal</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</si>
  <si>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</si>
  <si>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 xml:space="preserve">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 </t>
  </si>
  <si>
    <t>Se Investigan y Se resuelven oportunamente</t>
  </si>
  <si>
    <t>fuerte</t>
  </si>
  <si>
    <t>Actas de reunion , formatos de declaracion , matriz seguimiento</t>
  </si>
  <si>
    <t xml:space="preserve">Indice de cumplimiento = (Actividades ejecutadas /Actividades programadas)*100.    
</t>
  </si>
  <si>
    <t>baja</t>
  </si>
  <si>
    <t>1/01/2021 a 31/12/2021</t>
  </si>
  <si>
    <t>10) Constante documentación de los procesos</t>
  </si>
  <si>
    <t xml:space="preserve">11) aplicación del codigo de Etica </t>
  </si>
  <si>
    <t>D6 O 11 Aplicación permanente del codigo de Etica</t>
  </si>
  <si>
    <t>D6 O10 Documentación actualizada frente a conflicto de intereses y socialización de la misma</t>
  </si>
  <si>
    <t>D 6,13 A 5 Convocar Comité extraordinario de riesgos para tratar los casos detectados  definiendo un plan de choque para dar cumplimiento.</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</si>
  <si>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</si>
  <si>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</si>
  <si>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</si>
  <si>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</si>
  <si>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</si>
  <si>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</si>
  <si>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</si>
  <si>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</si>
  <si>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</si>
  <si>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</si>
  <si>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</si>
  <si>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</si>
  <si>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</si>
  <si>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</si>
  <si>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</si>
  <si>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</si>
  <si>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</si>
  <si>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</si>
  <si>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</si>
  <si>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</si>
  <si>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</si>
  <si>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</si>
  <si>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</si>
  <si>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</si>
  <si>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PROCESO: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</si>
</sst>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9"/>
      <color indexed="8"/>
      <name val="Arial"/>
      <family val="2"/>
    </font>
    <font>
      <sz val="12"/>
      <name val="Arial"/>
      <family val="2"/>
    </font>
    <font>
      <sz val="10"/>
      <color indexed="8"/>
      <name val="Arial"/>
      <family val="2"/>
    </font>
    <font>
      <sz val="10"/>
      <name val="Calibri"/>
      <family val="2"/>
      <scheme val="minor"/>
    </font>
    <font>
      <b/>
      <sz val="10"/>
      <name val="Arial"/>
      <family val="2"/>
    </font>
    <font>
      <b/>
      <u/>
      <sz val="1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008000"/>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8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6" fillId="0" borderId="0" xfId="0" applyFont="1" applyBorder="1" applyAlignment="1">
      <alignment vertical="center"/>
    </xf>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3" borderId="1" xfId="0" applyFont="1" applyFill="1" applyBorder="1" applyAlignment="1">
      <alignment horizontal="left"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5" xfId="0" applyFont="1"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42" fillId="3" borderId="60"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42" fillId="0" borderId="60" xfId="0" applyFont="1" applyBorder="1" applyAlignment="1">
      <alignment horizontal="center" vertical="center" wrapText="1"/>
    </xf>
    <xf numFmtId="0" fontId="1" fillId="23" borderId="7" xfId="0" applyFont="1" applyFill="1" applyBorder="1" applyAlignment="1">
      <alignment vertical="center" wrapText="1"/>
    </xf>
    <xf numFmtId="0" fontId="42" fillId="4" borderId="60" xfId="0" applyFont="1" applyFill="1" applyBorder="1" applyAlignment="1">
      <alignment horizontal="center" vertical="center" wrapText="1"/>
    </xf>
    <xf numFmtId="0" fontId="1" fillId="0" borderId="0" xfId="0" applyFont="1" applyAlignment="1">
      <alignment horizontal="center" vertical="center" wrapText="1"/>
    </xf>
    <xf numFmtId="0" fontId="42" fillId="0" borderId="1" xfId="0" applyFont="1" applyBorder="1" applyAlignment="1">
      <alignment horizontal="center" vertical="center" wrapText="1"/>
    </xf>
    <xf numFmtId="0" fontId="42" fillId="4"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3" xfId="0" applyFont="1" applyBorder="1" applyAlignment="1">
      <alignment horizontal="center" vertical="center" wrapText="1"/>
    </xf>
    <xf numFmtId="0" fontId="5" fillId="25" borderId="1" xfId="0" applyFont="1" applyFill="1" applyBorder="1" applyAlignment="1" applyProtection="1">
      <alignment horizontal="left" vertical="center" wrapText="1"/>
    </xf>
    <xf numFmtId="0" fontId="5" fillId="26" borderId="1" xfId="0" applyFont="1" applyFill="1" applyBorder="1" applyAlignment="1" applyProtection="1">
      <alignment horizontal="left" vertical="center" wrapText="1"/>
    </xf>
    <xf numFmtId="0" fontId="5" fillId="6" borderId="1" xfId="0" applyFont="1" applyFill="1" applyBorder="1" applyAlignment="1" applyProtection="1">
      <alignment horizontal="left" vertical="center" wrapText="1"/>
    </xf>
    <xf numFmtId="0" fontId="1" fillId="6" borderId="3" xfId="0" applyFont="1" applyFill="1" applyBorder="1" applyAlignment="1">
      <alignment horizontal="left" vertical="center" wrapText="1"/>
    </xf>
    <xf numFmtId="0" fontId="1" fillId="6" borderId="1" xfId="0" applyFont="1" applyFill="1" applyBorder="1" applyAlignment="1" applyProtection="1">
      <alignment horizontal="left" vertical="center" wrapText="1"/>
    </xf>
    <xf numFmtId="0" fontId="1" fillId="26" borderId="1" xfId="0" applyFont="1" applyFill="1" applyBorder="1" applyAlignment="1" applyProtection="1">
      <alignment horizontal="left" vertical="center" wrapText="1"/>
    </xf>
    <xf numFmtId="0" fontId="51" fillId="0" borderId="7"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wrapText="1"/>
      <protection locked="0"/>
    </xf>
    <xf numFmtId="0" fontId="51" fillId="0" borderId="28" xfId="0"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23" fillId="0" borderId="65" xfId="0" applyFont="1" applyBorder="1" applyAlignment="1">
      <alignment horizontal="center" vertical="center" wrapText="1"/>
    </xf>
    <xf numFmtId="0" fontId="14" fillId="0" borderId="0" xfId="0" applyFont="1" applyAlignment="1">
      <alignment horizontal="justify"/>
    </xf>
    <xf numFmtId="0" fontId="53" fillId="0" borderId="1" xfId="0" applyFont="1" applyBorder="1"/>
    <xf numFmtId="0" fontId="14" fillId="0" borderId="1" xfId="0" applyFont="1" applyBorder="1"/>
    <xf numFmtId="0" fontId="14" fillId="0" borderId="3" xfId="0" applyFont="1" applyBorder="1"/>
    <xf numFmtId="0" fontId="15" fillId="5" borderId="2" xfId="0" applyFont="1" applyFill="1" applyBorder="1" applyAlignment="1">
      <alignment horizontal="left" vertical="center"/>
    </xf>
    <xf numFmtId="0" fontId="7" fillId="0" borderId="0" xfId="0" applyFont="1" applyAlignment="1">
      <alignment horizontal="justify"/>
    </xf>
    <xf numFmtId="0" fontId="23" fillId="0" borderId="1" xfId="0" applyFont="1" applyBorder="1"/>
    <xf numFmtId="0" fontId="7" fillId="0" borderId="1" xfId="0" applyFont="1" applyBorder="1"/>
    <xf numFmtId="0" fontId="7" fillId="0" borderId="3" xfId="0" applyFont="1" applyBorder="1"/>
    <xf numFmtId="0" fontId="54" fillId="5" borderId="10" xfId="0" applyFont="1" applyFill="1" applyBorder="1" applyAlignment="1">
      <alignment horizontal="center" vertical="center" wrapText="1"/>
    </xf>
    <xf numFmtId="0" fontId="15" fillId="5" borderId="14" xfId="0" applyFont="1" applyFill="1" applyBorder="1" applyAlignment="1">
      <alignment horizontal="center" vertical="center"/>
    </xf>
    <xf numFmtId="0" fontId="15" fillId="4" borderId="1" xfId="0" applyFont="1" applyFill="1" applyBorder="1" applyAlignment="1">
      <alignment horizontal="justify" vertical="center"/>
    </xf>
    <xf numFmtId="0" fontId="15" fillId="0" borderId="0" xfId="0" applyFont="1"/>
    <xf numFmtId="0" fontId="23" fillId="0" borderId="7" xfId="0" applyFont="1" applyFill="1" applyBorder="1" applyAlignment="1">
      <alignment horizontal="center" vertical="center" wrapText="1"/>
    </xf>
    <xf numFmtId="0" fontId="23" fillId="0" borderId="0" xfId="0" applyFont="1"/>
    <xf numFmtId="0" fontId="23" fillId="0" borderId="1" xfId="0" applyFont="1" applyFill="1" applyBorder="1" applyAlignment="1">
      <alignment horizontal="center" vertical="center" wrapText="1"/>
    </xf>
    <xf numFmtId="14" fontId="23" fillId="0" borderId="17" xfId="0" applyNumberFormat="1" applyFont="1" applyBorder="1" applyAlignment="1">
      <alignment horizontal="center" vertical="center" wrapText="1"/>
    </xf>
    <xf numFmtId="0" fontId="42" fillId="0" borderId="56" xfId="0" applyFont="1" applyFill="1" applyBorder="1" applyAlignment="1">
      <alignment horizontal="center" vertical="center" wrapText="1"/>
    </xf>
    <xf numFmtId="0" fontId="23" fillId="0" borderId="28" xfId="0"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0" fontId="42" fillId="0" borderId="56" xfId="0" applyFont="1" applyBorder="1" applyAlignment="1">
      <alignment horizontal="center" vertical="center" wrapText="1"/>
    </xf>
    <xf numFmtId="0" fontId="53" fillId="0" borderId="0" xfId="0" applyFont="1"/>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7" xfId="0" applyFont="1" applyBorder="1" applyAlignment="1">
      <alignment horizontal="left" vertical="center" wrapText="1"/>
    </xf>
    <xf numFmtId="0" fontId="1" fillId="4" borderId="1" xfId="0" applyFont="1" applyFill="1" applyBorder="1" applyAlignment="1">
      <alignment horizontal="left" vertical="center" wrapText="1"/>
    </xf>
    <xf numFmtId="0" fontId="1" fillId="0" borderId="2" xfId="0" applyFont="1" applyFill="1" applyBorder="1" applyAlignment="1">
      <alignment vertical="center" wrapText="1"/>
    </xf>
    <xf numFmtId="0" fontId="1" fillId="0" borderId="1" xfId="0" applyFont="1" applyFill="1" applyBorder="1" applyAlignment="1">
      <alignment horizontal="left" vertical="center" wrapText="1"/>
    </xf>
    <xf numFmtId="0" fontId="42" fillId="4" borderId="1" xfId="0" applyFont="1" applyFill="1" applyBorder="1" applyAlignment="1">
      <alignment horizontal="left" vertical="center" wrapText="1"/>
    </xf>
    <xf numFmtId="0" fontId="1" fillId="0" borderId="1" xfId="0" applyFont="1" applyFill="1" applyBorder="1" applyAlignment="1">
      <alignment vertical="center" wrapText="1"/>
    </xf>
    <xf numFmtId="0" fontId="42" fillId="0" borderId="1" xfId="0" applyFont="1" applyFill="1" applyBorder="1" applyAlignment="1">
      <alignment horizontal="left" vertical="center" wrapText="1"/>
    </xf>
    <xf numFmtId="0" fontId="42" fillId="4" borderId="1" xfId="0" applyFont="1" applyFill="1" applyBorder="1" applyAlignment="1" applyProtection="1">
      <alignment horizontal="left" vertical="center" wrapText="1"/>
      <protection locked="0"/>
    </xf>
    <xf numFmtId="0" fontId="1" fillId="4" borderId="1" xfId="0" applyFont="1" applyFill="1" applyBorder="1" applyAlignment="1" applyProtection="1">
      <alignment horizontal="left" vertical="center" wrapText="1"/>
      <protection locked="0"/>
    </xf>
    <xf numFmtId="0" fontId="1" fillId="0" borderId="1" xfId="0" applyFont="1" applyBorder="1" applyAlignment="1" applyProtection="1">
      <alignment horizontal="center" vertical="top" wrapText="1"/>
      <protection locked="0"/>
    </xf>
    <xf numFmtId="0" fontId="1" fillId="0" borderId="0" xfId="0" applyFont="1"/>
    <xf numFmtId="0" fontId="1" fillId="0" borderId="0" xfId="0" applyFont="1" applyAlignment="1">
      <alignment horizontal="center"/>
    </xf>
    <xf numFmtId="0" fontId="1" fillId="0" borderId="0" xfId="0" applyFont="1" applyBorder="1"/>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Protection="1">
      <protection locked="0"/>
    </xf>
    <xf numFmtId="0" fontId="1" fillId="0" borderId="17" xfId="0" applyFont="1" applyBorder="1" applyAlignment="1">
      <alignment horizontal="left" vertical="center" wrapText="1"/>
    </xf>
    <xf numFmtId="0" fontId="1" fillId="13" borderId="4" xfId="0" applyFont="1" applyFill="1" applyBorder="1" applyAlignment="1">
      <alignment vertical="center" wrapText="1"/>
    </xf>
    <xf numFmtId="0" fontId="1" fillId="13" borderId="66" xfId="0" applyFont="1" applyFill="1" applyBorder="1" applyAlignment="1">
      <alignment vertical="center" wrapText="1"/>
    </xf>
    <xf numFmtId="0" fontId="1" fillId="5" borderId="5" xfId="0" applyFont="1" applyFill="1" applyBorder="1" applyAlignment="1">
      <alignment horizontal="center" wrapText="1"/>
    </xf>
    <xf numFmtId="0" fontId="1" fillId="5" borderId="5" xfId="0" applyFont="1" applyFill="1" applyBorder="1" applyAlignment="1">
      <alignment horizontal="center"/>
    </xf>
    <xf numFmtId="0" fontId="1" fillId="5" borderId="5" xfId="0" applyFont="1" applyFill="1" applyBorder="1" applyAlignment="1">
      <alignment horizontal="center" vertical="center"/>
    </xf>
    <xf numFmtId="0" fontId="1" fillId="5" borderId="6" xfId="0" applyFont="1" applyFill="1" applyBorder="1" applyAlignment="1">
      <alignment horizontal="center"/>
    </xf>
    <xf numFmtId="0" fontId="1" fillId="13" borderId="41" xfId="0" applyFont="1" applyFill="1" applyBorder="1"/>
    <xf numFmtId="0" fontId="1" fillId="13" borderId="24" xfId="0" applyFont="1" applyFill="1" applyBorder="1"/>
    <xf numFmtId="0" fontId="1" fillId="0" borderId="39" xfId="0" applyFont="1" applyBorder="1"/>
    <xf numFmtId="0" fontId="1" fillId="0" borderId="7" xfId="0" applyFont="1" applyBorder="1" applyAlignment="1" applyProtection="1">
      <alignment horizontal="center" vertical="center"/>
      <protection locked="0"/>
    </xf>
    <xf numFmtId="0" fontId="1" fillId="0" borderId="7" xfId="0" applyFont="1" applyBorder="1" applyAlignment="1">
      <alignment horizontal="center" vertical="center"/>
    </xf>
    <xf numFmtId="0" fontId="1" fillId="13" borderId="55" xfId="0" applyFont="1" applyFill="1" applyBorder="1" applyAlignment="1">
      <alignment vertical="center" wrapText="1"/>
    </xf>
    <xf numFmtId="0" fontId="1" fillId="5" borderId="5" xfId="0" applyFont="1" applyFill="1" applyBorder="1" applyAlignment="1">
      <alignment horizontal="left" vertical="center" wrapText="1"/>
    </xf>
    <xf numFmtId="0" fontId="1" fillId="0" borderId="41" xfId="0" applyFont="1" applyBorder="1"/>
    <xf numFmtId="0" fontId="1" fillId="13" borderId="80" xfId="0" applyFont="1" applyFill="1" applyBorder="1" applyAlignment="1">
      <alignment vertical="center" wrapText="1"/>
    </xf>
    <xf numFmtId="0" fontId="1" fillId="13" borderId="47" xfId="0" applyFont="1" applyFill="1" applyBorder="1" applyAlignment="1">
      <alignment vertical="center" wrapText="1"/>
    </xf>
    <xf numFmtId="0" fontId="1" fillId="5" borderId="5" xfId="0" applyFont="1" applyFill="1" applyBorder="1" applyAlignment="1">
      <alignment horizontal="center" vertical="center" wrapText="1"/>
    </xf>
    <xf numFmtId="0" fontId="1" fillId="13" borderId="5" xfId="0" applyFont="1" applyFill="1" applyBorder="1" applyAlignment="1">
      <alignment vertical="center" wrapText="1"/>
    </xf>
    <xf numFmtId="0" fontId="1" fillId="13" borderId="45" xfId="0" applyFont="1" applyFill="1" applyBorder="1" applyAlignment="1">
      <alignment vertical="center" wrapText="1"/>
    </xf>
    <xf numFmtId="0" fontId="1" fillId="5" borderId="48" xfId="0" applyFont="1" applyFill="1" applyBorder="1" applyAlignment="1">
      <alignment horizontal="center"/>
    </xf>
    <xf numFmtId="0" fontId="1" fillId="13" borderId="5" xfId="0" applyFont="1" applyFill="1" applyBorder="1"/>
    <xf numFmtId="0" fontId="1" fillId="13" borderId="6" xfId="0" applyFont="1" applyFill="1" applyBorder="1"/>
    <xf numFmtId="0" fontId="1" fillId="16" borderId="88" xfId="0" applyFont="1" applyFill="1" applyBorder="1" applyAlignment="1">
      <alignment horizontal="center" vertical="center"/>
    </xf>
    <xf numFmtId="0" fontId="23" fillId="0" borderId="62" xfId="0" applyFont="1" applyBorder="1" applyAlignment="1">
      <alignment horizontal="justify" vertical="center" wrapText="1"/>
    </xf>
    <xf numFmtId="0" fontId="23" fillId="0" borderId="62" xfId="0" applyFont="1" applyBorder="1" applyAlignment="1">
      <alignment horizontal="justify"/>
    </xf>
    <xf numFmtId="0" fontId="23" fillId="0" borderId="62" xfId="0" applyFont="1" applyFill="1" applyBorder="1" applyAlignment="1">
      <alignment horizontal="justify" vertical="center" wrapText="1"/>
    </xf>
    <xf numFmtId="0" fontId="23" fillId="0" borderId="62" xfId="0" applyFont="1" applyFill="1" applyBorder="1" applyAlignment="1">
      <alignment horizontal="justify" vertical="center"/>
    </xf>
    <xf numFmtId="0" fontId="23" fillId="12" borderId="1" xfId="0" applyFont="1" applyFill="1" applyBorder="1" applyAlignment="1">
      <alignment horizontal="center" vertical="center" wrapText="1"/>
    </xf>
    <xf numFmtId="0" fontId="23" fillId="0" borderId="60" xfId="0" applyFont="1" applyBorder="1" applyAlignment="1">
      <alignment horizontal="justify" vertical="center" wrapText="1"/>
    </xf>
    <xf numFmtId="0" fontId="23" fillId="0" borderId="60" xfId="0" applyFont="1" applyBorder="1" applyAlignment="1">
      <alignment horizontal="justify"/>
    </xf>
    <xf numFmtId="0" fontId="23" fillId="0" borderId="60" xfId="0" applyFont="1" applyFill="1" applyBorder="1" applyAlignment="1">
      <alignment horizontal="justify" vertical="center" wrapText="1"/>
    </xf>
    <xf numFmtId="0" fontId="23" fillId="0" borderId="60" xfId="0" applyFont="1" applyFill="1" applyBorder="1" applyAlignment="1">
      <alignment horizontal="justify" vertical="center"/>
    </xf>
    <xf numFmtId="0" fontId="7" fillId="0" borderId="1" xfId="0" applyFont="1" applyBorder="1" applyAlignment="1">
      <alignment horizontal="left" vertical="center" wrapText="1"/>
    </xf>
    <xf numFmtId="0" fontId="23" fillId="0" borderId="28"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14" fontId="23" fillId="0" borderId="61" xfId="0" applyNumberFormat="1" applyFont="1" applyBorder="1" applyAlignment="1">
      <alignment horizontal="center" vertical="center" wrapText="1"/>
    </xf>
    <xf numFmtId="0" fontId="55" fillId="0" borderId="9"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66"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2" fillId="3" borderId="60" xfId="0" applyFont="1" applyFill="1" applyBorder="1" applyAlignment="1" applyProtection="1">
      <alignment horizontal="center" vertical="center" wrapText="1"/>
      <protection locked="0"/>
    </xf>
    <xf numFmtId="0" fontId="42" fillId="3" borderId="62" xfId="0" applyFont="1" applyFill="1" applyBorder="1" applyAlignment="1" applyProtection="1">
      <alignment horizontal="center" vertical="center" wrapText="1"/>
      <protection locked="0"/>
    </xf>
    <xf numFmtId="0" fontId="42" fillId="0" borderId="60" xfId="0" applyFont="1" applyBorder="1" applyAlignment="1" applyProtection="1">
      <alignment horizontal="center" vertical="center" wrapText="1"/>
      <protection locked="0"/>
    </xf>
    <xf numFmtId="0" fontId="42" fillId="0" borderId="62" xfId="0" applyFont="1" applyBorder="1" applyAlignment="1" applyProtection="1">
      <alignment horizontal="center" vertical="center" wrapText="1"/>
      <protection locked="0"/>
    </xf>
    <xf numFmtId="0" fontId="17" fillId="3" borderId="60"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wrapText="1"/>
      <protection locked="0"/>
    </xf>
    <xf numFmtId="0" fontId="1" fillId="0" borderId="60" xfId="0" applyFont="1" applyFill="1" applyBorder="1" applyAlignment="1" applyProtection="1">
      <alignment horizontal="center" vertical="center" wrapText="1"/>
      <protection locked="0"/>
    </xf>
    <xf numFmtId="0" fontId="1" fillId="0" borderId="62" xfId="0" applyFont="1" applyFill="1" applyBorder="1" applyAlignment="1" applyProtection="1">
      <alignment horizontal="center" vertical="center" wrapText="1"/>
      <protection locked="0"/>
    </xf>
    <xf numFmtId="0" fontId="42" fillId="0" borderId="60" xfId="0" applyFont="1" applyBorder="1" applyAlignment="1" applyProtection="1">
      <alignment horizontal="center" vertical="top" wrapText="1"/>
      <protection locked="0"/>
    </xf>
    <xf numFmtId="0" fontId="42" fillId="0" borderId="62" xfId="0" applyFont="1" applyBorder="1" applyAlignment="1" applyProtection="1">
      <alignment horizontal="center" vertical="top" wrapText="1"/>
      <protection locked="0"/>
    </xf>
    <xf numFmtId="0" fontId="17" fillId="3" borderId="60" xfId="0" applyFont="1" applyFill="1" applyBorder="1" applyAlignment="1" applyProtection="1">
      <alignment horizontal="center" vertical="top" wrapText="1"/>
      <protection locked="0"/>
    </xf>
    <xf numFmtId="0" fontId="17" fillId="3" borderId="62" xfId="0" applyFont="1" applyFill="1" applyBorder="1" applyAlignment="1" applyProtection="1">
      <alignment horizontal="center" vertical="top" wrapText="1"/>
      <protection locked="0"/>
    </xf>
    <xf numFmtId="0" fontId="1" fillId="0" borderId="60" xfId="0" applyFont="1" applyBorder="1" applyAlignment="1" applyProtection="1">
      <alignment horizontal="center" vertical="center" wrapText="1"/>
      <protection locked="0"/>
    </xf>
    <xf numFmtId="0" fontId="1" fillId="0" borderId="62" xfId="0" applyFont="1" applyBorder="1" applyAlignment="1" applyProtection="1">
      <alignment horizontal="center" vertical="center" wrapText="1"/>
      <protection locked="0"/>
    </xf>
    <xf numFmtId="0" fontId="5" fillId="0" borderId="0" xfId="0" applyFont="1" applyAlignment="1">
      <alignment horizontal="center"/>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17" fillId="0" borderId="60" xfId="0" applyFont="1" applyBorder="1" applyAlignment="1" applyProtection="1">
      <alignment horizontal="center" vertical="center" wrapText="1"/>
      <protection locked="0"/>
    </xf>
    <xf numFmtId="0" fontId="1" fillId="0" borderId="56" xfId="0" applyFont="1" applyBorder="1" applyAlignment="1" applyProtection="1">
      <alignment horizontal="center" vertical="center" wrapText="1"/>
      <protection locked="0"/>
    </xf>
    <xf numFmtId="0" fontId="17" fillId="4"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23" fillId="3" borderId="0" xfId="0" applyFont="1" applyFill="1" applyAlignment="1">
      <alignment horizontal="left"/>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1" fillId="27" borderId="1" xfId="0" applyFont="1" applyFill="1" applyBorder="1" applyAlignment="1" applyProtection="1">
      <alignment horizontal="center" vertical="center" wrapText="1"/>
      <protection locked="0"/>
    </xf>
    <xf numFmtId="0" fontId="1" fillId="27" borderId="1" xfId="0" applyFont="1" applyFill="1" applyBorder="1" applyAlignment="1" applyProtection="1">
      <alignment horizontal="center" vertical="center"/>
      <protection locked="0"/>
    </xf>
    <xf numFmtId="0" fontId="1" fillId="4" borderId="60" xfId="0" applyFont="1" applyFill="1" applyBorder="1" applyAlignment="1" applyProtection="1">
      <alignment horizontal="center" vertical="center" wrapText="1"/>
      <protection locked="0"/>
    </xf>
    <xf numFmtId="0" fontId="1" fillId="4" borderId="62" xfId="0" applyFont="1" applyFill="1" applyBorder="1" applyAlignment="1" applyProtection="1">
      <alignment horizontal="center" vertical="center" wrapText="1"/>
      <protection locked="0"/>
    </xf>
    <xf numFmtId="0" fontId="23" fillId="3" borderId="56" xfId="0" applyFont="1" applyFill="1" applyBorder="1" applyAlignment="1" applyProtection="1">
      <alignment horizontal="left" vertical="center"/>
      <protection locked="0"/>
    </xf>
    <xf numFmtId="0" fontId="1" fillId="27" borderId="60" xfId="0" applyFont="1" applyFill="1" applyBorder="1" applyAlignment="1" applyProtection="1">
      <alignment horizontal="center" vertical="center" wrapText="1"/>
      <protection locked="0"/>
    </xf>
    <xf numFmtId="0" fontId="1" fillId="27" borderId="62" xfId="0" applyFont="1" applyFill="1" applyBorder="1" applyAlignment="1" applyProtection="1">
      <alignment horizontal="center"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4" borderId="60" xfId="0" applyFont="1" applyFill="1" applyBorder="1" applyAlignment="1" applyProtection="1">
      <alignment horizontal="center" vertical="center" wrapText="1"/>
      <protection locked="0"/>
    </xf>
    <xf numFmtId="0" fontId="42" fillId="4" borderId="62" xfId="0" applyFont="1" applyFill="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60" xfId="0" applyFont="1" applyBorder="1" applyAlignment="1" applyProtection="1">
      <alignment horizontal="justify" vertical="top" wrapText="1"/>
      <protection locked="0"/>
    </xf>
    <xf numFmtId="0" fontId="1" fillId="0" borderId="56" xfId="0" applyFont="1" applyBorder="1" applyAlignment="1" applyProtection="1">
      <alignment horizontal="justify" vertical="top" wrapText="1"/>
      <protection locked="0"/>
    </xf>
    <xf numFmtId="0" fontId="1" fillId="0" borderId="62" xfId="0" applyFont="1" applyBorder="1" applyAlignment="1" applyProtection="1">
      <alignment horizontal="justify" vertical="top"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2" fillId="0" borderId="1" xfId="0" applyFont="1" applyBorder="1" applyAlignment="1" applyProtection="1">
      <alignment horizontal="center"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3" borderId="1" xfId="0" applyFont="1" applyFill="1" applyBorder="1" applyAlignment="1" applyProtection="1">
      <alignment horizontal="center" vertical="center" wrapText="1"/>
      <protection locked="0"/>
    </xf>
    <xf numFmtId="0" fontId="20" fillId="4" borderId="62"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1" fillId="0" borderId="2" xfId="0" applyFont="1" applyBorder="1" applyAlignment="1" applyProtection="1">
      <alignment horizontal="center" vertical="center" wrapText="1"/>
      <protection locked="0"/>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1" fillId="0" borderId="6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65"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65" xfId="0" applyFont="1" applyBorder="1" applyAlignment="1">
      <alignment horizontal="left"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0" xfId="0"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left" vertical="center" wrapText="1"/>
    </xf>
    <xf numFmtId="0" fontId="15" fillId="13" borderId="13" xfId="0" applyFont="1" applyFill="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xf>
    <xf numFmtId="0" fontId="0" fillId="0" borderId="30" xfId="0" applyBorder="1" applyAlignment="1">
      <alignment horizontal="center"/>
    </xf>
    <xf numFmtId="0" fontId="1"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0" xfId="0" applyFont="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1" xfId="0" applyFont="1" applyBorder="1" applyAlignment="1">
      <alignment horizontal="center" vertical="center" wrapText="1"/>
    </xf>
    <xf numFmtId="0" fontId="7" fillId="0" borderId="6" xfId="0" applyFont="1" applyBorder="1" applyAlignment="1">
      <alignment horizontal="left"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23" fillId="0" borderId="10"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1" xfId="0" applyFont="1" applyBorder="1" applyAlignment="1">
      <alignment horizontal="center" vertical="center"/>
    </xf>
    <xf numFmtId="0" fontId="23"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5" xfId="0" applyFont="1" applyBorder="1" applyAlignment="1">
      <alignment horizontal="center" vertical="center"/>
    </xf>
    <xf numFmtId="0" fontId="23" fillId="0" borderId="25"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66"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2" xfId="0" applyFont="1" applyBorder="1" applyAlignment="1">
      <alignment horizontal="center"/>
    </xf>
    <xf numFmtId="0" fontId="7" fillId="0" borderId="1" xfId="0" applyFont="1" applyBorder="1" applyAlignment="1">
      <alignment horizontal="center"/>
    </xf>
    <xf numFmtId="0" fontId="23" fillId="0" borderId="30"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23" fillId="0" borderId="65" xfId="0" applyFont="1" applyBorder="1" applyAlignment="1">
      <alignment horizontal="center" vertical="center"/>
    </xf>
    <xf numFmtId="0" fontId="23" fillId="0" borderId="11"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6" name="1 Imagen" descr="logocapitalmusical">
          <a:extLst>
            <a:ext uri="{FF2B5EF4-FFF2-40B4-BE49-F238E27FC236}">
              <a16:creationId xmlns:a16="http://schemas.microsoft.com/office/drawing/2014/main" xmlns=""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1935"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7" name="1 Imagen" descr="logocapitalmusical">
          <a:extLst>
            <a:ext uri="{FF2B5EF4-FFF2-40B4-BE49-F238E27FC236}">
              <a16:creationId xmlns:a16="http://schemas.microsoft.com/office/drawing/2014/main" xmlns="" id="{00000000-0008-0000-1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1935"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8" name="7 Imagen" descr="logotipo alcaldia version para documentos word">
          <a:extLst>
            <a:ext uri="{FF2B5EF4-FFF2-40B4-BE49-F238E27FC236}">
              <a16:creationId xmlns:a16="http://schemas.microsoft.com/office/drawing/2014/main" xmlns="" id="{00000000-0008-0000-1200-000008000000}"/>
            </a:ext>
          </a:extLst>
        </xdr:cNvPr>
        <xdr:cNvPicPr/>
      </xdr:nvPicPr>
      <xdr:blipFill>
        <a:blip xmlns:r="http://schemas.openxmlformats.org/officeDocument/2006/relationships" r:embed="rId2"/>
        <a:srcRect/>
        <a:stretch>
          <a:fillRect/>
        </a:stretch>
      </xdr:blipFill>
      <xdr:spPr bwMode="auto">
        <a:xfrm>
          <a:off x="110369" y="108858"/>
          <a:ext cx="1781024" cy="884463"/>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257175</xdr:colOff>
      <xdr:row>0</xdr:row>
      <xdr:rowOff>38100</xdr:rowOff>
    </xdr:from>
    <xdr:to>
      <xdr:col>12</xdr:col>
      <xdr:colOff>723900</xdr:colOff>
      <xdr:row>4</xdr:row>
      <xdr:rowOff>57150</xdr:rowOff>
    </xdr:to>
    <xdr:pic>
      <xdr:nvPicPr>
        <xdr:cNvPr id="2" name="1 Imagen" descr="logocapitalmusical">
          <a:extLst>
            <a:ext uri="{FF2B5EF4-FFF2-40B4-BE49-F238E27FC236}">
              <a16:creationId xmlns:a16="http://schemas.microsoft.com/office/drawing/2014/main" xmlns=""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25825" y="38100"/>
          <a:ext cx="504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85725</xdr:rowOff>
    </xdr:from>
    <xdr:to>
      <xdr:col>0</xdr:col>
      <xdr:colOff>723900</xdr:colOff>
      <xdr:row>4</xdr:row>
      <xdr:rowOff>28575</xdr:rowOff>
    </xdr:to>
    <xdr:pic>
      <xdr:nvPicPr>
        <xdr:cNvPr id="3" name="2 Imagen" descr="logotipo alcaldia version para documentos word">
          <a:extLst>
            <a:ext uri="{FF2B5EF4-FFF2-40B4-BE49-F238E27FC236}">
              <a16:creationId xmlns:a16="http://schemas.microsoft.com/office/drawing/2014/main" xmlns=""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8572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253999</xdr:colOff>
      <xdr:row>0</xdr:row>
      <xdr:rowOff>41586</xdr:rowOff>
    </xdr:from>
    <xdr:to>
      <xdr:col>12</xdr:col>
      <xdr:colOff>727009</xdr:colOff>
      <xdr:row>4</xdr:row>
      <xdr:rowOff>60636</xdr:rowOff>
    </xdr:to>
    <xdr:pic>
      <xdr:nvPicPr>
        <xdr:cNvPr id="4" name="1 Imagen" descr="logocapitalmusical">
          <a:extLst>
            <a:ext uri="{FF2B5EF4-FFF2-40B4-BE49-F238E27FC236}">
              <a16:creationId xmlns:a16="http://schemas.microsoft.com/office/drawing/2014/main" xmlns=""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2649" y="41586"/>
          <a:ext cx="5111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1160318</xdr:colOff>
      <xdr:row>4</xdr:row>
      <xdr:rowOff>32544</xdr:rowOff>
    </xdr:to>
    <xdr:pic>
      <xdr:nvPicPr>
        <xdr:cNvPr id="5" name="2 Imagen" descr="logotipo alcaldia version para documentos word">
          <a:extLst>
            <a:ext uri="{FF2B5EF4-FFF2-40B4-BE49-F238E27FC236}">
              <a16:creationId xmlns:a16="http://schemas.microsoft.com/office/drawing/2014/main" xmlns="" id="{00000000-0008-0000-1700-000005000000}"/>
            </a:ext>
          </a:extLst>
        </xdr:cNvPr>
        <xdr:cNvPicPr/>
      </xdr:nvPicPr>
      <xdr:blipFill>
        <a:blip xmlns:r="http://schemas.openxmlformats.org/officeDocument/2006/relationships" r:embed="rId2"/>
        <a:srcRect/>
        <a:stretch>
          <a:fillRect/>
        </a:stretch>
      </xdr:blipFill>
      <xdr:spPr bwMode="auto">
        <a:xfrm>
          <a:off x="174626" y="87313"/>
          <a:ext cx="985692" cy="56868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PC\Downloads\Mapa%20de%20Riesgos%20Talento%20Humano%20%20nov-di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Mapa%20de%20Riesgos%20Talento%20Humano%20%20nov-dic%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QUIPO5/Downloads/ALCALDIA%20NUEVA/Seguimiento_Mapa%20Riesgos_Proceso_Gestio&#236;n%20Humana_Mayo_Juniol%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CONTEXTO"/>
      <sheetName val="NOOO"/>
      <sheetName val="NO"/>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 val="Avance"/>
    </sheetNames>
    <sheetDataSet>
      <sheetData sheetId="0"/>
      <sheetData sheetId="1">
        <row r="1">
          <cell r="B1" t="str">
            <v xml:space="preserve">PROCESO: </v>
          </cell>
        </row>
        <row r="8">
          <cell r="A8" t="str">
            <v>PROCESO: GESTION HUMANA</v>
          </cell>
        </row>
        <row r="9">
          <cell r="A9" t="str">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ell>
        </row>
      </sheetData>
      <sheetData sheetId="2"/>
      <sheetData sheetId="3"/>
      <sheetData sheetId="4"/>
      <sheetData sheetId="5"/>
      <sheetData sheetId="6"/>
      <sheetData sheetId="7"/>
      <sheetData sheetId="8"/>
      <sheetData sheetId="9"/>
      <sheetData sheetId="10">
        <row r="10">
          <cell r="A10" t="str">
            <v>Inoportuna ejecución de las actividades establecidas en el plan estratégico de talento humano.</v>
          </cell>
          <cell r="D10" t="str">
            <v>Demora en la adjudicación del proceso contractual para adelantar la actividades de bienestar social</v>
          </cell>
        </row>
        <row r="11">
          <cell r="D11" t="str">
            <v>Baja asignación presupuestal  para la ejecución de las actividades del Plan Estrategico de Talento Humano</v>
          </cell>
        </row>
        <row r="13">
          <cell r="A13" t="str">
            <v>Otorgamiento de encargos y provisionalidades sin el lleno de requisitos establecidos en la normatividad para beneficio de un tercero.</v>
          </cell>
          <cell r="D13" t="str">
            <v>Falta de aplicación y apropiación de la normatividad vigente</v>
          </cell>
        </row>
        <row r="14">
          <cell r="D14" t="str">
            <v xml:space="preserve"> Falta de apropiación a los valores y principios  establecidos en el  Código de Integridad y Buen Gobierno</v>
          </cell>
        </row>
        <row r="15">
          <cell r="D15">
            <v>0</v>
          </cell>
        </row>
        <row r="16">
          <cell r="A16" t="str">
            <v>Favorecer interes propios o a terceros con decisiones o actuaciones dentro de la Administración Municipal</v>
          </cell>
          <cell r="D16" t="str">
            <v>Falta de documentacion y socializacion del identificacion y declaracion de conflictos de intereses</v>
          </cell>
        </row>
        <row r="17">
          <cell r="D17" t="str">
            <v xml:space="preserve">Prevalecer el interes particular en vez del comun en una situacion determinada </v>
          </cell>
        </row>
        <row r="19">
          <cell r="A19" t="str">
            <v>d</v>
          </cell>
          <cell r="D19">
            <v>0</v>
          </cell>
        </row>
        <row r="20">
          <cell r="D20">
            <v>0</v>
          </cell>
        </row>
        <row r="21">
          <cell r="D21">
            <v>0</v>
          </cell>
        </row>
        <row r="22">
          <cell r="A22" t="str">
            <v>e</v>
          </cell>
          <cell r="D22">
            <v>0</v>
          </cell>
        </row>
        <row r="23">
          <cell r="D23">
            <v>0</v>
          </cell>
        </row>
        <row r="24">
          <cell r="D24">
            <v>0</v>
          </cell>
        </row>
        <row r="25">
          <cell r="A25" t="str">
            <v>f</v>
          </cell>
          <cell r="D25">
            <v>0</v>
          </cell>
        </row>
        <row r="26">
          <cell r="D26">
            <v>0</v>
          </cell>
        </row>
        <row r="27">
          <cell r="D27">
            <v>0</v>
          </cell>
        </row>
        <row r="28">
          <cell r="A28" t="str">
            <v>g</v>
          </cell>
          <cell r="D28">
            <v>0</v>
          </cell>
        </row>
        <row r="29">
          <cell r="D29">
            <v>0</v>
          </cell>
        </row>
        <row r="30">
          <cell r="D30">
            <v>0</v>
          </cell>
        </row>
        <row r="31">
          <cell r="A31" t="str">
            <v>h</v>
          </cell>
          <cell r="D31">
            <v>0</v>
          </cell>
        </row>
        <row r="32">
          <cell r="D32">
            <v>0</v>
          </cell>
        </row>
        <row r="33">
          <cell r="D33">
            <v>0</v>
          </cell>
        </row>
        <row r="34">
          <cell r="A34" t="str">
            <v>i</v>
          </cell>
          <cell r="D34">
            <v>0</v>
          </cell>
        </row>
        <row r="35">
          <cell r="D35">
            <v>0</v>
          </cell>
        </row>
        <row r="36">
          <cell r="D36">
            <v>0</v>
          </cell>
        </row>
        <row r="37">
          <cell r="A37" t="str">
            <v>j</v>
          </cell>
          <cell r="D37">
            <v>0</v>
          </cell>
        </row>
        <row r="38">
          <cell r="D38">
            <v>0</v>
          </cell>
        </row>
        <row r="39">
          <cell r="D39">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Hoja3"/>
      <sheetName val="CONTROLES Y EVALUACION"/>
      <sheetName val="SOLIDEZ DE LOS CONTROLES"/>
      <sheetName val="MAPA DE RIESGO ADMON"/>
      <sheetName val=" MAPA DE RIESGO ADMSEGUIMIENTO"/>
    </sheetNames>
    <sheetDataSet>
      <sheetData sheetId="0" refreshError="1"/>
      <sheetData sheetId="1" refreshError="1"/>
      <sheetData sheetId="2" refreshError="1"/>
      <sheetData sheetId="3" refreshError="1">
        <row r="6">
          <cell r="A6" t="str">
            <v>PROCESO: GESTIÓN HUMANA</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A7" t="str">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row>
      </sheetData>
      <sheetData sheetId="4" refreshError="1">
        <row r="28">
          <cell r="E28" t="str">
            <v>D2-O6. Realizar contratos con entidades ídoneas que garanticen la ejecución del programa de estímulos.</v>
          </cell>
        </row>
        <row r="30">
          <cell r="E30" t="str">
            <v>O9-D13 Realizar traslados presupuestales que permitan  ejecutar las actividades  del Plan Estrategico de Talento Humano, que no contaban con rubro presupuestal teniendo en cuenta lo permitido en la norma.</v>
          </cell>
        </row>
        <row r="33">
          <cell r="E33" t="str">
            <v>D15,O6 Realizar contrataciones con entidades o personal ídoneo, que garantice la ejecución del Plan Institucional de Capacitación</v>
          </cell>
        </row>
        <row r="34">
          <cell r="E34" t="str">
            <v>D5, O8. Actualización del normograma (Proceso, procedimiento)</v>
          </cell>
        </row>
        <row r="35">
          <cell r="E35" t="str">
            <v>D8, O8. Revisión del cumplimiento de los requisitos avalados para los encargos otorgados.</v>
          </cell>
        </row>
        <row r="41">
          <cell r="E41" t="str">
            <v>D4,5,8,9, A2,4,5; Remitir los casos respectivos donde hayan ocurrido encargos sin los requisitos establecidos por la normatividad, a las instancias correspondientes para iniciar la investigación disciplinaria o que lleve al caso.</v>
          </cell>
        </row>
      </sheetData>
      <sheetData sheetId="5" refreshError="1">
        <row r="10">
          <cell r="J10" t="str">
            <v>GESTION</v>
          </cell>
        </row>
        <row r="11">
          <cell r="J11">
            <v>0</v>
          </cell>
        </row>
        <row r="12">
          <cell r="J12">
            <v>0</v>
          </cell>
        </row>
        <row r="13">
          <cell r="J13" t="str">
            <v>CORRUPCION</v>
          </cell>
        </row>
      </sheetData>
      <sheetData sheetId="6" refreshError="1">
        <row r="10">
          <cell r="D10" t="str">
            <v>Incumplimiento en la ejecución de las actividades establecidas en el  programa de estímulos.</v>
          </cell>
        </row>
        <row r="11">
          <cell r="D11" t="str">
            <v>Baja ejecución de las actividades establecidas en el PIC.</v>
          </cell>
        </row>
        <row r="12">
          <cell r="D12" t="str">
            <v>Presupuesto insuficiente para la ejecución de las actividades del Plan Estrategico de Talento Humano</v>
          </cell>
        </row>
        <row r="13">
          <cell r="D13" t="str">
            <v>Amiguismo político o tráfico de influencias</v>
          </cell>
        </row>
        <row r="14">
          <cell r="D14" t="str">
            <v xml:space="preserve">Omisión en la aplicación de la normatividad </v>
          </cell>
        </row>
        <row r="15">
          <cell r="D15" t="str">
            <v>Omisión del seguimiento del cumplimiento de los  requisitos</v>
          </cell>
        </row>
      </sheetData>
      <sheetData sheetId="7" refreshError="1">
        <row r="11">
          <cell r="A11" t="str">
            <v>Inoportuna ejecución de las actividades establecidas en el plan estratégico de talento humano.</v>
          </cell>
        </row>
        <row r="12">
          <cell r="A12" t="str">
            <v xml:space="preserve"> Otorgamiento de encargos  sin el lleno de requisitos establecidos en la normatividad para beneficio de un tercero.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38"/>
      <c r="B1" s="444" t="s">
        <v>271</v>
      </c>
      <c r="C1" s="445"/>
      <c r="D1" s="446"/>
      <c r="E1" s="382" t="s">
        <v>545</v>
      </c>
      <c r="F1" s="441"/>
    </row>
    <row r="2" spans="1:7" x14ac:dyDescent="0.2">
      <c r="A2" s="439"/>
      <c r="B2" s="447"/>
      <c r="C2" s="448"/>
      <c r="D2" s="449"/>
      <c r="E2" s="383" t="s">
        <v>546</v>
      </c>
      <c r="F2" s="442"/>
    </row>
    <row r="3" spans="1:7" ht="15" customHeight="1" x14ac:dyDescent="0.2">
      <c r="A3" s="439"/>
      <c r="B3" s="447"/>
      <c r="C3" s="448"/>
      <c r="D3" s="449"/>
      <c r="E3" s="383" t="s">
        <v>547</v>
      </c>
      <c r="F3" s="442"/>
    </row>
    <row r="4" spans="1:7" ht="15" thickBot="1" x14ac:dyDescent="0.25">
      <c r="A4" s="440"/>
      <c r="B4" s="450"/>
      <c r="C4" s="451"/>
      <c r="D4" s="452"/>
      <c r="E4" s="384" t="s">
        <v>548</v>
      </c>
      <c r="F4" s="443"/>
    </row>
    <row r="5" spans="1:7" ht="15" thickBot="1" x14ac:dyDescent="0.25"/>
    <row r="6" spans="1:7" ht="42.75" customHeight="1" x14ac:dyDescent="0.2">
      <c r="A6" s="141" t="s">
        <v>272</v>
      </c>
      <c r="B6" s="453" t="s">
        <v>279</v>
      </c>
      <c r="C6" s="453"/>
      <c r="D6" s="453"/>
      <c r="E6" s="453"/>
      <c r="F6" s="454"/>
    </row>
    <row r="7" spans="1:7" ht="50.25" customHeight="1" thickBot="1" x14ac:dyDescent="0.25">
      <c r="A7" s="142" t="s">
        <v>273</v>
      </c>
      <c r="B7" s="403" t="s">
        <v>274</v>
      </c>
      <c r="C7" s="403"/>
      <c r="D7" s="403"/>
      <c r="E7" s="403"/>
      <c r="F7" s="404"/>
    </row>
    <row r="8" spans="1:7" ht="17.25" customHeight="1" x14ac:dyDescent="0.2">
      <c r="A8" s="456"/>
      <c r="B8" s="456"/>
      <c r="C8" s="456"/>
      <c r="D8" s="456"/>
      <c r="E8" s="456"/>
      <c r="F8" s="456"/>
    </row>
    <row r="9" spans="1:7" ht="54.75" customHeight="1" x14ac:dyDescent="0.2">
      <c r="A9" s="455" t="s">
        <v>375</v>
      </c>
      <c r="B9" s="455"/>
      <c r="C9" s="455"/>
      <c r="D9" s="455"/>
      <c r="E9" s="455"/>
      <c r="F9" s="455"/>
    </row>
    <row r="10" spans="1:7" ht="18" customHeight="1" thickBot="1" x14ac:dyDescent="0.25">
      <c r="A10" s="436"/>
      <c r="B10" s="437"/>
      <c r="C10" s="437"/>
      <c r="D10" s="437"/>
      <c r="E10" s="437"/>
      <c r="F10" s="437"/>
      <c r="G10" s="437"/>
    </row>
    <row r="11" spans="1:7" ht="24.75" customHeight="1" x14ac:dyDescent="0.2">
      <c r="A11" s="386" t="s">
        <v>275</v>
      </c>
      <c r="B11" s="387"/>
      <c r="C11" s="387"/>
      <c r="D11" s="387"/>
      <c r="E11" s="387"/>
      <c r="F11" s="388"/>
    </row>
    <row r="12" spans="1:7" ht="229.5" customHeight="1" thickBot="1" x14ac:dyDescent="0.25">
      <c r="A12" s="402" t="s">
        <v>374</v>
      </c>
      <c r="B12" s="403"/>
      <c r="C12" s="403"/>
      <c r="D12" s="403"/>
      <c r="E12" s="403"/>
      <c r="F12" s="404"/>
    </row>
    <row r="13" spans="1:7" ht="18" customHeight="1" thickBot="1" x14ac:dyDescent="0.25">
      <c r="A13" s="401"/>
      <c r="B13" s="401"/>
      <c r="C13" s="401"/>
      <c r="D13" s="401"/>
      <c r="E13" s="401"/>
      <c r="F13" s="401"/>
    </row>
    <row r="14" spans="1:7" ht="26.25" customHeight="1" x14ac:dyDescent="0.2">
      <c r="A14" s="386" t="s">
        <v>276</v>
      </c>
      <c r="B14" s="387"/>
      <c r="C14" s="387"/>
      <c r="D14" s="387"/>
      <c r="E14" s="387"/>
      <c r="F14" s="388"/>
    </row>
    <row r="15" spans="1:7" ht="284.25" customHeight="1" thickBot="1" x14ac:dyDescent="0.25">
      <c r="A15" s="402" t="s">
        <v>377</v>
      </c>
      <c r="B15" s="403"/>
      <c r="C15" s="403"/>
      <c r="D15" s="403"/>
      <c r="E15" s="403"/>
      <c r="F15" s="404"/>
    </row>
    <row r="16" spans="1:7" ht="21.75" customHeight="1" thickBot="1" x14ac:dyDescent="0.25">
      <c r="A16" s="116"/>
      <c r="B16" s="116"/>
      <c r="C16" s="116"/>
      <c r="D16" s="116"/>
      <c r="E16" s="116"/>
      <c r="F16" s="116"/>
    </row>
    <row r="17" spans="1:7" ht="23.25" customHeight="1" thickBot="1" x14ac:dyDescent="0.25">
      <c r="A17" s="386" t="s">
        <v>380</v>
      </c>
      <c r="B17" s="387"/>
      <c r="C17" s="387"/>
      <c r="D17" s="387"/>
      <c r="E17" s="387"/>
      <c r="F17" s="388"/>
    </row>
    <row r="18" spans="1:7" ht="81.75" customHeight="1" x14ac:dyDescent="0.2">
      <c r="A18" s="389" t="s">
        <v>381</v>
      </c>
      <c r="B18" s="390"/>
      <c r="C18" s="390"/>
      <c r="D18" s="390"/>
      <c r="E18" s="390"/>
      <c r="F18" s="391"/>
    </row>
    <row r="19" spans="1:7" ht="71.25" customHeight="1" thickBot="1" x14ac:dyDescent="0.25">
      <c r="A19" s="392"/>
      <c r="B19" s="393"/>
      <c r="C19" s="393"/>
      <c r="D19" s="393"/>
      <c r="E19" s="393"/>
      <c r="F19" s="394"/>
    </row>
    <row r="20" spans="1:7" ht="15" thickBot="1" x14ac:dyDescent="0.25"/>
    <row r="21" spans="1:7" ht="27" customHeight="1" x14ac:dyDescent="0.2">
      <c r="A21" s="405" t="s">
        <v>336</v>
      </c>
      <c r="B21" s="406"/>
      <c r="C21" s="406"/>
      <c r="D21" s="406"/>
      <c r="E21" s="406"/>
      <c r="F21" s="407"/>
      <c r="G21" s="55"/>
    </row>
    <row r="22" spans="1:7" ht="363" customHeight="1" thickBot="1" x14ac:dyDescent="0.25">
      <c r="A22" s="408" t="s">
        <v>346</v>
      </c>
      <c r="B22" s="409"/>
      <c r="C22" s="409"/>
      <c r="D22" s="409"/>
      <c r="E22" s="409"/>
      <c r="F22" s="410"/>
      <c r="G22" s="55"/>
    </row>
    <row r="23" spans="1:7" ht="15" thickBot="1" x14ac:dyDescent="0.25"/>
    <row r="24" spans="1:7" ht="28.5" customHeight="1" thickBot="1" x14ac:dyDescent="0.25">
      <c r="A24" s="411" t="s">
        <v>337</v>
      </c>
      <c r="B24" s="412"/>
      <c r="C24" s="412"/>
      <c r="D24" s="412"/>
      <c r="E24" s="412"/>
      <c r="F24" s="413"/>
    </row>
    <row r="25" spans="1:7" ht="375" customHeight="1" x14ac:dyDescent="0.2">
      <c r="A25" s="421" t="s">
        <v>315</v>
      </c>
      <c r="B25" s="422"/>
      <c r="C25" s="422"/>
      <c r="D25" s="422"/>
      <c r="E25" s="422"/>
      <c r="F25" s="423"/>
    </row>
    <row r="26" spans="1:7" ht="27.6" customHeight="1" thickBot="1" x14ac:dyDescent="0.25">
      <c r="A26" s="424"/>
      <c r="B26" s="425"/>
      <c r="C26" s="425"/>
      <c r="D26" s="425"/>
      <c r="E26" s="425"/>
      <c r="F26" s="426"/>
    </row>
    <row r="27" spans="1:7" ht="25.5" customHeight="1" thickBot="1" x14ac:dyDescent="0.25">
      <c r="A27" s="116"/>
      <c r="B27" s="116"/>
      <c r="C27" s="116"/>
      <c r="D27" s="116"/>
      <c r="E27" s="116"/>
      <c r="F27" s="116"/>
    </row>
    <row r="28" spans="1:7" ht="27" customHeight="1" x14ac:dyDescent="0.2">
      <c r="A28" s="414" t="s">
        <v>338</v>
      </c>
      <c r="B28" s="415"/>
      <c r="C28" s="415"/>
      <c r="D28" s="415"/>
      <c r="E28" s="415"/>
      <c r="F28" s="416"/>
    </row>
    <row r="29" spans="1:7" ht="210.75" customHeight="1" thickBot="1" x14ac:dyDescent="0.25">
      <c r="A29" s="417" t="s">
        <v>312</v>
      </c>
      <c r="B29" s="403"/>
      <c r="C29" s="403"/>
      <c r="D29" s="403"/>
      <c r="E29" s="403"/>
      <c r="F29" s="404"/>
    </row>
    <row r="30" spans="1:7" ht="15" thickBot="1" x14ac:dyDescent="0.25"/>
    <row r="31" spans="1:7" ht="30.75" customHeight="1" x14ac:dyDescent="0.2">
      <c r="A31" s="418" t="s">
        <v>339</v>
      </c>
      <c r="B31" s="419"/>
      <c r="C31" s="419"/>
      <c r="D31" s="419"/>
      <c r="E31" s="419"/>
      <c r="F31" s="420"/>
    </row>
    <row r="32" spans="1:7" ht="138" customHeight="1" thickBot="1" x14ac:dyDescent="0.25">
      <c r="A32" s="463" t="s">
        <v>313</v>
      </c>
      <c r="B32" s="464"/>
      <c r="C32" s="464"/>
      <c r="D32" s="464"/>
      <c r="E32" s="464"/>
      <c r="F32" s="465"/>
    </row>
    <row r="33" spans="1:6" ht="15" thickBot="1" x14ac:dyDescent="0.25"/>
    <row r="34" spans="1:6" ht="28.5" customHeight="1" x14ac:dyDescent="0.2">
      <c r="A34" s="466" t="s">
        <v>340</v>
      </c>
      <c r="B34" s="467"/>
      <c r="C34" s="467"/>
      <c r="D34" s="467"/>
      <c r="E34" s="467"/>
      <c r="F34" s="468"/>
    </row>
    <row r="35" spans="1:6" ht="219" customHeight="1" thickBot="1" x14ac:dyDescent="0.25">
      <c r="A35" s="417" t="s">
        <v>306</v>
      </c>
      <c r="B35" s="403"/>
      <c r="C35" s="403"/>
      <c r="D35" s="403"/>
      <c r="E35" s="403"/>
      <c r="F35" s="404"/>
    </row>
    <row r="36" spans="1:6" ht="15" thickBot="1" x14ac:dyDescent="0.25"/>
    <row r="37" spans="1:6" ht="27.75" customHeight="1" x14ac:dyDescent="0.2">
      <c r="A37" s="466" t="s">
        <v>341</v>
      </c>
      <c r="B37" s="467"/>
      <c r="C37" s="467"/>
      <c r="D37" s="467"/>
      <c r="E37" s="467"/>
      <c r="F37" s="468"/>
    </row>
    <row r="38" spans="1:6" ht="170.25" customHeight="1" thickBot="1" x14ac:dyDescent="0.25">
      <c r="A38" s="417" t="s">
        <v>307</v>
      </c>
      <c r="B38" s="403"/>
      <c r="C38" s="403"/>
      <c r="D38" s="403"/>
      <c r="E38" s="403"/>
      <c r="F38" s="404"/>
    </row>
    <row r="39" spans="1:6" ht="15" thickBot="1" x14ac:dyDescent="0.25"/>
    <row r="40" spans="1:6" ht="27.75" customHeight="1" x14ac:dyDescent="0.2">
      <c r="A40" s="427" t="s">
        <v>342</v>
      </c>
      <c r="B40" s="428"/>
      <c r="C40" s="428"/>
      <c r="D40" s="428"/>
      <c r="E40" s="428"/>
      <c r="F40" s="429"/>
    </row>
    <row r="41" spans="1:6" ht="208.5" customHeight="1" thickBot="1" x14ac:dyDescent="0.25">
      <c r="A41" s="402" t="s">
        <v>373</v>
      </c>
      <c r="B41" s="403"/>
      <c r="C41" s="403"/>
      <c r="D41" s="403"/>
      <c r="E41" s="403"/>
      <c r="F41" s="404"/>
    </row>
    <row r="42" spans="1:6" ht="15" thickBot="1" x14ac:dyDescent="0.25"/>
    <row r="43" spans="1:6" ht="29.25" customHeight="1" x14ac:dyDescent="0.2">
      <c r="A43" s="457" t="s">
        <v>378</v>
      </c>
      <c r="B43" s="458"/>
      <c r="C43" s="458"/>
      <c r="D43" s="458"/>
      <c r="E43" s="458"/>
      <c r="F43" s="459"/>
    </row>
    <row r="44" spans="1:6" ht="274.5" customHeight="1" thickBot="1" x14ac:dyDescent="0.25">
      <c r="A44" s="417" t="s">
        <v>300</v>
      </c>
      <c r="B44" s="403"/>
      <c r="C44" s="403"/>
      <c r="D44" s="403"/>
      <c r="E44" s="403"/>
      <c r="F44" s="404"/>
    </row>
    <row r="45" spans="1:6" ht="15" thickBot="1" x14ac:dyDescent="0.25"/>
    <row r="46" spans="1:6" ht="29.25" customHeight="1" x14ac:dyDescent="0.2">
      <c r="A46" s="457" t="s">
        <v>343</v>
      </c>
      <c r="B46" s="458"/>
      <c r="C46" s="458"/>
      <c r="D46" s="458"/>
      <c r="E46" s="458"/>
      <c r="F46" s="459"/>
    </row>
    <row r="47" spans="1:6" s="199" customFormat="1" ht="181.5" customHeight="1" thickBot="1" x14ac:dyDescent="0.3">
      <c r="A47" s="460" t="s">
        <v>301</v>
      </c>
      <c r="B47" s="461"/>
      <c r="C47" s="461"/>
      <c r="D47" s="461"/>
      <c r="E47" s="461"/>
      <c r="F47" s="462"/>
    </row>
    <row r="48" spans="1:6" ht="15.75" customHeight="1" thickBot="1" x14ac:dyDescent="0.25">
      <c r="A48" s="116"/>
      <c r="B48" s="116"/>
      <c r="C48" s="116"/>
      <c r="D48" s="116"/>
      <c r="E48" s="116"/>
      <c r="F48" s="116"/>
    </row>
    <row r="49" spans="1:6" ht="19.5" customHeight="1" x14ac:dyDescent="0.2">
      <c r="A49" s="430" t="s">
        <v>344</v>
      </c>
      <c r="B49" s="431"/>
      <c r="C49" s="431"/>
      <c r="D49" s="431"/>
      <c r="E49" s="431"/>
      <c r="F49" s="432"/>
    </row>
    <row r="50" spans="1:6" ht="363" customHeight="1" thickBot="1" x14ac:dyDescent="0.25">
      <c r="A50" s="433" t="s">
        <v>308</v>
      </c>
      <c r="B50" s="434"/>
      <c r="C50" s="434"/>
      <c r="D50" s="434"/>
      <c r="E50" s="434"/>
      <c r="F50" s="435"/>
    </row>
    <row r="51" spans="1:6" ht="15" thickBot="1" x14ac:dyDescent="0.25"/>
    <row r="52" spans="1:6" ht="27.75" customHeight="1" x14ac:dyDescent="0.2">
      <c r="A52" s="395" t="s">
        <v>345</v>
      </c>
      <c r="B52" s="396"/>
      <c r="C52" s="396"/>
      <c r="D52" s="396"/>
      <c r="E52" s="396"/>
      <c r="F52" s="397"/>
    </row>
    <row r="53" spans="1:6" ht="409.6" customHeight="1" x14ac:dyDescent="0.2">
      <c r="A53" s="398" t="s">
        <v>311</v>
      </c>
      <c r="B53" s="399"/>
      <c r="C53" s="399"/>
      <c r="D53" s="399"/>
      <c r="E53" s="399"/>
      <c r="F53" s="400"/>
    </row>
    <row r="54" spans="1:6" ht="77.25" customHeight="1" thickBot="1" x14ac:dyDescent="0.25">
      <c r="A54" s="392"/>
      <c r="B54" s="393"/>
      <c r="C54" s="393"/>
      <c r="D54" s="393"/>
      <c r="E54" s="393"/>
      <c r="F54" s="394"/>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topLeftCell="E1" zoomScale="70" zoomScaleNormal="7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17"/>
      <c r="B1" s="470" t="str">
        <f>CONTEXTO!B1</f>
        <v xml:space="preserve">PROCESO: </v>
      </c>
      <c r="C1" s="470"/>
      <c r="D1" s="470"/>
      <c r="E1" s="470"/>
      <c r="F1" s="489" t="s">
        <v>545</v>
      </c>
      <c r="G1" s="489"/>
      <c r="H1" s="489"/>
      <c r="I1" s="489"/>
      <c r="J1" s="663"/>
    </row>
    <row r="2" spans="1:12" x14ac:dyDescent="0.2">
      <c r="A2" s="518"/>
      <c r="B2" s="471" t="s">
        <v>68</v>
      </c>
      <c r="C2" s="471"/>
      <c r="D2" s="471"/>
      <c r="E2" s="471"/>
      <c r="F2" s="491" t="s">
        <v>546</v>
      </c>
      <c r="G2" s="491"/>
      <c r="H2" s="491"/>
      <c r="I2" s="491"/>
      <c r="J2" s="664"/>
    </row>
    <row r="3" spans="1:12" ht="15" customHeight="1" x14ac:dyDescent="0.2">
      <c r="A3" s="518"/>
      <c r="B3" s="471"/>
      <c r="C3" s="471"/>
      <c r="D3" s="471"/>
      <c r="E3" s="471"/>
      <c r="F3" s="491" t="s">
        <v>547</v>
      </c>
      <c r="G3" s="491"/>
      <c r="H3" s="491"/>
      <c r="I3" s="491"/>
      <c r="J3" s="664"/>
    </row>
    <row r="4" spans="1:12" ht="15" thickBot="1" x14ac:dyDescent="0.25">
      <c r="A4" s="518"/>
      <c r="B4" s="471"/>
      <c r="C4" s="471"/>
      <c r="D4" s="471"/>
      <c r="E4" s="471"/>
      <c r="F4" s="491" t="s">
        <v>555</v>
      </c>
      <c r="G4" s="491"/>
      <c r="H4" s="491"/>
      <c r="I4" s="491"/>
      <c r="J4" s="665"/>
    </row>
    <row r="5" spans="1:12" ht="15.75" x14ac:dyDescent="0.2">
      <c r="A5" s="673"/>
      <c r="B5" s="674"/>
      <c r="C5" s="674"/>
      <c r="D5" s="674"/>
      <c r="E5" s="674"/>
      <c r="F5" s="674"/>
      <c r="G5" s="674"/>
      <c r="H5" s="674"/>
      <c r="I5" s="674"/>
      <c r="J5" s="675"/>
    </row>
    <row r="6" spans="1:12" ht="39.75" customHeight="1" x14ac:dyDescent="0.2">
      <c r="A6" s="669" t="str">
        <f>CONTEXTO!A8</f>
        <v>PROCESO: GESTION HUMANA</v>
      </c>
      <c r="B6" s="670"/>
      <c r="C6" s="670"/>
      <c r="D6" s="670"/>
      <c r="E6" s="670"/>
      <c r="F6" s="670"/>
      <c r="G6" s="670"/>
      <c r="H6" s="670"/>
      <c r="I6" s="670"/>
      <c r="J6" s="671"/>
    </row>
    <row r="7" spans="1:12" s="67" customFormat="1" ht="63" customHeight="1" thickBot="1" x14ac:dyDescent="0.25">
      <c r="A7" s="666"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667"/>
      <c r="C7" s="667"/>
      <c r="D7" s="667"/>
      <c r="E7" s="667"/>
      <c r="F7" s="667"/>
      <c r="G7" s="667"/>
      <c r="H7" s="667"/>
      <c r="I7" s="667"/>
      <c r="J7" s="668"/>
    </row>
    <row r="8" spans="1:12" s="67" customFormat="1" ht="25.5" customHeight="1" thickBot="1" x14ac:dyDescent="0.25">
      <c r="A8" s="672"/>
      <c r="B8" s="672"/>
      <c r="C8" s="672"/>
      <c r="D8" s="672"/>
      <c r="E8" s="672"/>
      <c r="F8" s="672"/>
      <c r="G8" s="672"/>
      <c r="H8" s="672"/>
      <c r="I8" s="672"/>
      <c r="J8" s="672"/>
    </row>
    <row r="9" spans="1:12" s="67" customFormat="1" ht="69" customHeight="1" thickBot="1" x14ac:dyDescent="0.25">
      <c r="A9" s="80" t="s">
        <v>263</v>
      </c>
      <c r="B9" s="81" t="s">
        <v>262</v>
      </c>
      <c r="C9" s="82" t="s">
        <v>264</v>
      </c>
      <c r="D9" s="83" t="s">
        <v>79</v>
      </c>
      <c r="E9" s="84" t="s">
        <v>69</v>
      </c>
      <c r="F9" s="85" t="s">
        <v>70</v>
      </c>
      <c r="G9" s="85" t="s">
        <v>71</v>
      </c>
      <c r="H9" s="85" t="s">
        <v>72</v>
      </c>
      <c r="I9" s="85" t="s">
        <v>73</v>
      </c>
      <c r="J9" s="86" t="s">
        <v>74</v>
      </c>
    </row>
    <row r="10" spans="1:12" s="67" customFormat="1" ht="32.25" customHeight="1" x14ac:dyDescent="0.2">
      <c r="A10" s="661" t="s">
        <v>464</v>
      </c>
      <c r="B10" s="213" t="s">
        <v>392</v>
      </c>
      <c r="C10" s="662" t="s">
        <v>465</v>
      </c>
      <c r="D10" s="285" t="s">
        <v>466</v>
      </c>
      <c r="E10" s="662" t="s">
        <v>463</v>
      </c>
      <c r="F10" s="656" t="s">
        <v>139</v>
      </c>
      <c r="G10" s="656" t="s">
        <v>139</v>
      </c>
      <c r="H10" s="656" t="s">
        <v>139</v>
      </c>
      <c r="I10" s="656" t="s">
        <v>139</v>
      </c>
      <c r="J10" s="657" t="str">
        <f>IF(F10="NA","GESTION",IF(G10="NA","GESTION",IF(H10="NA","GESTION",IF(I10="NA","GESTION",IF(F10&lt;&gt;"X"," ",IF(G10&lt;&gt;"X"," ",IF(H10&lt;&gt;"X"," ",IF(I10&lt;&gt;"X"," ","CORRUPCION"))))))))</f>
        <v>GESTION</v>
      </c>
      <c r="K10" s="79"/>
      <c r="L10" s="79"/>
    </row>
    <row r="11" spans="1:12" ht="55.5" customHeight="1" x14ac:dyDescent="0.2">
      <c r="A11" s="661"/>
      <c r="B11" s="213" t="s">
        <v>402</v>
      </c>
      <c r="C11" s="662"/>
      <c r="D11" s="286" t="s">
        <v>467</v>
      </c>
      <c r="E11" s="662"/>
      <c r="F11" s="656"/>
      <c r="G11" s="656"/>
      <c r="H11" s="656"/>
      <c r="I11" s="656"/>
      <c r="J11" s="657"/>
    </row>
    <row r="12" spans="1:12" ht="60.75" customHeight="1" thickBot="1" x14ac:dyDescent="0.25">
      <c r="A12" s="661"/>
      <c r="B12" s="213" t="s">
        <v>408</v>
      </c>
      <c r="C12" s="662"/>
      <c r="D12" s="287" t="s">
        <v>468</v>
      </c>
      <c r="E12" s="662"/>
      <c r="F12" s="656"/>
      <c r="G12" s="656"/>
      <c r="H12" s="656"/>
      <c r="I12" s="656"/>
      <c r="J12" s="657"/>
    </row>
    <row r="13" spans="1:12" ht="67.5" customHeight="1" x14ac:dyDescent="0.2">
      <c r="A13" s="679" t="s">
        <v>476</v>
      </c>
      <c r="B13" s="213" t="s">
        <v>397</v>
      </c>
      <c r="C13" s="658" t="s">
        <v>469</v>
      </c>
      <c r="D13" s="288" t="s">
        <v>470</v>
      </c>
      <c r="E13" s="658" t="s">
        <v>475</v>
      </c>
      <c r="F13" s="656" t="s">
        <v>138</v>
      </c>
      <c r="G13" s="656" t="s">
        <v>138</v>
      </c>
      <c r="H13" s="656" t="s">
        <v>138</v>
      </c>
      <c r="I13" s="656" t="s">
        <v>138</v>
      </c>
      <c r="J13" s="657" t="str">
        <f t="shared" ref="J13" si="0">IF(F13="NA","GESTION",IF(G13="NA","GESTION",IF(H13="NA","GESTION",IF(I13="NA","GESTION",IF(F13&lt;&gt;"X"," ",IF(G13&lt;&gt;"X"," ",IF(H13&lt;&gt;"X"," ",IF(I13&lt;&gt;"X"," ","CORRUPCION"))))))))</f>
        <v>CORRUPCION</v>
      </c>
    </row>
    <row r="14" spans="1:12" ht="63.75" customHeight="1" x14ac:dyDescent="0.2">
      <c r="A14" s="680"/>
      <c r="B14" s="213" t="s">
        <v>477</v>
      </c>
      <c r="C14" s="659"/>
      <c r="D14" s="289" t="s">
        <v>471</v>
      </c>
      <c r="E14" s="659"/>
      <c r="F14" s="656"/>
      <c r="G14" s="656"/>
      <c r="H14" s="656"/>
      <c r="I14" s="656"/>
      <c r="J14" s="657"/>
    </row>
    <row r="15" spans="1:12" ht="64.5" customHeight="1" x14ac:dyDescent="0.2">
      <c r="A15" s="681"/>
      <c r="B15" s="213"/>
      <c r="C15" s="660"/>
      <c r="D15" s="289" t="s">
        <v>472</v>
      </c>
      <c r="E15" s="660"/>
      <c r="F15" s="656"/>
      <c r="G15" s="656"/>
      <c r="H15" s="656"/>
      <c r="I15" s="656"/>
      <c r="J15" s="657"/>
    </row>
    <row r="16" spans="1:12" ht="64.5" customHeight="1" x14ac:dyDescent="0.2">
      <c r="A16" s="661" t="s">
        <v>529</v>
      </c>
      <c r="B16" s="328" t="s">
        <v>528</v>
      </c>
      <c r="C16" s="662" t="s">
        <v>530</v>
      </c>
      <c r="D16" s="214" t="s">
        <v>466</v>
      </c>
      <c r="E16" s="662" t="s">
        <v>531</v>
      </c>
      <c r="F16" s="656" t="s">
        <v>138</v>
      </c>
      <c r="G16" s="656" t="s">
        <v>138</v>
      </c>
      <c r="H16" s="656" t="s">
        <v>138</v>
      </c>
      <c r="I16" s="656" t="s">
        <v>138</v>
      </c>
      <c r="J16" s="657" t="str">
        <f t="shared" ref="J16" si="1">IF(F16="NA","GESTION",IF(G16="NA","GESTION",IF(H16="NA","GESTION",IF(I16="NA","GESTION",IF(F16&lt;&gt;"X"," ",IF(G16&lt;&gt;"X"," ",IF(H16&lt;&gt;"X"," ",IF(I16&lt;&gt;"X"," ","CORRUPCION"))))))))</f>
        <v>CORRUPCION</v>
      </c>
    </row>
    <row r="17" spans="1:10" ht="63.75" customHeight="1" x14ac:dyDescent="0.2">
      <c r="A17" s="661"/>
      <c r="B17" s="329" t="s">
        <v>527</v>
      </c>
      <c r="C17" s="662"/>
      <c r="D17" s="213" t="s">
        <v>470</v>
      </c>
      <c r="E17" s="662"/>
      <c r="F17" s="656"/>
      <c r="G17" s="656"/>
      <c r="H17" s="656"/>
      <c r="I17" s="656"/>
      <c r="J17" s="657"/>
    </row>
    <row r="18" spans="1:10" ht="50.25" customHeight="1" x14ac:dyDescent="0.2">
      <c r="A18" s="661"/>
      <c r="B18" s="213"/>
      <c r="C18" s="662"/>
      <c r="D18" s="213" t="s">
        <v>471</v>
      </c>
      <c r="E18" s="662"/>
      <c r="F18" s="656"/>
      <c r="G18" s="656"/>
      <c r="H18" s="656"/>
      <c r="I18" s="656"/>
      <c r="J18" s="657"/>
    </row>
    <row r="19" spans="1:10" ht="58.5" customHeight="1" x14ac:dyDescent="0.2">
      <c r="A19" s="215"/>
      <c r="B19" s="216"/>
      <c r="C19" s="216"/>
      <c r="D19" s="216"/>
      <c r="E19" s="676" t="s">
        <v>269</v>
      </c>
      <c r="F19" s="216"/>
      <c r="G19" s="216"/>
      <c r="H19" s="216"/>
      <c r="I19" s="216"/>
      <c r="J19" s="657" t="str">
        <f t="shared" ref="J19" si="2">IF(F19="NA","GESTION",IF(G19="NA","GESTION",IF(H19="NA","GESTION",IF(I19="NA","GESTION",IF(F19&lt;&gt;"X"," ",IF(G19&lt;&gt;"X"," ",IF(H19&lt;&gt;"X"," ",IF(I19&lt;&gt;"X"," ","CORRUPCION"))))))))</f>
        <v xml:space="preserve"> </v>
      </c>
    </row>
    <row r="20" spans="1:10" ht="67.5" customHeight="1" x14ac:dyDescent="0.2">
      <c r="A20" s="215"/>
      <c r="B20" s="216"/>
      <c r="C20" s="216"/>
      <c r="D20" s="216"/>
      <c r="E20" s="677"/>
      <c r="F20" s="216"/>
      <c r="G20" s="216"/>
      <c r="H20" s="216"/>
      <c r="I20" s="216"/>
      <c r="J20" s="657"/>
    </row>
    <row r="21" spans="1:10" ht="78.75" customHeight="1" x14ac:dyDescent="0.2">
      <c r="A21" s="215"/>
      <c r="B21" s="216"/>
      <c r="C21" s="216"/>
      <c r="D21" s="216"/>
      <c r="E21" s="678"/>
      <c r="F21" s="216"/>
      <c r="G21" s="216"/>
      <c r="H21" s="216"/>
      <c r="I21" s="216"/>
      <c r="J21" s="657"/>
    </row>
    <row r="22" spans="1:10" ht="71.25" customHeight="1" x14ac:dyDescent="0.2">
      <c r="A22" s="215"/>
      <c r="B22" s="216"/>
      <c r="C22" s="216"/>
      <c r="D22" s="216"/>
      <c r="E22" s="676" t="s">
        <v>251</v>
      </c>
      <c r="F22" s="216"/>
      <c r="G22" s="216"/>
      <c r="H22" s="216"/>
      <c r="I22" s="216"/>
      <c r="J22" s="657" t="str">
        <f t="shared" ref="J22" si="3">IF(F22="NA","GESTION",IF(G22="NA","GESTION",IF(H22="NA","GESTION",IF(I22="NA","GESTION",IF(F22&lt;&gt;"X"," ",IF(G22&lt;&gt;"X"," ",IF(H22&lt;&gt;"X"," ",IF(I22&lt;&gt;"X"," ","CORRUPCION"))))))))</f>
        <v xml:space="preserve"> </v>
      </c>
    </row>
    <row r="23" spans="1:10" ht="80.25" customHeight="1" x14ac:dyDescent="0.2">
      <c r="A23" s="215"/>
      <c r="B23" s="216"/>
      <c r="C23" s="216"/>
      <c r="D23" s="216"/>
      <c r="E23" s="677"/>
      <c r="F23" s="216"/>
      <c r="G23" s="216"/>
      <c r="H23" s="216"/>
      <c r="I23" s="216"/>
      <c r="J23" s="657"/>
    </row>
    <row r="24" spans="1:10" ht="69.75" customHeight="1" x14ac:dyDescent="0.2">
      <c r="A24" s="215"/>
      <c r="B24" s="216"/>
      <c r="C24" s="216"/>
      <c r="D24" s="216"/>
      <c r="E24" s="678"/>
      <c r="F24" s="216"/>
      <c r="G24" s="216"/>
      <c r="H24" s="216"/>
      <c r="I24" s="216"/>
      <c r="J24" s="657"/>
    </row>
    <row r="25" spans="1:10" ht="54.75" customHeight="1" x14ac:dyDescent="0.2">
      <c r="A25" s="215"/>
      <c r="B25" s="216"/>
      <c r="C25" s="216"/>
      <c r="D25" s="216"/>
      <c r="E25" s="676" t="s">
        <v>270</v>
      </c>
      <c r="F25" s="216"/>
      <c r="G25" s="216"/>
      <c r="H25" s="216"/>
      <c r="I25" s="216"/>
      <c r="J25" s="657" t="str">
        <f t="shared" ref="J25" si="4">IF(F25="NA","GESTION",IF(G25="NA","GESTION",IF(H25="NA","GESTION",IF(I25="NA","GESTION",IF(F25&lt;&gt;"X"," ",IF(G25&lt;&gt;"X"," ",IF(H25&lt;&gt;"X"," ",IF(I25&lt;&gt;"X"," ","CORRUPCION"))))))))</f>
        <v xml:space="preserve"> </v>
      </c>
    </row>
    <row r="26" spans="1:10" ht="65.25" customHeight="1" x14ac:dyDescent="0.2">
      <c r="A26" s="215"/>
      <c r="B26" s="216"/>
      <c r="C26" s="216"/>
      <c r="D26" s="216"/>
      <c r="E26" s="677"/>
      <c r="F26" s="216"/>
      <c r="G26" s="216"/>
      <c r="H26" s="216"/>
      <c r="I26" s="216"/>
      <c r="J26" s="657"/>
    </row>
    <row r="27" spans="1:10" ht="69.75" customHeight="1" x14ac:dyDescent="0.2">
      <c r="A27" s="215"/>
      <c r="B27" s="216"/>
      <c r="C27" s="216"/>
      <c r="D27" s="216"/>
      <c r="E27" s="678"/>
      <c r="F27" s="216"/>
      <c r="G27" s="216"/>
      <c r="H27" s="216"/>
      <c r="I27" s="216"/>
      <c r="J27" s="657"/>
    </row>
    <row r="28" spans="1:10" ht="68.25" customHeight="1" x14ac:dyDescent="0.2">
      <c r="A28" s="215"/>
      <c r="B28" s="216"/>
      <c r="C28" s="216"/>
      <c r="D28" s="216"/>
      <c r="E28" s="676" t="s">
        <v>265</v>
      </c>
      <c r="F28" s="216"/>
      <c r="G28" s="216"/>
      <c r="H28" s="216"/>
      <c r="I28" s="216"/>
      <c r="J28" s="657" t="str">
        <f>IF(F28="NA","GESTION",IF(G28="NA","GESTION",IF(H28="NA","GESTION",IF(I28="NA","GESTION",IF(F28&lt;&gt;"X"," ",IF(G28&lt;&gt;"X"," ",IF(H28&lt;&gt;"X"," ",IF(I28&lt;&gt;"X"," ","CORRUPCION"))))))))</f>
        <v xml:space="preserve"> </v>
      </c>
    </row>
    <row r="29" spans="1:10" ht="69" customHeight="1" x14ac:dyDescent="0.2">
      <c r="A29" s="215"/>
      <c r="B29" s="216"/>
      <c r="C29" s="216"/>
      <c r="D29" s="216"/>
      <c r="E29" s="677"/>
      <c r="F29" s="216"/>
      <c r="G29" s="216"/>
      <c r="H29" s="216"/>
      <c r="I29" s="216"/>
      <c r="J29" s="657"/>
    </row>
    <row r="30" spans="1:10" ht="59.25" customHeight="1" x14ac:dyDescent="0.2">
      <c r="A30" s="215"/>
      <c r="B30" s="216"/>
      <c r="C30" s="216"/>
      <c r="D30" s="216"/>
      <c r="E30" s="678"/>
      <c r="F30" s="216"/>
      <c r="G30" s="216"/>
      <c r="H30" s="216"/>
      <c r="I30" s="216"/>
      <c r="J30" s="657"/>
    </row>
    <row r="31" spans="1:10" ht="57" customHeight="1" x14ac:dyDescent="0.2">
      <c r="A31" s="215"/>
      <c r="B31" s="216"/>
      <c r="C31" s="216"/>
      <c r="D31" s="216"/>
      <c r="E31" s="676" t="s">
        <v>266</v>
      </c>
      <c r="F31" s="216"/>
      <c r="G31" s="216"/>
      <c r="H31" s="216"/>
      <c r="I31" s="216"/>
      <c r="J31" s="657" t="str">
        <f t="shared" ref="J31" si="5">IF(F31="NA","GESTION",IF(G31="NA","GESTION",IF(H31="NA","GESTION",IF(I31="NA","GESTION",IF(F31&lt;&gt;"X"," ",IF(G31&lt;&gt;"X"," ",IF(H31&lt;&gt;"X"," ",IF(I31&lt;&gt;"X"," ","CORRUPCION"))))))))</f>
        <v xml:space="preserve"> </v>
      </c>
    </row>
    <row r="32" spans="1:10" ht="61.5" customHeight="1" x14ac:dyDescent="0.2">
      <c r="A32" s="215"/>
      <c r="B32" s="216"/>
      <c r="C32" s="216"/>
      <c r="D32" s="216"/>
      <c r="E32" s="677"/>
      <c r="F32" s="216"/>
      <c r="G32" s="216"/>
      <c r="H32" s="216"/>
      <c r="I32" s="216"/>
      <c r="J32" s="657"/>
    </row>
    <row r="33" spans="1:10" ht="71.25" customHeight="1" x14ac:dyDescent="0.2">
      <c r="A33" s="215"/>
      <c r="B33" s="216"/>
      <c r="C33" s="216"/>
      <c r="D33" s="216"/>
      <c r="E33" s="678"/>
      <c r="F33" s="216"/>
      <c r="G33" s="216"/>
      <c r="H33" s="216"/>
      <c r="I33" s="216"/>
      <c r="J33" s="657"/>
    </row>
    <row r="34" spans="1:10" ht="64.5" customHeight="1" x14ac:dyDescent="0.2">
      <c r="A34" s="217"/>
      <c r="B34" s="218"/>
      <c r="C34" s="218"/>
      <c r="D34" s="218"/>
      <c r="E34" s="682" t="s">
        <v>267</v>
      </c>
      <c r="F34" s="218"/>
      <c r="G34" s="218"/>
      <c r="H34" s="218"/>
      <c r="I34" s="218"/>
      <c r="J34" s="657" t="str">
        <f t="shared" ref="J34" si="6">IF(F34="NA","GESTION",IF(G34="NA","GESTION",IF(H34="NA","GESTION",IF(I34="NA","GESTION",IF(F34&lt;&gt;"X"," ",IF(G34&lt;&gt;"X"," ",IF(H34&lt;&gt;"X"," ",IF(I34&lt;&gt;"X"," ","CORRUPCION"))))))))</f>
        <v xml:space="preserve"> </v>
      </c>
    </row>
    <row r="35" spans="1:10" ht="74.25" customHeight="1" x14ac:dyDescent="0.2">
      <c r="A35" s="219"/>
      <c r="B35" s="220"/>
      <c r="C35" s="220"/>
      <c r="D35" s="220"/>
      <c r="E35" s="683"/>
      <c r="F35" s="220"/>
      <c r="G35" s="220"/>
      <c r="H35" s="220"/>
      <c r="I35" s="220"/>
      <c r="J35" s="657"/>
    </row>
    <row r="36" spans="1:10" ht="54.75" customHeight="1" x14ac:dyDescent="0.2">
      <c r="A36" s="219"/>
      <c r="B36" s="220"/>
      <c r="C36" s="220"/>
      <c r="D36" s="220"/>
      <c r="E36" s="685"/>
      <c r="F36" s="220"/>
      <c r="G36" s="220"/>
      <c r="H36" s="220"/>
      <c r="I36" s="220"/>
      <c r="J36" s="657"/>
    </row>
    <row r="37" spans="1:10" ht="77.25" customHeight="1" x14ac:dyDescent="0.2">
      <c r="A37" s="219"/>
      <c r="B37" s="220"/>
      <c r="C37" s="220"/>
      <c r="D37" s="220"/>
      <c r="E37" s="682" t="s">
        <v>268</v>
      </c>
      <c r="F37" s="220"/>
      <c r="G37" s="220"/>
      <c r="H37" s="220"/>
      <c r="I37" s="220"/>
      <c r="J37" s="657" t="str">
        <f t="shared" ref="J37" si="7">IF(F37="NA","GESTION",IF(G37="NA","GESTION",IF(H37="NA","GESTION",IF(I37="NA","GESTION",IF(F37&lt;&gt;"X"," ",IF(G37&lt;&gt;"X"," ",IF(H37&lt;&gt;"X"," ",IF(I37&lt;&gt;"X"," ","CORRUPCION"))))))))</f>
        <v xml:space="preserve"> </v>
      </c>
    </row>
    <row r="38" spans="1:10" ht="66.75" customHeight="1" x14ac:dyDescent="0.2">
      <c r="A38" s="219"/>
      <c r="B38" s="220"/>
      <c r="C38" s="220"/>
      <c r="D38" s="220"/>
      <c r="E38" s="683"/>
      <c r="F38" s="220"/>
      <c r="G38" s="220"/>
      <c r="H38" s="220"/>
      <c r="I38" s="220"/>
      <c r="J38" s="657"/>
    </row>
    <row r="39" spans="1:10" ht="52.5" customHeight="1" thickBot="1" x14ac:dyDescent="0.25">
      <c r="A39" s="221"/>
      <c r="B39" s="222"/>
      <c r="C39" s="222"/>
      <c r="D39" s="222"/>
      <c r="E39" s="684"/>
      <c r="F39" s="222"/>
      <c r="G39" s="222"/>
      <c r="H39" s="222"/>
      <c r="I39" s="222"/>
      <c r="J39" s="657"/>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C1"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517"/>
      <c r="B1" s="470" t="str">
        <f>CONTEXTO!B1</f>
        <v xml:space="preserve">PROCESO: </v>
      </c>
      <c r="C1" s="470"/>
      <c r="D1" s="489" t="s">
        <v>545</v>
      </c>
      <c r="E1" s="489"/>
      <c r="F1" s="663"/>
    </row>
    <row r="2" spans="1:6" x14ac:dyDescent="0.2">
      <c r="A2" s="518"/>
      <c r="B2" s="471" t="s">
        <v>75</v>
      </c>
      <c r="C2" s="471"/>
      <c r="D2" s="491" t="s">
        <v>546</v>
      </c>
      <c r="E2" s="491"/>
      <c r="F2" s="664"/>
    </row>
    <row r="3" spans="1:6" ht="15" customHeight="1" x14ac:dyDescent="0.2">
      <c r="A3" s="518"/>
      <c r="B3" s="471"/>
      <c r="C3" s="471"/>
      <c r="D3" s="491" t="s">
        <v>547</v>
      </c>
      <c r="E3" s="491"/>
      <c r="F3" s="664"/>
    </row>
    <row r="4" spans="1:6" ht="15" thickBot="1" x14ac:dyDescent="0.25">
      <c r="A4" s="518"/>
      <c r="B4" s="471"/>
      <c r="C4" s="471"/>
      <c r="D4" s="491" t="s">
        <v>556</v>
      </c>
      <c r="E4" s="491"/>
      <c r="F4" s="665"/>
    </row>
    <row r="5" spans="1:6" ht="15.75" x14ac:dyDescent="0.2">
      <c r="A5" s="673"/>
      <c r="B5" s="674"/>
      <c r="C5" s="674"/>
      <c r="D5" s="674"/>
      <c r="E5" s="674"/>
      <c r="F5" s="675"/>
    </row>
    <row r="6" spans="1:6" s="67" customFormat="1" ht="25.5" customHeight="1" x14ac:dyDescent="0.2">
      <c r="A6" s="709" t="str">
        <f>CONTEXTO!A8</f>
        <v>PROCESO: GESTION HUMANA</v>
      </c>
      <c r="B6" s="710"/>
      <c r="C6" s="710"/>
      <c r="D6" s="710"/>
      <c r="E6" s="710"/>
      <c r="F6" s="711"/>
    </row>
    <row r="7" spans="1:6" s="67" customFormat="1" ht="65.25" customHeight="1" thickBot="1" x14ac:dyDescent="0.25">
      <c r="A7" s="712"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713"/>
      <c r="C7" s="713"/>
      <c r="D7" s="713"/>
      <c r="E7" s="713"/>
      <c r="F7" s="714"/>
    </row>
    <row r="8" spans="1:6" s="67" customFormat="1" ht="18.75" customHeight="1" thickBot="1" x14ac:dyDescent="0.25">
      <c r="A8" s="672"/>
      <c r="B8" s="672"/>
      <c r="C8" s="672"/>
      <c r="D8" s="672"/>
      <c r="E8" s="672"/>
      <c r="F8" s="703"/>
    </row>
    <row r="9" spans="1:6" ht="31.5" customHeight="1" x14ac:dyDescent="0.2">
      <c r="A9" s="87" t="s">
        <v>69</v>
      </c>
      <c r="B9" s="88" t="s">
        <v>76</v>
      </c>
      <c r="C9" s="88" t="s">
        <v>77</v>
      </c>
      <c r="D9" s="134" t="s">
        <v>78</v>
      </c>
      <c r="E9" s="528" t="s">
        <v>79</v>
      </c>
      <c r="F9" s="529"/>
    </row>
    <row r="10" spans="1:6" ht="56.25" customHeight="1" x14ac:dyDescent="0.2">
      <c r="A10" s="706" t="str">
        <f>'IDENTIFICACION DE RIESGOS'!E10:E12</f>
        <v>Inoportuna ejecución de las actividades establecidas en el plan estratégico de talento humano.</v>
      </c>
      <c r="B10" s="707" t="s">
        <v>478</v>
      </c>
      <c r="C10" s="708" t="str">
        <f>'IDENTIFICACION DE RIESGOS'!J10:J12</f>
        <v>GESTION</v>
      </c>
      <c r="D10" s="135" t="str">
        <f>'IDENTIFICACION DE RIESGOS'!B10</f>
        <v>Demora en la adjudicación del proceso contractual para adelantar la actividades de bienestar social</v>
      </c>
      <c r="E10" s="697" t="str">
        <f>'IDENTIFICACION DE RIESGOS'!D10</f>
        <v>Sanciones de los entes de control</v>
      </c>
      <c r="F10" s="698"/>
    </row>
    <row r="11" spans="1:6" ht="45" customHeight="1" x14ac:dyDescent="0.2">
      <c r="A11" s="706"/>
      <c r="B11" s="707"/>
      <c r="C11" s="708"/>
      <c r="D11" s="135" t="str">
        <f>'IDENTIFICACION DE RIESGOS'!B11</f>
        <v>Baja asignación presupuestal  para la ejecución de las actividades del Plan Estrategico de Talento Humano</v>
      </c>
      <c r="E11" s="697" t="str">
        <f>'IDENTIFICACION DE RIESGOS'!D11</f>
        <v>Incumplimiento en el Plan de Desarrollo, en los Planes y Programas del Plan Estrategico de Talento Humano</v>
      </c>
      <c r="F11" s="698"/>
    </row>
    <row r="12" spans="1:6" ht="47.25" customHeight="1" x14ac:dyDescent="0.2">
      <c r="A12" s="706"/>
      <c r="B12" s="707"/>
      <c r="C12" s="708"/>
      <c r="D12" s="135" t="str">
        <f>'IDENTIFICACION DE RIESGOS'!B12</f>
        <v xml:space="preserve">Falta de transferencia del conocimiento entre los funcionarios de la Administración Municipal </v>
      </c>
      <c r="E12" s="701" t="str">
        <f>'IDENTIFICACION DE RIESGOS'!D12</f>
        <v>Paralisis en los procesos</v>
      </c>
      <c r="F12" s="702"/>
    </row>
    <row r="13" spans="1:6" ht="53.25" customHeight="1" x14ac:dyDescent="0.2">
      <c r="A13" s="686" t="str">
        <f>'IDENTIFICACION DE RIESGOS'!E13:E15</f>
        <v>Otorgamiento de encargos y provisionalidades sin el lleno de requisitos establecidos en la normatividad para beneficio de un tercero.</v>
      </c>
      <c r="B13" s="689" t="s">
        <v>479</v>
      </c>
      <c r="C13" s="694" t="str">
        <f>'IDENTIFICACION DE RIESGOS'!J13:J15</f>
        <v>CORRUPCION</v>
      </c>
      <c r="D13" s="135" t="str">
        <f>'IDENTIFICACION DE RIESGOS'!B13</f>
        <v>Falta de aplicación y apropiación de la normatividad vigente</v>
      </c>
      <c r="E13" s="692" t="str">
        <f>'IDENTIFICACION DE RIESGOS'!D13</f>
        <v xml:space="preserve">Investigaciones Disciplinarias, Penales y Fiscales    </v>
      </c>
      <c r="F13" s="693"/>
    </row>
    <row r="14" spans="1:6" ht="43.5" customHeight="1" x14ac:dyDescent="0.2">
      <c r="A14" s="687"/>
      <c r="B14" s="690"/>
      <c r="C14" s="695"/>
      <c r="D14" s="135" t="str">
        <f>'IDENTIFICACION DE RIESGOS'!B14</f>
        <v xml:space="preserve"> Falta de apropiación a los valores y principios  establecidos en el  Código de Integridad y Buen Gobierno</v>
      </c>
      <c r="E14" s="692" t="str">
        <f>'IDENTIFICACION DE RIESGOS'!D14</f>
        <v>Demandas contra el estado</v>
      </c>
      <c r="F14" s="693"/>
    </row>
    <row r="15" spans="1:6" ht="44.25" customHeight="1" x14ac:dyDescent="0.2">
      <c r="A15" s="688"/>
      <c r="B15" s="691"/>
      <c r="C15" s="696"/>
      <c r="D15" s="135">
        <f>'IDENTIFICACION DE RIESGOS'!B15</f>
        <v>0</v>
      </c>
      <c r="E15" s="692" t="str">
        <f>'IDENTIFICACION DE RIESGOS'!D15</f>
        <v>Desmejoramiento de las condiciones laborales en casos que se presente imposición  para el servidor público</v>
      </c>
      <c r="F15" s="693"/>
    </row>
    <row r="16" spans="1:6" ht="53.25" customHeight="1" x14ac:dyDescent="0.2">
      <c r="A16" s="706" t="str">
        <f>'IDENTIFICACION DE RIESGOS'!E16:E18</f>
        <v>Favorecer interes propios o a terceros con decisiones o actuaciones dentro de la Administración Municipal</v>
      </c>
      <c r="B16" s="707" t="s">
        <v>532</v>
      </c>
      <c r="C16" s="708" t="str">
        <f>'IDENTIFICACION DE RIESGOS'!J16:J18</f>
        <v>CORRUPCION</v>
      </c>
      <c r="D16" s="135" t="str">
        <f>'IDENTIFICACION DE RIESGOS'!B16</f>
        <v>Falta de documentacion y socializacion del identificacion y declaracion de conflictos de intereses</v>
      </c>
      <c r="E16" s="697" t="str">
        <f>'IDENTIFICACION DE RIESGOS'!D16</f>
        <v>Sanciones de los entes de control</v>
      </c>
      <c r="F16" s="698"/>
    </row>
    <row r="17" spans="1:6" ht="42.75" customHeight="1" x14ac:dyDescent="0.2">
      <c r="A17" s="706"/>
      <c r="B17" s="707"/>
      <c r="C17" s="708"/>
      <c r="D17" s="135" t="str">
        <f>'IDENTIFICACION DE RIESGOS'!B17</f>
        <v xml:space="preserve">Prevalecer el interes particular en vez del comun en una situacion determinada </v>
      </c>
      <c r="E17" s="699" t="str">
        <f>'IDENTIFICACION DE RIESGOS'!D17</f>
        <v xml:space="preserve">Investigaciones Disciplinarias, Penales y Fiscales    </v>
      </c>
      <c r="F17" s="700"/>
    </row>
    <row r="18" spans="1:6" ht="63" customHeight="1" x14ac:dyDescent="0.2">
      <c r="A18" s="706"/>
      <c r="B18" s="707"/>
      <c r="C18" s="708"/>
      <c r="D18" s="135">
        <f>'IDENTIFICACION DE RIESGOS'!B18</f>
        <v>0</v>
      </c>
      <c r="E18" s="697" t="str">
        <f>'IDENTIFICACION DE RIESGOS'!D18</f>
        <v>Demandas contra el estado</v>
      </c>
      <c r="F18" s="698"/>
    </row>
    <row r="19" spans="1:6" ht="57" customHeight="1" x14ac:dyDescent="0.2">
      <c r="A19" s="715" t="str">
        <f>'IDENTIFICACION DE RIESGOS'!E19</f>
        <v>d</v>
      </c>
      <c r="B19" s="718"/>
      <c r="C19" s="694" t="str">
        <f>'IDENTIFICACION DE RIESGOS'!J19</f>
        <v xml:space="preserve"> </v>
      </c>
      <c r="D19" s="101">
        <f>'IDENTIFICACION DE RIESGOS'!B19</f>
        <v>0</v>
      </c>
      <c r="E19" s="704">
        <f>'IDENTIFICACION DE RIESGOS'!D19</f>
        <v>0</v>
      </c>
      <c r="F19" s="705"/>
    </row>
    <row r="20" spans="1:6" ht="57" customHeight="1" x14ac:dyDescent="0.2">
      <c r="A20" s="716"/>
      <c r="B20" s="719"/>
      <c r="C20" s="695"/>
      <c r="D20" s="101">
        <f>'IDENTIFICACION DE RIESGOS'!B20</f>
        <v>0</v>
      </c>
      <c r="E20" s="704">
        <f>'IDENTIFICACION DE RIESGOS'!D20</f>
        <v>0</v>
      </c>
      <c r="F20" s="705"/>
    </row>
    <row r="21" spans="1:6" ht="57" customHeight="1" x14ac:dyDescent="0.2">
      <c r="A21" s="717"/>
      <c r="B21" s="720"/>
      <c r="C21" s="696"/>
      <c r="D21" s="101">
        <f>'IDENTIFICACION DE RIESGOS'!B21</f>
        <v>0</v>
      </c>
      <c r="E21" s="704">
        <f>'IDENTIFICACION DE RIESGOS'!D21</f>
        <v>0</v>
      </c>
      <c r="F21" s="705"/>
    </row>
    <row r="22" spans="1:6" ht="63" customHeight="1" x14ac:dyDescent="0.2">
      <c r="A22" s="715" t="str">
        <f>'IDENTIFICACION DE RIESGOS'!E22</f>
        <v>e</v>
      </c>
      <c r="B22" s="718"/>
      <c r="C22" s="694" t="str">
        <f>'IDENTIFICACION DE RIESGOS'!J22</f>
        <v xml:space="preserve"> </v>
      </c>
      <c r="D22" s="101">
        <f>'IDENTIFICACION DE RIESGOS'!B22</f>
        <v>0</v>
      </c>
      <c r="E22" s="704">
        <f>'IDENTIFICACION DE RIESGOS'!D22</f>
        <v>0</v>
      </c>
      <c r="F22" s="705"/>
    </row>
    <row r="23" spans="1:6" ht="54.75" customHeight="1" x14ac:dyDescent="0.2">
      <c r="A23" s="716"/>
      <c r="B23" s="719"/>
      <c r="C23" s="695"/>
      <c r="D23" s="101">
        <f>'IDENTIFICACION DE RIESGOS'!B23</f>
        <v>0</v>
      </c>
      <c r="E23" s="704">
        <f>'IDENTIFICACION DE RIESGOS'!D23</f>
        <v>0</v>
      </c>
      <c r="F23" s="705"/>
    </row>
    <row r="24" spans="1:6" ht="54.75" customHeight="1" x14ac:dyDescent="0.2">
      <c r="A24" s="717"/>
      <c r="B24" s="720"/>
      <c r="C24" s="696"/>
      <c r="D24" s="101">
        <f>'IDENTIFICACION DE RIESGOS'!B24</f>
        <v>0</v>
      </c>
      <c r="E24" s="704">
        <f>'IDENTIFICACION DE RIESGOS'!D24</f>
        <v>0</v>
      </c>
      <c r="F24" s="705"/>
    </row>
    <row r="25" spans="1:6" ht="47.25" customHeight="1" x14ac:dyDescent="0.2">
      <c r="A25" s="715" t="str">
        <f>'IDENTIFICACION DE RIESGOS'!E25</f>
        <v>f</v>
      </c>
      <c r="B25" s="718"/>
      <c r="C25" s="694" t="str">
        <f>'IDENTIFICACION DE RIESGOS'!J25</f>
        <v xml:space="preserve"> </v>
      </c>
      <c r="D25" s="101">
        <f>'IDENTIFICACION DE RIESGOS'!B25</f>
        <v>0</v>
      </c>
      <c r="E25" s="704">
        <f>'IDENTIFICACION DE RIESGOS'!D25</f>
        <v>0</v>
      </c>
      <c r="F25" s="705"/>
    </row>
    <row r="26" spans="1:6" ht="44.25" customHeight="1" x14ac:dyDescent="0.2">
      <c r="A26" s="716"/>
      <c r="B26" s="719"/>
      <c r="C26" s="695"/>
      <c r="D26" s="101">
        <f>'IDENTIFICACION DE RIESGOS'!B26</f>
        <v>0</v>
      </c>
      <c r="E26" s="704">
        <f>'IDENTIFICACION DE RIESGOS'!D26</f>
        <v>0</v>
      </c>
      <c r="F26" s="705"/>
    </row>
    <row r="27" spans="1:6" ht="45" customHeight="1" x14ac:dyDescent="0.2">
      <c r="A27" s="717"/>
      <c r="B27" s="720"/>
      <c r="C27" s="696"/>
      <c r="D27" s="101">
        <f>'IDENTIFICACION DE RIESGOS'!B27</f>
        <v>0</v>
      </c>
      <c r="E27" s="704">
        <f>'IDENTIFICACION DE RIESGOS'!D27</f>
        <v>0</v>
      </c>
      <c r="F27" s="705"/>
    </row>
    <row r="28" spans="1:6" ht="58.5" customHeight="1" x14ac:dyDescent="0.2">
      <c r="A28" s="715" t="str">
        <f>'IDENTIFICACION DE RIESGOS'!E28</f>
        <v>g</v>
      </c>
      <c r="B28" s="718"/>
      <c r="C28" s="694" t="str">
        <f>'IDENTIFICACION DE RIESGOS'!J28</f>
        <v xml:space="preserve"> </v>
      </c>
      <c r="D28" s="101">
        <f>'IDENTIFICACION DE RIESGOS'!B28</f>
        <v>0</v>
      </c>
      <c r="E28" s="704">
        <f>'IDENTIFICACION DE RIESGOS'!D28</f>
        <v>0</v>
      </c>
      <c r="F28" s="705"/>
    </row>
    <row r="29" spans="1:6" ht="55.5" customHeight="1" x14ac:dyDescent="0.2">
      <c r="A29" s="716"/>
      <c r="B29" s="719"/>
      <c r="C29" s="695"/>
      <c r="D29" s="101">
        <f>'IDENTIFICACION DE RIESGOS'!B29</f>
        <v>0</v>
      </c>
      <c r="E29" s="704">
        <f>'IDENTIFICACION DE RIESGOS'!D29</f>
        <v>0</v>
      </c>
      <c r="F29" s="705"/>
    </row>
    <row r="30" spans="1:6" ht="63.75" customHeight="1" x14ac:dyDescent="0.2">
      <c r="A30" s="717"/>
      <c r="B30" s="720"/>
      <c r="C30" s="696"/>
      <c r="D30" s="101">
        <f>'IDENTIFICACION DE RIESGOS'!B30</f>
        <v>0</v>
      </c>
      <c r="E30" s="704">
        <f>'IDENTIFICACION DE RIESGOS'!D30</f>
        <v>0</v>
      </c>
      <c r="F30" s="705"/>
    </row>
    <row r="31" spans="1:6" ht="47.25" customHeight="1" x14ac:dyDescent="0.2">
      <c r="A31" s="715" t="str">
        <f>'IDENTIFICACION DE RIESGOS'!E31</f>
        <v>h</v>
      </c>
      <c r="B31" s="718"/>
      <c r="C31" s="694" t="str">
        <f>'IDENTIFICACION DE RIESGOS'!J31</f>
        <v xml:space="preserve"> </v>
      </c>
      <c r="D31" s="101">
        <f>'IDENTIFICACION DE RIESGOS'!B31</f>
        <v>0</v>
      </c>
      <c r="E31" s="704">
        <f>'IDENTIFICACION DE RIESGOS'!D31</f>
        <v>0</v>
      </c>
      <c r="F31" s="705"/>
    </row>
    <row r="32" spans="1:6" ht="55.5" customHeight="1" x14ac:dyDescent="0.2">
      <c r="A32" s="716"/>
      <c r="B32" s="719"/>
      <c r="C32" s="695"/>
      <c r="D32" s="101">
        <f>'IDENTIFICACION DE RIESGOS'!B32</f>
        <v>0</v>
      </c>
      <c r="E32" s="704">
        <f>'IDENTIFICACION DE RIESGOS'!D32</f>
        <v>0</v>
      </c>
      <c r="F32" s="705"/>
    </row>
    <row r="33" spans="1:6" ht="57.75" customHeight="1" x14ac:dyDescent="0.2">
      <c r="A33" s="717"/>
      <c r="B33" s="720"/>
      <c r="C33" s="696"/>
      <c r="D33" s="101">
        <f>'IDENTIFICACION DE RIESGOS'!B33</f>
        <v>0</v>
      </c>
      <c r="E33" s="704">
        <f>'IDENTIFICACION DE RIESGOS'!D33</f>
        <v>0</v>
      </c>
      <c r="F33" s="705"/>
    </row>
    <row r="34" spans="1:6" ht="45.75" customHeight="1" x14ac:dyDescent="0.2">
      <c r="A34" s="721" t="str">
        <f>'IDENTIFICACION DE RIESGOS'!E34</f>
        <v>i</v>
      </c>
      <c r="B34" s="733"/>
      <c r="C34" s="724" t="str">
        <f>'IDENTIFICACION DE RIESGOS'!J34</f>
        <v xml:space="preserve"> </v>
      </c>
      <c r="D34" s="102">
        <f>'IDENTIFICACION DE RIESGOS'!B34</f>
        <v>0</v>
      </c>
      <c r="E34" s="727">
        <f>'IDENTIFICACION DE RIESGOS'!D34</f>
        <v>0</v>
      </c>
      <c r="F34" s="728"/>
    </row>
    <row r="35" spans="1:6" ht="57.75" customHeight="1" x14ac:dyDescent="0.2">
      <c r="A35" s="722"/>
      <c r="B35" s="734"/>
      <c r="C35" s="725"/>
      <c r="D35" s="103">
        <f>'IDENTIFICACION DE RIESGOS'!B35</f>
        <v>0</v>
      </c>
      <c r="E35" s="727">
        <f>'IDENTIFICACION DE RIESGOS'!D35</f>
        <v>0</v>
      </c>
      <c r="F35" s="728"/>
    </row>
    <row r="36" spans="1:6" ht="51" customHeight="1" x14ac:dyDescent="0.2">
      <c r="A36" s="723"/>
      <c r="B36" s="735"/>
      <c r="C36" s="726"/>
      <c r="D36" s="103">
        <f>'IDENTIFICACION DE RIESGOS'!B36</f>
        <v>0</v>
      </c>
      <c r="E36" s="727">
        <f>'IDENTIFICACION DE RIESGOS'!D36</f>
        <v>0</v>
      </c>
      <c r="F36" s="728"/>
    </row>
    <row r="37" spans="1:6" ht="51" customHeight="1" x14ac:dyDescent="0.2">
      <c r="A37" s="721" t="str">
        <f>'IDENTIFICACION DE RIESGOS'!E37</f>
        <v>j</v>
      </c>
      <c r="B37" s="733"/>
      <c r="C37" s="724">
        <f>'IDENTIFICACION DE RIESGOS'!J39</f>
        <v>0</v>
      </c>
      <c r="D37" s="103">
        <f>'IDENTIFICACION DE RIESGOS'!B37</f>
        <v>0</v>
      </c>
      <c r="E37" s="727">
        <f>'IDENTIFICACION DE RIESGOS'!D37</f>
        <v>0</v>
      </c>
      <c r="F37" s="728"/>
    </row>
    <row r="38" spans="1:6" ht="51" customHeight="1" x14ac:dyDescent="0.2">
      <c r="A38" s="722"/>
      <c r="B38" s="734"/>
      <c r="C38" s="725"/>
      <c r="D38" s="103">
        <f>'IDENTIFICACION DE RIESGOS'!B38</f>
        <v>0</v>
      </c>
      <c r="E38" s="727">
        <f>'IDENTIFICACION DE RIESGOS'!D38</f>
        <v>0</v>
      </c>
      <c r="F38" s="728"/>
    </row>
    <row r="39" spans="1:6" ht="54" customHeight="1" thickBot="1" x14ac:dyDescent="0.25">
      <c r="A39" s="730"/>
      <c r="B39" s="736"/>
      <c r="C39" s="729"/>
      <c r="D39" s="104">
        <f>'IDENTIFICACION DE RIESGOS'!B39</f>
        <v>0</v>
      </c>
      <c r="E39" s="731">
        <f>'IDENTIFICACION DE RIESGOS'!D39</f>
        <v>0</v>
      </c>
      <c r="F39" s="732"/>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10" zoomScaleNormal="110" workbookViewId="0">
      <selection activeCell="A7" sqref="A7:T7"/>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0" customWidth="1"/>
    <col min="20" max="20" width="18.85546875" style="1" customWidth="1"/>
    <col min="21" max="16384" width="11.42578125" style="1"/>
  </cols>
  <sheetData>
    <row r="1" spans="1:23" ht="27.75" customHeight="1" x14ac:dyDescent="0.2">
      <c r="A1" s="517"/>
      <c r="B1" s="444" t="str">
        <f>CONTEXTO!B1</f>
        <v xml:space="preserve">PROCESO: </v>
      </c>
      <c r="C1" s="445"/>
      <c r="D1" s="445"/>
      <c r="E1" s="445"/>
      <c r="F1" s="445"/>
      <c r="G1" s="445"/>
      <c r="H1" s="445"/>
      <c r="I1" s="445"/>
      <c r="J1" s="445"/>
      <c r="K1" s="445"/>
      <c r="L1" s="445"/>
      <c r="M1" s="445"/>
      <c r="N1" s="445"/>
      <c r="O1" s="445"/>
      <c r="P1" s="446"/>
      <c r="Q1" s="489" t="s">
        <v>557</v>
      </c>
      <c r="R1" s="489"/>
      <c r="S1" s="489"/>
      <c r="T1" s="663"/>
    </row>
    <row r="2" spans="1:23" ht="20.25" customHeight="1" x14ac:dyDescent="0.2">
      <c r="A2" s="518"/>
      <c r="B2" s="520"/>
      <c r="C2" s="521"/>
      <c r="D2" s="521"/>
      <c r="E2" s="521"/>
      <c r="F2" s="521"/>
      <c r="G2" s="521"/>
      <c r="H2" s="521"/>
      <c r="I2" s="521"/>
      <c r="J2" s="521"/>
      <c r="K2" s="521"/>
      <c r="L2" s="521"/>
      <c r="M2" s="521"/>
      <c r="N2" s="521"/>
      <c r="O2" s="521"/>
      <c r="P2" s="638"/>
      <c r="Q2" s="491" t="s">
        <v>546</v>
      </c>
      <c r="R2" s="491"/>
      <c r="S2" s="491"/>
      <c r="T2" s="664"/>
    </row>
    <row r="3" spans="1:23" ht="18.75" customHeight="1" x14ac:dyDescent="0.2">
      <c r="A3" s="518"/>
      <c r="B3" s="525" t="s">
        <v>81</v>
      </c>
      <c r="C3" s="526"/>
      <c r="D3" s="526"/>
      <c r="E3" s="526"/>
      <c r="F3" s="526"/>
      <c r="G3" s="526"/>
      <c r="H3" s="526"/>
      <c r="I3" s="526"/>
      <c r="J3" s="526"/>
      <c r="K3" s="526"/>
      <c r="L3" s="526"/>
      <c r="M3" s="526"/>
      <c r="N3" s="526"/>
      <c r="O3" s="526"/>
      <c r="P3" s="741"/>
      <c r="Q3" s="491" t="s">
        <v>547</v>
      </c>
      <c r="R3" s="491"/>
      <c r="S3" s="491"/>
      <c r="T3" s="664"/>
    </row>
    <row r="4" spans="1:23" ht="19.5" customHeight="1" thickBot="1" x14ac:dyDescent="0.25">
      <c r="A4" s="519"/>
      <c r="B4" s="450"/>
      <c r="C4" s="451"/>
      <c r="D4" s="451"/>
      <c r="E4" s="451"/>
      <c r="F4" s="451"/>
      <c r="G4" s="451"/>
      <c r="H4" s="451"/>
      <c r="I4" s="451"/>
      <c r="J4" s="451"/>
      <c r="K4" s="451"/>
      <c r="L4" s="451"/>
      <c r="M4" s="451"/>
      <c r="N4" s="451"/>
      <c r="O4" s="451"/>
      <c r="P4" s="452"/>
      <c r="Q4" s="491" t="s">
        <v>558</v>
      </c>
      <c r="R4" s="491"/>
      <c r="S4" s="491"/>
      <c r="T4" s="665"/>
    </row>
    <row r="5" spans="1:23" ht="19.5" customHeight="1" x14ac:dyDescent="0.2">
      <c r="A5" s="673"/>
      <c r="B5" s="674"/>
      <c r="C5" s="674"/>
      <c r="D5" s="674"/>
      <c r="E5" s="674"/>
      <c r="F5" s="674"/>
      <c r="G5" s="674"/>
      <c r="H5" s="674"/>
      <c r="I5" s="674"/>
      <c r="J5" s="674"/>
      <c r="K5" s="674"/>
      <c r="L5" s="674"/>
      <c r="M5" s="674"/>
      <c r="N5" s="674"/>
      <c r="O5" s="674"/>
      <c r="P5" s="674"/>
      <c r="Q5" s="674"/>
      <c r="R5" s="674"/>
      <c r="S5" s="674"/>
      <c r="T5" s="675"/>
    </row>
    <row r="6" spans="1:23" ht="24.75" customHeight="1" x14ac:dyDescent="0.2">
      <c r="A6" s="709" t="str">
        <f>CONTEXTO!A8</f>
        <v>PROCESO: GESTION HUMANA</v>
      </c>
      <c r="B6" s="710"/>
      <c r="C6" s="710"/>
      <c r="D6" s="710"/>
      <c r="E6" s="710"/>
      <c r="F6" s="710"/>
      <c r="G6" s="710"/>
      <c r="H6" s="710"/>
      <c r="I6" s="710"/>
      <c r="J6" s="710"/>
      <c r="K6" s="710"/>
      <c r="L6" s="710"/>
      <c r="M6" s="710"/>
      <c r="N6" s="710"/>
      <c r="O6" s="710"/>
      <c r="P6" s="710"/>
      <c r="Q6" s="710"/>
      <c r="R6" s="710"/>
      <c r="S6" s="710"/>
      <c r="T6" s="711"/>
    </row>
    <row r="7" spans="1:23" ht="66.75" customHeight="1" thickBot="1" x14ac:dyDescent="0.25">
      <c r="A7" s="755"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756"/>
      <c r="C7" s="756"/>
      <c r="D7" s="756"/>
      <c r="E7" s="756"/>
      <c r="F7" s="756"/>
      <c r="G7" s="756"/>
      <c r="H7" s="756"/>
      <c r="I7" s="756"/>
      <c r="J7" s="756"/>
      <c r="K7" s="756"/>
      <c r="L7" s="756"/>
      <c r="M7" s="756"/>
      <c r="N7" s="756"/>
      <c r="O7" s="756"/>
      <c r="P7" s="756"/>
      <c r="Q7" s="756"/>
      <c r="R7" s="756"/>
      <c r="S7" s="756"/>
      <c r="T7" s="757"/>
    </row>
    <row r="8" spans="1:23" ht="19.5" customHeight="1" thickBot="1" x14ac:dyDescent="0.25">
      <c r="A8" s="672"/>
      <c r="B8" s="672"/>
      <c r="C8" s="672"/>
      <c r="D8" s="672"/>
      <c r="E8" s="672"/>
      <c r="F8" s="672"/>
      <c r="G8" s="672"/>
      <c r="H8" s="672"/>
      <c r="I8" s="672"/>
      <c r="J8" s="672"/>
      <c r="K8" s="672"/>
      <c r="L8" s="672"/>
      <c r="M8" s="672"/>
      <c r="N8" s="672"/>
      <c r="O8" s="672"/>
      <c r="P8" s="672"/>
      <c r="Q8" s="672"/>
      <c r="R8" s="672"/>
      <c r="S8" s="672"/>
      <c r="T8" s="703"/>
    </row>
    <row r="9" spans="1:23" ht="37.5" customHeight="1" x14ac:dyDescent="0.2">
      <c r="A9" s="742" t="s">
        <v>69</v>
      </c>
      <c r="B9" s="743"/>
      <c r="C9" s="746" t="s">
        <v>82</v>
      </c>
      <c r="D9" s="747"/>
      <c r="E9" s="747"/>
      <c r="F9" s="747"/>
      <c r="G9" s="747"/>
      <c r="H9" s="747"/>
      <c r="I9" s="747"/>
      <c r="J9" s="747"/>
      <c r="K9" s="747"/>
      <c r="L9" s="747"/>
      <c r="M9" s="747"/>
      <c r="N9" s="747"/>
      <c r="O9" s="747"/>
      <c r="P9" s="747"/>
      <c r="Q9" s="747"/>
      <c r="R9" s="747"/>
      <c r="S9" s="747"/>
      <c r="T9" s="748"/>
    </row>
    <row r="10" spans="1:23" ht="25.5" customHeight="1" x14ac:dyDescent="0.2">
      <c r="A10" s="744"/>
      <c r="B10" s="745"/>
      <c r="C10" s="64" t="s">
        <v>43</v>
      </c>
      <c r="D10" s="64" t="s">
        <v>44</v>
      </c>
      <c r="E10" s="64" t="s">
        <v>45</v>
      </c>
      <c r="F10" s="64" t="s">
        <v>46</v>
      </c>
      <c r="G10" s="64" t="s">
        <v>47</v>
      </c>
      <c r="H10" s="64" t="s">
        <v>48</v>
      </c>
      <c r="I10" s="64" t="s">
        <v>49</v>
      </c>
      <c r="J10" s="64" t="s">
        <v>50</v>
      </c>
      <c r="K10" s="64" t="s">
        <v>51</v>
      </c>
      <c r="L10" s="64" t="s">
        <v>52</v>
      </c>
      <c r="M10" s="64" t="s">
        <v>53</v>
      </c>
      <c r="N10" s="64" t="s">
        <v>54</v>
      </c>
      <c r="O10" s="64" t="s">
        <v>55</v>
      </c>
      <c r="P10" s="64" t="s">
        <v>56</v>
      </c>
      <c r="Q10" s="64" t="s">
        <v>57</v>
      </c>
      <c r="R10" s="65" t="s">
        <v>58</v>
      </c>
      <c r="S10" s="68" t="s">
        <v>59</v>
      </c>
      <c r="T10" s="89" t="s">
        <v>83</v>
      </c>
    </row>
    <row r="11" spans="1:23" ht="44.25" customHeight="1" x14ac:dyDescent="0.2">
      <c r="A11" s="749" t="str">
        <f>DESCRIPCION!A10</f>
        <v>Inoportuna ejecución de las actividades establecidas en el plan estratégico de talento humano.</v>
      </c>
      <c r="B11" s="750"/>
      <c r="C11" s="203">
        <v>2</v>
      </c>
      <c r="D11" s="203">
        <v>3</v>
      </c>
      <c r="E11" s="203">
        <v>5</v>
      </c>
      <c r="F11" s="203">
        <v>3</v>
      </c>
      <c r="G11" s="203"/>
      <c r="H11" s="203"/>
      <c r="I11" s="203"/>
      <c r="J11" s="203"/>
      <c r="K11" s="203"/>
      <c r="L11" s="203"/>
      <c r="M11" s="203"/>
      <c r="N11" s="203"/>
      <c r="O11" s="203"/>
      <c r="P11" s="203"/>
      <c r="Q11" s="203"/>
      <c r="R11" s="99">
        <f>SUM(C11:Q11)</f>
        <v>13</v>
      </c>
      <c r="S11" s="106">
        <f t="shared" ref="S11:S20" si="0">IF(ISERROR(AVERAGE(C11:Q11)),0,AVERAGE(C11:Q11))</f>
        <v>3.25</v>
      </c>
      <c r="T11" s="71" t="str">
        <f>IF(AND(S11&gt;=1,S11&lt;1.5),"Rara Vez",IF(AND(S11&gt;=1.6,S11&lt;2.5),"Improbable",IF(AND(S11&gt;=2.6,S11&lt;3.5),"Posible",IF(AND(S11&gt;=3.6,S11&lt;4.5),"Probable",IF(AND(S11&gt;=4.6),"Casi Seguro"," ")))))</f>
        <v>Posible</v>
      </c>
      <c r="W11" s="69"/>
    </row>
    <row r="12" spans="1:23" ht="38.25" customHeight="1" x14ac:dyDescent="0.2">
      <c r="A12" s="751" t="str">
        <f>DESCRIPCION!A13</f>
        <v>Otorgamiento de encargos y provisionalidades sin el lleno de requisitos establecidos en la normatividad para beneficio de un tercero.</v>
      </c>
      <c r="B12" s="752"/>
      <c r="C12" s="203">
        <v>2</v>
      </c>
      <c r="D12" s="203">
        <v>2</v>
      </c>
      <c r="E12" s="203">
        <v>3</v>
      </c>
      <c r="F12" s="203">
        <v>2</v>
      </c>
      <c r="G12" s="203"/>
      <c r="H12" s="203"/>
      <c r="I12" s="203"/>
      <c r="J12" s="203"/>
      <c r="K12" s="203"/>
      <c r="L12" s="203"/>
      <c r="M12" s="203"/>
      <c r="N12" s="203"/>
      <c r="O12" s="203"/>
      <c r="P12" s="203"/>
      <c r="Q12" s="203"/>
      <c r="R12" s="136">
        <f>SUM(C12:Q12)</f>
        <v>9</v>
      </c>
      <c r="S12" s="106">
        <f t="shared" si="0"/>
        <v>2.25</v>
      </c>
      <c r="T12" s="71" t="str">
        <f>IF(AND(S12&gt;=1,S12&lt;1.5),"Rara Vez",IF(AND(S12&gt;=1.6,S12&lt;2.5),"Improbable",IF(AND(S12&gt;=2.6,S12&lt;3.5),"Posible",IF(AND(S12&gt;=3.6,S12&lt;4.5),"Probable",IF(AND(S12&gt;=4.6),"Casi Seguro"," ")))))</f>
        <v>Improbable</v>
      </c>
      <c r="W12" s="69"/>
    </row>
    <row r="13" spans="1:23" ht="39.75" customHeight="1" x14ac:dyDescent="0.2">
      <c r="A13" s="753" t="str">
        <f>DESCRIPCION!A16</f>
        <v>Favorecer interes propios o a terceros con decisiones o actuaciones dentro de la Administración Municipal</v>
      </c>
      <c r="B13" s="754"/>
      <c r="C13" s="203">
        <v>4</v>
      </c>
      <c r="D13" s="203">
        <v>3</v>
      </c>
      <c r="E13" s="203">
        <v>3</v>
      </c>
      <c r="F13" s="203"/>
      <c r="G13" s="203"/>
      <c r="H13" s="203"/>
      <c r="I13" s="203"/>
      <c r="J13" s="203"/>
      <c r="K13" s="203"/>
      <c r="L13" s="203"/>
      <c r="M13" s="203"/>
      <c r="N13" s="203"/>
      <c r="O13" s="203"/>
      <c r="P13" s="203"/>
      <c r="Q13" s="203"/>
      <c r="R13" s="99">
        <f t="shared" ref="R13:R20" si="1">SUM(C13:Q13)</f>
        <v>10</v>
      </c>
      <c r="S13" s="106">
        <f t="shared" si="0"/>
        <v>3.3333333333333335</v>
      </c>
      <c r="T13" s="71" t="str">
        <f t="shared" ref="T13:T20" si="2">IF(AND(S13&gt;=1,S13&lt;1.5),"Rara Vez",IF(AND(S13&gt;=1.6,S13&lt;2.5),"Improbable",IF(AND(S13&gt;=2.6,S13&lt;3.5),"Posible",IF(AND(S13&gt;=3.6,S13&lt;4.5),"Probable",IF(AND(S13&gt;=4.6),"Casi Seguro"," ")))))</f>
        <v>Posible</v>
      </c>
    </row>
    <row r="14" spans="1:23" ht="39.75" customHeight="1" x14ac:dyDescent="0.2">
      <c r="A14" s="737" t="str">
        <f>DESCRIPCION!A19</f>
        <v>d</v>
      </c>
      <c r="B14" s="738"/>
      <c r="C14" s="203"/>
      <c r="D14" s="203"/>
      <c r="E14" s="203"/>
      <c r="F14" s="203"/>
      <c r="G14" s="203"/>
      <c r="H14" s="203"/>
      <c r="I14" s="203"/>
      <c r="J14" s="203"/>
      <c r="K14" s="203"/>
      <c r="L14" s="203"/>
      <c r="M14" s="203"/>
      <c r="N14" s="203"/>
      <c r="O14" s="203"/>
      <c r="P14" s="203"/>
      <c r="Q14" s="203"/>
      <c r="R14" s="99">
        <f t="shared" si="1"/>
        <v>0</v>
      </c>
      <c r="S14" s="106">
        <f t="shared" si="0"/>
        <v>0</v>
      </c>
      <c r="T14" s="71" t="str">
        <f t="shared" si="2"/>
        <v xml:space="preserve"> </v>
      </c>
    </row>
    <row r="15" spans="1:23" ht="39.75" customHeight="1" x14ac:dyDescent="0.2">
      <c r="A15" s="737" t="str">
        <f>DESCRIPCION!A22</f>
        <v>e</v>
      </c>
      <c r="B15" s="738"/>
      <c r="C15" s="203"/>
      <c r="D15" s="203"/>
      <c r="E15" s="203"/>
      <c r="F15" s="203"/>
      <c r="G15" s="203"/>
      <c r="H15" s="203"/>
      <c r="I15" s="203"/>
      <c r="J15" s="203"/>
      <c r="K15" s="203"/>
      <c r="L15" s="203"/>
      <c r="M15" s="203"/>
      <c r="N15" s="203"/>
      <c r="O15" s="203"/>
      <c r="P15" s="203"/>
      <c r="Q15" s="203"/>
      <c r="R15" s="99">
        <f t="shared" si="1"/>
        <v>0</v>
      </c>
      <c r="S15" s="106">
        <f t="shared" si="0"/>
        <v>0</v>
      </c>
      <c r="T15" s="71" t="str">
        <f t="shared" si="2"/>
        <v xml:space="preserve"> </v>
      </c>
    </row>
    <row r="16" spans="1:23" ht="39.75" customHeight="1" x14ac:dyDescent="0.2">
      <c r="A16" s="737" t="str">
        <f>DESCRIPCION!A25</f>
        <v>f</v>
      </c>
      <c r="B16" s="738"/>
      <c r="C16" s="203"/>
      <c r="D16" s="203"/>
      <c r="E16" s="203"/>
      <c r="F16" s="203"/>
      <c r="G16" s="203"/>
      <c r="H16" s="203"/>
      <c r="I16" s="203"/>
      <c r="J16" s="203"/>
      <c r="K16" s="203"/>
      <c r="L16" s="203"/>
      <c r="M16" s="203"/>
      <c r="N16" s="203"/>
      <c r="O16" s="203"/>
      <c r="P16" s="203"/>
      <c r="Q16" s="203"/>
      <c r="R16" s="99">
        <f t="shared" si="1"/>
        <v>0</v>
      </c>
      <c r="S16" s="106">
        <f t="shared" si="0"/>
        <v>0</v>
      </c>
      <c r="T16" s="71" t="str">
        <f t="shared" si="2"/>
        <v xml:space="preserve"> </v>
      </c>
    </row>
    <row r="17" spans="1:20" ht="39.75" customHeight="1" x14ac:dyDescent="0.2">
      <c r="A17" s="737" t="str">
        <f>DESCRIPCION!A28</f>
        <v>g</v>
      </c>
      <c r="B17" s="738"/>
      <c r="C17" s="203"/>
      <c r="D17" s="203"/>
      <c r="E17" s="203"/>
      <c r="F17" s="203"/>
      <c r="G17" s="203"/>
      <c r="H17" s="203"/>
      <c r="I17" s="203"/>
      <c r="J17" s="203"/>
      <c r="K17" s="203"/>
      <c r="L17" s="203"/>
      <c r="M17" s="203"/>
      <c r="N17" s="203"/>
      <c r="O17" s="203"/>
      <c r="P17" s="203"/>
      <c r="Q17" s="203"/>
      <c r="R17" s="99">
        <f t="shared" si="1"/>
        <v>0</v>
      </c>
      <c r="S17" s="106">
        <f t="shared" si="0"/>
        <v>0</v>
      </c>
      <c r="T17" s="71" t="str">
        <f t="shared" si="2"/>
        <v xml:space="preserve"> </v>
      </c>
    </row>
    <row r="18" spans="1:20" ht="39.75" customHeight="1" x14ac:dyDescent="0.2">
      <c r="A18" s="737" t="str">
        <f>DESCRIPCION!A31</f>
        <v>h</v>
      </c>
      <c r="B18" s="738"/>
      <c r="C18" s="203"/>
      <c r="D18" s="203"/>
      <c r="E18" s="203"/>
      <c r="F18" s="203"/>
      <c r="G18" s="203"/>
      <c r="H18" s="203"/>
      <c r="I18" s="203"/>
      <c r="J18" s="203"/>
      <c r="K18" s="203"/>
      <c r="L18" s="203"/>
      <c r="M18" s="203"/>
      <c r="N18" s="203"/>
      <c r="O18" s="203"/>
      <c r="P18" s="203"/>
      <c r="Q18" s="203"/>
      <c r="R18" s="99">
        <f t="shared" si="1"/>
        <v>0</v>
      </c>
      <c r="S18" s="106">
        <f t="shared" si="0"/>
        <v>0</v>
      </c>
      <c r="T18" s="71" t="str">
        <f t="shared" si="2"/>
        <v xml:space="preserve"> </v>
      </c>
    </row>
    <row r="19" spans="1:20" ht="39.75" customHeight="1" x14ac:dyDescent="0.2">
      <c r="A19" s="737" t="str">
        <f>DESCRIPCION!A34</f>
        <v>i</v>
      </c>
      <c r="B19" s="738"/>
      <c r="C19" s="203"/>
      <c r="D19" s="203"/>
      <c r="E19" s="203"/>
      <c r="F19" s="203"/>
      <c r="G19" s="203"/>
      <c r="H19" s="203"/>
      <c r="I19" s="203"/>
      <c r="J19" s="203"/>
      <c r="K19" s="203"/>
      <c r="L19" s="203"/>
      <c r="M19" s="203"/>
      <c r="N19" s="203"/>
      <c r="O19" s="203"/>
      <c r="P19" s="203"/>
      <c r="Q19" s="203"/>
      <c r="R19" s="99">
        <f t="shared" si="1"/>
        <v>0</v>
      </c>
      <c r="S19" s="106">
        <f t="shared" si="0"/>
        <v>0</v>
      </c>
      <c r="T19" s="71" t="str">
        <f t="shared" si="2"/>
        <v xml:space="preserve"> </v>
      </c>
    </row>
    <row r="20" spans="1:20" ht="39.75" customHeight="1" thickBot="1" x14ac:dyDescent="0.25">
      <c r="A20" s="739" t="str">
        <f>DESCRIPCION!A37</f>
        <v>j</v>
      </c>
      <c r="B20" s="740"/>
      <c r="C20" s="203"/>
      <c r="D20" s="203"/>
      <c r="E20" s="203"/>
      <c r="F20" s="203"/>
      <c r="G20" s="203"/>
      <c r="H20" s="203"/>
      <c r="I20" s="203"/>
      <c r="J20" s="203"/>
      <c r="K20" s="203"/>
      <c r="L20" s="203"/>
      <c r="M20" s="203"/>
      <c r="N20" s="203"/>
      <c r="O20" s="203"/>
      <c r="P20" s="203"/>
      <c r="Q20" s="203"/>
      <c r="R20" s="100">
        <f t="shared" si="1"/>
        <v>0</v>
      </c>
      <c r="S20" s="107">
        <f t="shared" si="0"/>
        <v>0</v>
      </c>
      <c r="T20" s="90"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70" zoomScaleNormal="70" workbookViewId="0">
      <selection activeCell="E16" sqref="E16:F16"/>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63"/>
      <c r="B1" s="470" t="str">
        <f>CONTEXTO!B1</f>
        <v xml:space="preserve">PROCESO: </v>
      </c>
      <c r="C1" s="470"/>
      <c r="D1" s="470"/>
      <c r="E1" s="29" t="s">
        <v>559</v>
      </c>
      <c r="F1" s="663"/>
    </row>
    <row r="2" spans="1:7" ht="15.75" customHeight="1" x14ac:dyDescent="0.2">
      <c r="A2" s="552"/>
      <c r="B2" s="471"/>
      <c r="C2" s="471"/>
      <c r="D2" s="471"/>
      <c r="E2" s="30" t="s">
        <v>546</v>
      </c>
      <c r="F2" s="664"/>
    </row>
    <row r="3" spans="1:7" ht="15" customHeight="1" x14ac:dyDescent="0.2">
      <c r="A3" s="552"/>
      <c r="B3" s="471" t="s">
        <v>85</v>
      </c>
      <c r="C3" s="471"/>
      <c r="D3" s="471"/>
      <c r="E3" s="30" t="s">
        <v>547</v>
      </c>
      <c r="F3" s="664"/>
    </row>
    <row r="4" spans="1:7" ht="15.75" customHeight="1" x14ac:dyDescent="0.2">
      <c r="A4" s="758"/>
      <c r="B4" s="471"/>
      <c r="C4" s="471"/>
      <c r="D4" s="471"/>
      <c r="E4" s="30" t="s">
        <v>560</v>
      </c>
      <c r="F4" s="664"/>
    </row>
    <row r="5" spans="1:7" ht="15.75" customHeight="1" x14ac:dyDescent="0.2">
      <c r="A5" s="758"/>
      <c r="B5" s="759"/>
      <c r="C5" s="759"/>
      <c r="D5" s="759"/>
      <c r="E5" s="759"/>
      <c r="F5" s="760"/>
    </row>
    <row r="6" spans="1:7" x14ac:dyDescent="0.2">
      <c r="A6" s="556" t="str">
        <f>CONTEXTO!A8</f>
        <v>PROCESO: GESTION HUMANA</v>
      </c>
      <c r="B6" s="557"/>
      <c r="C6" s="557"/>
      <c r="D6" s="557"/>
      <c r="E6" s="557"/>
      <c r="F6" s="558"/>
    </row>
    <row r="7" spans="1:7" ht="13.5" customHeight="1" x14ac:dyDescent="0.2">
      <c r="A7" s="556"/>
      <c r="B7" s="557"/>
      <c r="C7" s="557"/>
      <c r="D7" s="557"/>
      <c r="E7" s="557"/>
      <c r="F7" s="558"/>
    </row>
    <row r="8" spans="1:7" ht="59.25" customHeight="1" x14ac:dyDescent="0.2">
      <c r="A8" s="766"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767"/>
      <c r="C8" s="767"/>
      <c r="D8" s="767"/>
      <c r="E8" s="767"/>
      <c r="F8" s="768"/>
    </row>
    <row r="9" spans="1:7" ht="15" thickBot="1" x14ac:dyDescent="0.25">
      <c r="A9" s="769"/>
      <c r="B9" s="770"/>
      <c r="C9" s="770"/>
      <c r="D9" s="770"/>
      <c r="E9" s="770"/>
      <c r="F9" s="771"/>
    </row>
    <row r="10" spans="1:7" ht="15" thickBot="1" x14ac:dyDescent="0.25">
      <c r="A10" s="772"/>
      <c r="B10" s="672"/>
      <c r="C10" s="672"/>
      <c r="D10" s="672"/>
      <c r="E10" s="672"/>
      <c r="F10" s="672"/>
      <c r="G10" s="55"/>
    </row>
    <row r="11" spans="1:7" ht="51" customHeight="1" x14ac:dyDescent="0.2">
      <c r="A11" s="774" t="s">
        <v>87</v>
      </c>
      <c r="B11" s="764" t="s">
        <v>88</v>
      </c>
      <c r="C11" s="764" t="s">
        <v>89</v>
      </c>
      <c r="D11" s="764"/>
      <c r="E11" s="764"/>
      <c r="F11" s="773"/>
    </row>
    <row r="12" spans="1:7" ht="15" x14ac:dyDescent="0.2">
      <c r="A12" s="775"/>
      <c r="B12" s="765"/>
      <c r="C12" s="765" t="s">
        <v>90</v>
      </c>
      <c r="D12" s="765"/>
      <c r="E12" s="776" t="s">
        <v>91</v>
      </c>
      <c r="F12" s="777"/>
    </row>
    <row r="13" spans="1:7" ht="174" customHeight="1" x14ac:dyDescent="0.2">
      <c r="A13" s="290" t="s">
        <v>463</v>
      </c>
      <c r="B13" s="202" t="s">
        <v>152</v>
      </c>
      <c r="C13" s="543"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43"/>
      <c r="E13" s="761"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62"/>
    </row>
    <row r="14" spans="1:7" ht="174" customHeight="1" x14ac:dyDescent="0.2">
      <c r="A14" s="204"/>
      <c r="B14" s="202" t="s">
        <v>92</v>
      </c>
      <c r="C14" s="543" t="str">
        <f>IF(B14="5. CATASTROFICO",+NOOO!$C$28,IF(B14="4. MAYOR",+NOOO!$C$29,IF(B14="3. MODERADO",+NOOO!$C$30,IF(B14="2. MENOR",+NOOO!$C$31,IF(B14="1. INSIGNIFICANTE",NOOO!$C$32," ")))))</f>
        <v xml:space="preserve"> </v>
      </c>
      <c r="D14" s="543"/>
      <c r="E14" s="761" t="str">
        <f>IF(B14="5. CATASTROFICO",+NOOO!$B$28,IF(B14="4. MAYOR",+NOOO!$B$29,IF(B14="3. MODERADO",+NOOO!$B$30,IF(B14="2. MENOR",+NOOO!$B$31,IF(B14="1. INSIGNIFICANTE",NOOO!$B$32," ")))))</f>
        <v xml:space="preserve"> </v>
      </c>
      <c r="F14" s="762"/>
    </row>
    <row r="15" spans="1:7" ht="174" customHeight="1" x14ac:dyDescent="0.2">
      <c r="A15" s="205"/>
      <c r="B15" s="202" t="s">
        <v>92</v>
      </c>
      <c r="C15" s="543" t="str">
        <f>IF(B15="5. CATASTROFICO",+NOOO!$C$28,IF(B15="4. MAYOR",+NOOO!$C$29,IF(B15="3. MODERADO",+NOOO!$C$30,IF(B15="2. MENOR",+NOOO!$C$31,IF(B15="1. INSIGNIFICANTE",NOOO!$C$32," ")))))</f>
        <v xml:space="preserve"> </v>
      </c>
      <c r="D15" s="543"/>
      <c r="E15" s="761" t="str">
        <f>IF(B15="5. CATASTROFICO",+NOOO!$B$28,IF(B15="4. MAYOR",+NOOO!$B$29,IF(B15="3. MODERADO",+NOOO!$B$30,IF(B15="2. MENOR",+NOOO!$B$31,IF(B15="1. INSIGNIFICANTE",NOOO!$B$32," ")))))</f>
        <v xml:space="preserve"> </v>
      </c>
      <c r="F15" s="762"/>
    </row>
    <row r="16" spans="1:7" ht="174" customHeight="1" x14ac:dyDescent="0.2">
      <c r="A16" s="205"/>
      <c r="B16" s="202" t="s">
        <v>92</v>
      </c>
      <c r="C16" s="543" t="str">
        <f>IF(B16="5. CATASTROFICO",+NOOO!$C$28,IF(B16="4. MAYOR",+NOOO!$C$29,IF(B16="3. MODERADO",+NOOO!$C$30,IF(B16="2. MENOR",+NOOO!$C$31,IF(B16="1. INSIGNIFICANTE",NOOO!$C$32," ")))))</f>
        <v xml:space="preserve"> </v>
      </c>
      <c r="D16" s="543"/>
      <c r="E16" s="761" t="str">
        <f>IF(B16="5. CATASTROFICO",+NOOO!$B$28,IF(B16="4. MAYOR",+NOOO!$B$29,IF(B16="3. MODERADO",+NOOO!$B$30,IF(B16="2. MENOR",+NOOO!$B$31,IF(B16="1. INSIGNIFICANTE",NOOO!$B$32," ")))))</f>
        <v xml:space="preserve"> </v>
      </c>
      <c r="F16" s="762"/>
    </row>
    <row r="17" spans="1:6" ht="174" customHeight="1" x14ac:dyDescent="0.2">
      <c r="A17" s="205"/>
      <c r="B17" s="202" t="s">
        <v>92</v>
      </c>
      <c r="C17" s="543" t="str">
        <f>IF(B17="5. CATASTROFICO",+NOOO!$C$28,IF(B17="4. MAYOR",+NOOO!$C$29,IF(B17="3. MODERADO",+NOOO!$C$30,IF(B17="2. MENOR",+NOOO!$C$31,IF(B17="1. INSIGNIFICANTE",NOOO!$C$32," ")))))</f>
        <v xml:space="preserve"> </v>
      </c>
      <c r="D17" s="543"/>
      <c r="E17" s="761" t="str">
        <f>IF(B17="5. CATASTROFICO",+NOOO!$B$28,IF(B17="4. MAYOR",+NOOO!$B$29,IF(B17="3. MODERADO",+NOOO!$B$30,IF(B17="2. MENOR",+NOOO!$B$31,IF(B17="1. INSIGNIFICANTE",NOOO!$B$32," ")))))</f>
        <v xml:space="preserve"> </v>
      </c>
      <c r="F17" s="762"/>
    </row>
    <row r="18" spans="1:6" ht="174" customHeight="1" x14ac:dyDescent="0.2">
      <c r="A18" s="205"/>
      <c r="B18" s="202" t="s">
        <v>92</v>
      </c>
      <c r="C18" s="543" t="str">
        <f>IF(B18="5. CATASTROFICO",+NOOO!$C$28,IF(B18="4. MAYOR",+NOOO!$C$29,IF(B18="3. MODERADO",+NOOO!$C$30,IF(B18="2. MENOR",+NOOO!$C$31,IF(B18="1. INSIGNIFICANTE",NOOO!$C$32," ")))))</f>
        <v xml:space="preserve"> </v>
      </c>
      <c r="D18" s="543"/>
      <c r="E18" s="761" t="str">
        <f>IF(B18="5. CATASTROFICO",+NOOO!$B$28,IF(B18="4. MAYOR",+NOOO!$B$29,IF(B18="3. MODERADO",+NOOO!$B$30,IF(B18="2. MENOR",+NOOO!$B$31,IF(B18="1. INSIGNIFICANTE",NOOO!$B$32," ")))))</f>
        <v xml:space="preserve"> </v>
      </c>
      <c r="F18" s="762"/>
    </row>
    <row r="19" spans="1:6" ht="174" customHeight="1" x14ac:dyDescent="0.2">
      <c r="A19" s="205"/>
      <c r="B19" s="202" t="s">
        <v>92</v>
      </c>
      <c r="C19" s="543" t="str">
        <f>IF(B19="5. CATASTROFICO",+NOOO!$C$28,IF(B19="4. MAYOR",+NOOO!$C$29,IF(B19="3. MODERADO",+NOOO!$C$30,IF(B19="2. MENOR",+NOOO!$C$31,IF(B19="1. INSIGNIFICANTE",NOOO!$C$32," ")))))</f>
        <v xml:space="preserve"> </v>
      </c>
      <c r="D19" s="543"/>
      <c r="E19" s="761" t="str">
        <f>IF(B19="5. CATASTROFICO",+NOOO!$B$28,IF(B19="4. MAYOR",+NOOO!$B$29,IF(B19="3. MODERADO",+NOOO!$B$30,IF(B19="2. MENOR",+NOOO!$B$31,IF(B19="1. INSIGNIFICANTE",NOOO!$B$32," ")))))</f>
        <v xml:space="preserve"> </v>
      </c>
      <c r="F19" s="762"/>
    </row>
    <row r="20" spans="1:6" ht="174" customHeight="1" x14ac:dyDescent="0.2">
      <c r="A20" s="205"/>
      <c r="B20" s="202" t="s">
        <v>92</v>
      </c>
      <c r="C20" s="543" t="str">
        <f>IF(B20="5. CATASTROFICO",+NOOO!$C$28,IF(B20="4. MAYOR",+NOOO!$C$29,IF(B20="3. MODERADO",+NOOO!$C$30,IF(B20="2. MENOR",+NOOO!$C$31,IF(B20="1. INSIGNIFICANTE",NOOO!$C$32," ")))))</f>
        <v xml:space="preserve"> </v>
      </c>
      <c r="D20" s="543"/>
      <c r="E20" s="761" t="str">
        <f>IF(B20="5. CATASTROFICO",+NOOO!$B$28,IF(B20="4. MAYOR",+NOOO!$B$29,IF(B20="3. MODERADO",+NOOO!$B$30,IF(B20="2. MENOR",+NOOO!$B$31,IF(B20="1. INSIGNIFICANTE",NOOO!$B$32," ")))))</f>
        <v xml:space="preserve"> </v>
      </c>
      <c r="F20" s="762"/>
    </row>
    <row r="21" spans="1:6" ht="188.25" customHeight="1" x14ac:dyDescent="0.2">
      <c r="A21" s="205"/>
      <c r="B21" s="202" t="s">
        <v>92</v>
      </c>
      <c r="C21" s="543" t="str">
        <f>IF(B21="5. CATASTROFICO",+NOOO!$C$28,IF(B21="4. MAYOR",+NOOO!$C$29,IF(B21="3. MODERADO",+NOOO!$C$30,IF(B21="2. MENOR",+NOOO!$C$31,IF(B21="1. INSIGNIFICANTE",NOOO!$C$32," ")))))</f>
        <v xml:space="preserve"> </v>
      </c>
      <c r="D21" s="543"/>
      <c r="E21" s="761" t="str">
        <f>IF(B21="5. CATASTROFICO",+NOOO!$B$28,IF(B21="4. MAYOR",+NOOO!$B$29,IF(B21="3. MODERADO",+NOOO!$B$30,IF(B21="2. MENOR",+NOOO!$B$31,IF(B21="1. INSIGNIFICANTE",NOOO!$B$32," ")))))</f>
        <v xml:space="preserve"> </v>
      </c>
      <c r="F21" s="762"/>
    </row>
    <row r="22" spans="1:6" ht="183" customHeight="1" thickBot="1" x14ac:dyDescent="0.25">
      <c r="A22" s="206"/>
      <c r="B22" s="207" t="s">
        <v>92</v>
      </c>
      <c r="C22" s="461" t="str">
        <f>IF(B22="5. CATASTROFICO",+NOOO!$C$28,IF(B22="4. MAYOR",+NOOO!$C$29,IF(B22="3. MODERADO",+NOOO!$C$30,IF(B22="2. MENOR",+NOOO!$C$31,IF(B22="1. INSIGNIFICANTE",NOOO!$C$32," ")))))</f>
        <v xml:space="preserve"> </v>
      </c>
      <c r="D22" s="461"/>
      <c r="E22" s="778" t="str">
        <f>IF(B22="5. CATASTROFICO",+NOOO!$B$28,IF(B22="4. MAYOR",+NOOO!$B$29,IF(B22="3. MODERADO",+NOOO!$B$30,IF(B22="2. MENOR",+NOOO!$B$31,IF(B22="1. INSIGNIFICANTE",NOOO!$B$32," ")))))</f>
        <v xml:space="preserve"> </v>
      </c>
      <c r="F22" s="779"/>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55" zoomScaleNormal="55"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47"/>
      <c r="B1" s="470" t="str">
        <f>CONTEXTO!B1</f>
        <v xml:space="preserve">PROCESO: </v>
      </c>
      <c r="C1" s="800" t="s">
        <v>561</v>
      </c>
      <c r="D1" s="800"/>
      <c r="E1" s="800"/>
      <c r="F1" s="801"/>
    </row>
    <row r="2" spans="1:6" ht="15.75" customHeight="1" x14ac:dyDescent="0.2">
      <c r="A2" s="548"/>
      <c r="B2" s="471"/>
      <c r="C2" s="697" t="s">
        <v>546</v>
      </c>
      <c r="D2" s="697"/>
      <c r="E2" s="697"/>
      <c r="F2" s="802"/>
    </row>
    <row r="3" spans="1:6" ht="15" customHeight="1" x14ac:dyDescent="0.2">
      <c r="A3" s="548"/>
      <c r="B3" s="471" t="s">
        <v>93</v>
      </c>
      <c r="C3" s="697" t="s">
        <v>547</v>
      </c>
      <c r="D3" s="697"/>
      <c r="E3" s="697"/>
      <c r="F3" s="802"/>
    </row>
    <row r="4" spans="1:6" ht="15.75" customHeight="1" x14ac:dyDescent="0.2">
      <c r="A4" s="548"/>
      <c r="B4" s="471"/>
      <c r="C4" s="697" t="s">
        <v>562</v>
      </c>
      <c r="D4" s="697"/>
      <c r="E4" s="697"/>
      <c r="F4" s="802"/>
    </row>
    <row r="5" spans="1:6" ht="15.75" customHeight="1" x14ac:dyDescent="0.2">
      <c r="A5" s="794"/>
      <c r="B5" s="795"/>
      <c r="C5" s="795"/>
      <c r="D5" s="795"/>
      <c r="E5" s="795"/>
      <c r="F5" s="796"/>
    </row>
    <row r="6" spans="1:6" x14ac:dyDescent="0.2">
      <c r="A6" s="556" t="str">
        <f>+CONTEXTO!A8</f>
        <v>PROCESO: GESTION HUMANA</v>
      </c>
      <c r="B6" s="557"/>
      <c r="C6" s="557"/>
      <c r="D6" s="557"/>
      <c r="E6" s="557"/>
      <c r="F6" s="558"/>
    </row>
    <row r="7" spans="1:6" ht="12.75" customHeight="1" x14ac:dyDescent="0.2">
      <c r="A7" s="556"/>
      <c r="B7" s="557"/>
      <c r="C7" s="557"/>
      <c r="D7" s="557"/>
      <c r="E7" s="557"/>
      <c r="F7" s="558"/>
    </row>
    <row r="8" spans="1:6" ht="60.75" customHeight="1" x14ac:dyDescent="0.2">
      <c r="A8" s="55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560"/>
      <c r="C8" s="560"/>
      <c r="D8" s="560"/>
      <c r="E8" s="560"/>
      <c r="F8" s="561"/>
    </row>
    <row r="9" spans="1:6" ht="3.75" customHeight="1" thickBot="1" x14ac:dyDescent="0.25">
      <c r="A9" s="562"/>
      <c r="B9" s="563"/>
      <c r="C9" s="563"/>
      <c r="D9" s="563"/>
      <c r="E9" s="563"/>
      <c r="F9" s="564"/>
    </row>
    <row r="10" spans="1:6" ht="13.5" customHeight="1" thickBot="1" x14ac:dyDescent="0.25">
      <c r="A10" s="565"/>
      <c r="B10" s="565"/>
      <c r="C10" s="565"/>
      <c r="D10" s="565"/>
      <c r="E10" s="565"/>
      <c r="F10" s="565"/>
    </row>
    <row r="11" spans="1:6" ht="34.5" customHeight="1" x14ac:dyDescent="0.25">
      <c r="A11" s="786" t="s">
        <v>94</v>
      </c>
      <c r="B11" s="534" t="s">
        <v>95</v>
      </c>
      <c r="C11" s="534"/>
      <c r="D11" s="788" t="s">
        <v>96</v>
      </c>
      <c r="E11" s="788"/>
      <c r="F11" s="784" t="s">
        <v>97</v>
      </c>
    </row>
    <row r="12" spans="1:6" ht="21" customHeight="1" x14ac:dyDescent="0.2">
      <c r="A12" s="787"/>
      <c r="B12" s="535"/>
      <c r="C12" s="535"/>
      <c r="D12" s="95" t="s">
        <v>98</v>
      </c>
      <c r="E12" s="95" t="s">
        <v>99</v>
      </c>
      <c r="F12" s="785"/>
    </row>
    <row r="13" spans="1:6" ht="26.25" customHeight="1" x14ac:dyDescent="0.2">
      <c r="A13" s="538" t="str">
        <f>DESCRIPCION!A13</f>
        <v>Otorgamiento de encargos y provisionalidades sin el lleno de requisitos establecidos en la normatividad para beneficio de un tercero.</v>
      </c>
      <c r="B13" s="543" t="s">
        <v>100</v>
      </c>
      <c r="C13" s="543"/>
      <c r="D13" s="202"/>
      <c r="E13" s="202" t="s">
        <v>138</v>
      </c>
      <c r="F13" s="797" t="str">
        <f>IF(D28="X","CATASTROFICO",IF(AND(D32&gt;0,D32&lt;=5),"MODERADO",IF(AND(D32&gt;=6,D32&lt;=11),"MAYOR",IF(AND(D32&gt;=12,D32&lt;=19),"CATASTROFICO",IF(AND(D32=0),"MENOR")))))</f>
        <v>MAYOR</v>
      </c>
    </row>
    <row r="14" spans="1:6" ht="26.25" customHeight="1" x14ac:dyDescent="0.2">
      <c r="A14" s="538"/>
      <c r="B14" s="543" t="s">
        <v>101</v>
      </c>
      <c r="C14" s="543"/>
      <c r="D14" s="202"/>
      <c r="E14" s="202" t="s">
        <v>138</v>
      </c>
      <c r="F14" s="798"/>
    </row>
    <row r="15" spans="1:6" ht="26.25" customHeight="1" x14ac:dyDescent="0.2">
      <c r="A15" s="538"/>
      <c r="B15" s="543" t="s">
        <v>102</v>
      </c>
      <c r="C15" s="543"/>
      <c r="D15" s="202" t="s">
        <v>138</v>
      </c>
      <c r="E15" s="202"/>
      <c r="F15" s="798"/>
    </row>
    <row r="16" spans="1:6" ht="26.25" customHeight="1" x14ac:dyDescent="0.2">
      <c r="A16" s="538"/>
      <c r="B16" s="543" t="s">
        <v>103</v>
      </c>
      <c r="C16" s="543"/>
      <c r="D16" s="202" t="s">
        <v>138</v>
      </c>
      <c r="E16" s="202"/>
      <c r="F16" s="798"/>
    </row>
    <row r="17" spans="1:6" ht="26.25" customHeight="1" x14ac:dyDescent="0.2">
      <c r="A17" s="538"/>
      <c r="B17" s="543" t="s">
        <v>104</v>
      </c>
      <c r="C17" s="543"/>
      <c r="D17" s="202" t="s">
        <v>138</v>
      </c>
      <c r="E17" s="202"/>
      <c r="F17" s="798"/>
    </row>
    <row r="18" spans="1:6" ht="26.25" customHeight="1" x14ac:dyDescent="0.2">
      <c r="A18" s="538"/>
      <c r="B18" s="543" t="s">
        <v>105</v>
      </c>
      <c r="C18" s="543"/>
      <c r="D18" s="202"/>
      <c r="E18" s="202" t="s">
        <v>138</v>
      </c>
      <c r="F18" s="798"/>
    </row>
    <row r="19" spans="1:6" ht="26.25" customHeight="1" x14ac:dyDescent="0.2">
      <c r="A19" s="538"/>
      <c r="B19" s="543" t="s">
        <v>106</v>
      </c>
      <c r="C19" s="543"/>
      <c r="D19" s="202"/>
      <c r="E19" s="202" t="s">
        <v>138</v>
      </c>
      <c r="F19" s="798"/>
    </row>
    <row r="20" spans="1:6" ht="33" customHeight="1" x14ac:dyDescent="0.2">
      <c r="A20" s="538"/>
      <c r="B20" s="543" t="s">
        <v>107</v>
      </c>
      <c r="C20" s="543"/>
      <c r="D20" s="202"/>
      <c r="E20" s="202" t="s">
        <v>138</v>
      </c>
      <c r="F20" s="798"/>
    </row>
    <row r="21" spans="1:6" ht="26.25" customHeight="1" x14ac:dyDescent="0.2">
      <c r="A21" s="538"/>
      <c r="B21" s="543" t="s">
        <v>108</v>
      </c>
      <c r="C21" s="543"/>
      <c r="D21" s="202"/>
      <c r="E21" s="202" t="s">
        <v>138</v>
      </c>
      <c r="F21" s="798"/>
    </row>
    <row r="22" spans="1:6" ht="26.25" customHeight="1" x14ac:dyDescent="0.2">
      <c r="A22" s="538"/>
      <c r="B22" s="543" t="s">
        <v>109</v>
      </c>
      <c r="C22" s="543"/>
      <c r="D22" s="202" t="s">
        <v>138</v>
      </c>
      <c r="E22" s="202"/>
      <c r="F22" s="798"/>
    </row>
    <row r="23" spans="1:6" ht="26.25" customHeight="1" x14ac:dyDescent="0.2">
      <c r="A23" s="538"/>
      <c r="B23" s="543" t="s">
        <v>110</v>
      </c>
      <c r="C23" s="543"/>
      <c r="D23" s="202" t="s">
        <v>138</v>
      </c>
      <c r="E23" s="202"/>
      <c r="F23" s="798"/>
    </row>
    <row r="24" spans="1:6" ht="26.25" customHeight="1" x14ac:dyDescent="0.2">
      <c r="A24" s="538"/>
      <c r="B24" s="543" t="s">
        <v>111</v>
      </c>
      <c r="C24" s="543"/>
      <c r="D24" s="202" t="s">
        <v>138</v>
      </c>
      <c r="E24" s="202"/>
      <c r="F24" s="798"/>
    </row>
    <row r="25" spans="1:6" ht="26.25" customHeight="1" x14ac:dyDescent="0.2">
      <c r="A25" s="538"/>
      <c r="B25" s="543" t="s">
        <v>112</v>
      </c>
      <c r="C25" s="543"/>
      <c r="D25" s="202"/>
      <c r="E25" s="202" t="s">
        <v>138</v>
      </c>
      <c r="F25" s="798"/>
    </row>
    <row r="26" spans="1:6" ht="26.25" customHeight="1" x14ac:dyDescent="0.2">
      <c r="A26" s="538"/>
      <c r="B26" s="543" t="s">
        <v>113</v>
      </c>
      <c r="C26" s="543"/>
      <c r="D26" s="202"/>
      <c r="E26" s="202" t="s">
        <v>138</v>
      </c>
      <c r="F26" s="798"/>
    </row>
    <row r="27" spans="1:6" ht="26.25" customHeight="1" x14ac:dyDescent="0.2">
      <c r="A27" s="538"/>
      <c r="B27" s="543" t="s">
        <v>114</v>
      </c>
      <c r="C27" s="543"/>
      <c r="D27" s="202" t="s">
        <v>138</v>
      </c>
      <c r="E27" s="202"/>
      <c r="F27" s="798"/>
    </row>
    <row r="28" spans="1:6" ht="26.25" customHeight="1" x14ac:dyDescent="0.2">
      <c r="A28" s="538"/>
      <c r="B28" s="543" t="s">
        <v>115</v>
      </c>
      <c r="C28" s="543"/>
      <c r="D28" s="202"/>
      <c r="E28" s="202" t="s">
        <v>138</v>
      </c>
      <c r="F28" s="798"/>
    </row>
    <row r="29" spans="1:6" ht="26.25" customHeight="1" x14ac:dyDescent="0.2">
      <c r="A29" s="538"/>
      <c r="B29" s="543" t="s">
        <v>116</v>
      </c>
      <c r="C29" s="543"/>
      <c r="D29" s="202"/>
      <c r="E29" s="202" t="s">
        <v>138</v>
      </c>
      <c r="F29" s="798"/>
    </row>
    <row r="30" spans="1:6" ht="26.25" customHeight="1" x14ac:dyDescent="0.2">
      <c r="A30" s="538"/>
      <c r="B30" s="543" t="s">
        <v>117</v>
      </c>
      <c r="C30" s="543"/>
      <c r="D30" s="202"/>
      <c r="E30" s="202" t="s">
        <v>138</v>
      </c>
      <c r="F30" s="798"/>
    </row>
    <row r="31" spans="1:6" ht="26.25" customHeight="1" x14ac:dyDescent="0.2">
      <c r="A31" s="538"/>
      <c r="B31" s="543" t="s">
        <v>118</v>
      </c>
      <c r="C31" s="543"/>
      <c r="D31" s="202"/>
      <c r="E31" s="202" t="s">
        <v>138</v>
      </c>
      <c r="F31" s="798"/>
    </row>
    <row r="32" spans="1:6" ht="16.5" thickBot="1" x14ac:dyDescent="0.3">
      <c r="A32" s="539"/>
      <c r="B32" s="789" t="s">
        <v>58</v>
      </c>
      <c r="C32" s="790"/>
      <c r="D32" s="91">
        <f>+NOOO!B54</f>
        <v>7</v>
      </c>
      <c r="E32" s="92"/>
      <c r="F32" s="799"/>
    </row>
    <row r="33" spans="1:6" ht="15.75" customHeight="1" thickBot="1" x14ac:dyDescent="0.25">
      <c r="A33" s="792"/>
      <c r="B33" s="401"/>
      <c r="C33" s="401"/>
      <c r="D33" s="401"/>
      <c r="E33" s="401"/>
      <c r="F33" s="793"/>
    </row>
    <row r="34" spans="1:6" ht="34.5" customHeight="1" x14ac:dyDescent="0.25">
      <c r="A34" s="786" t="s">
        <v>94</v>
      </c>
      <c r="B34" s="534" t="s">
        <v>95</v>
      </c>
      <c r="C34" s="534"/>
      <c r="D34" s="788" t="s">
        <v>96</v>
      </c>
      <c r="E34" s="788"/>
      <c r="F34" s="784" t="s">
        <v>97</v>
      </c>
    </row>
    <row r="35" spans="1:6" ht="21" customHeight="1" x14ac:dyDescent="0.25">
      <c r="A35" s="787"/>
      <c r="B35" s="535"/>
      <c r="C35" s="535"/>
      <c r="D35" s="72" t="s">
        <v>98</v>
      </c>
      <c r="E35" s="72" t="s">
        <v>99</v>
      </c>
      <c r="F35" s="785"/>
    </row>
    <row r="36" spans="1:6" ht="26.25" customHeight="1" x14ac:dyDescent="0.2">
      <c r="A36" s="791" t="s">
        <v>531</v>
      </c>
      <c r="B36" s="543" t="s">
        <v>100</v>
      </c>
      <c r="C36" s="543"/>
      <c r="D36" s="315" t="s">
        <v>138</v>
      </c>
      <c r="E36" s="315"/>
      <c r="F36" s="782" t="str">
        <f>IF(D51="X","CATASTROFICO",IF(AND(D55&gt;0,D55&lt;=5),"MODERADO",IF(AND(D55&gt;=6,D55&lt;=11),"MAYOR",IF(AND(D55&gt;=12,D55&lt;=19),"CATASTROFICO"," "))))</f>
        <v>MAYOR</v>
      </c>
    </row>
    <row r="37" spans="1:6" ht="26.25" customHeight="1" x14ac:dyDescent="0.2">
      <c r="A37" s="538"/>
      <c r="B37" s="543" t="s">
        <v>101</v>
      </c>
      <c r="C37" s="543"/>
      <c r="D37" s="315"/>
      <c r="E37" s="315" t="s">
        <v>138</v>
      </c>
      <c r="F37" s="782"/>
    </row>
    <row r="38" spans="1:6" ht="26.25" customHeight="1" x14ac:dyDescent="0.2">
      <c r="A38" s="538"/>
      <c r="B38" s="543" t="s">
        <v>102</v>
      </c>
      <c r="C38" s="543"/>
      <c r="D38" s="315" t="s">
        <v>138</v>
      </c>
      <c r="E38" s="315"/>
      <c r="F38" s="782"/>
    </row>
    <row r="39" spans="1:6" ht="26.25" customHeight="1" x14ac:dyDescent="0.2">
      <c r="A39" s="538"/>
      <c r="B39" s="543" t="s">
        <v>103</v>
      </c>
      <c r="C39" s="543"/>
      <c r="D39" s="315"/>
      <c r="E39" s="315" t="s">
        <v>138</v>
      </c>
      <c r="F39" s="782"/>
    </row>
    <row r="40" spans="1:6" ht="26.25" customHeight="1" x14ac:dyDescent="0.2">
      <c r="A40" s="538"/>
      <c r="B40" s="543" t="s">
        <v>104</v>
      </c>
      <c r="C40" s="543"/>
      <c r="D40" s="315" t="s">
        <v>138</v>
      </c>
      <c r="E40" s="315"/>
      <c r="F40" s="782"/>
    </row>
    <row r="41" spans="1:6" ht="26.25" customHeight="1" x14ac:dyDescent="0.2">
      <c r="A41" s="538"/>
      <c r="B41" s="543" t="s">
        <v>105</v>
      </c>
      <c r="C41" s="543"/>
      <c r="D41" s="315"/>
      <c r="E41" s="315" t="s">
        <v>138</v>
      </c>
      <c r="F41" s="782"/>
    </row>
    <row r="42" spans="1:6" ht="26.25" customHeight="1" x14ac:dyDescent="0.2">
      <c r="A42" s="538"/>
      <c r="B42" s="543" t="s">
        <v>106</v>
      </c>
      <c r="C42" s="543"/>
      <c r="D42" s="315"/>
      <c r="E42" s="315" t="s">
        <v>138</v>
      </c>
      <c r="F42" s="782"/>
    </row>
    <row r="43" spans="1:6" ht="33" customHeight="1" x14ac:dyDescent="0.2">
      <c r="A43" s="538"/>
      <c r="B43" s="543" t="s">
        <v>107</v>
      </c>
      <c r="C43" s="543"/>
      <c r="D43" s="315"/>
      <c r="E43" s="315" t="s">
        <v>138</v>
      </c>
      <c r="F43" s="782"/>
    </row>
    <row r="44" spans="1:6" ht="26.25" customHeight="1" x14ac:dyDescent="0.2">
      <c r="A44" s="538"/>
      <c r="B44" s="543" t="s">
        <v>108</v>
      </c>
      <c r="C44" s="543"/>
      <c r="D44" s="315"/>
      <c r="E44" s="315" t="s">
        <v>138</v>
      </c>
      <c r="F44" s="782"/>
    </row>
    <row r="45" spans="1:6" ht="26.25" customHeight="1" x14ac:dyDescent="0.2">
      <c r="A45" s="538"/>
      <c r="B45" s="543" t="s">
        <v>109</v>
      </c>
      <c r="C45" s="543"/>
      <c r="D45" s="315" t="s">
        <v>138</v>
      </c>
      <c r="E45" s="315"/>
      <c r="F45" s="782"/>
    </row>
    <row r="46" spans="1:6" ht="26.25" customHeight="1" x14ac:dyDescent="0.2">
      <c r="A46" s="538"/>
      <c r="B46" s="543" t="s">
        <v>110</v>
      </c>
      <c r="C46" s="543"/>
      <c r="D46" s="315" t="s">
        <v>138</v>
      </c>
      <c r="E46" s="315"/>
      <c r="F46" s="782"/>
    </row>
    <row r="47" spans="1:6" ht="26.25" customHeight="1" x14ac:dyDescent="0.2">
      <c r="A47" s="538"/>
      <c r="B47" s="543" t="s">
        <v>111</v>
      </c>
      <c r="C47" s="543"/>
      <c r="D47" s="330" t="s">
        <v>138</v>
      </c>
      <c r="E47" s="330"/>
      <c r="F47" s="782"/>
    </row>
    <row r="48" spans="1:6" ht="26.25" customHeight="1" x14ac:dyDescent="0.2">
      <c r="A48" s="538"/>
      <c r="B48" s="543" t="s">
        <v>112</v>
      </c>
      <c r="C48" s="543"/>
      <c r="D48" s="330" t="s">
        <v>138</v>
      </c>
      <c r="E48" s="330"/>
      <c r="F48" s="782"/>
    </row>
    <row r="49" spans="1:6" ht="26.25" customHeight="1" x14ac:dyDescent="0.2">
      <c r="A49" s="538"/>
      <c r="B49" s="543" t="s">
        <v>113</v>
      </c>
      <c r="C49" s="543"/>
      <c r="D49" s="330" t="s">
        <v>138</v>
      </c>
      <c r="E49" s="330"/>
      <c r="F49" s="782"/>
    </row>
    <row r="50" spans="1:6" ht="26.25" customHeight="1" x14ac:dyDescent="0.2">
      <c r="A50" s="538"/>
      <c r="B50" s="543" t="s">
        <v>114</v>
      </c>
      <c r="C50" s="543"/>
      <c r="D50" s="330" t="s">
        <v>138</v>
      </c>
      <c r="E50" s="330"/>
      <c r="F50" s="782"/>
    </row>
    <row r="51" spans="1:6" ht="26.25" customHeight="1" x14ac:dyDescent="0.2">
      <c r="A51" s="538"/>
      <c r="B51" s="543" t="s">
        <v>115</v>
      </c>
      <c r="C51" s="543"/>
      <c r="D51" s="330"/>
      <c r="E51" s="330" t="s">
        <v>138</v>
      </c>
      <c r="F51" s="782"/>
    </row>
    <row r="52" spans="1:6" ht="26.25" customHeight="1" x14ac:dyDescent="0.2">
      <c r="A52" s="538"/>
      <c r="B52" s="543" t="s">
        <v>116</v>
      </c>
      <c r="C52" s="543"/>
      <c r="D52" s="330" t="s">
        <v>138</v>
      </c>
      <c r="E52" s="330"/>
      <c r="F52" s="782"/>
    </row>
    <row r="53" spans="1:6" ht="26.25" customHeight="1" x14ac:dyDescent="0.2">
      <c r="A53" s="538"/>
      <c r="B53" s="543" t="s">
        <v>117</v>
      </c>
      <c r="C53" s="543"/>
      <c r="D53" s="330" t="s">
        <v>138</v>
      </c>
      <c r="E53" s="330"/>
      <c r="F53" s="782"/>
    </row>
    <row r="54" spans="1:6" ht="26.25" customHeight="1" x14ac:dyDescent="0.2">
      <c r="A54" s="538"/>
      <c r="B54" s="543" t="s">
        <v>118</v>
      </c>
      <c r="C54" s="543"/>
      <c r="D54" s="330"/>
      <c r="E54" s="330" t="s">
        <v>138</v>
      </c>
      <c r="F54" s="782"/>
    </row>
    <row r="55" spans="1:6" ht="16.5" thickBot="1" x14ac:dyDescent="0.3">
      <c r="A55" s="539"/>
      <c r="B55" s="789" t="s">
        <v>58</v>
      </c>
      <c r="C55" s="790"/>
      <c r="D55" s="91">
        <f>+NOOO!B77</f>
        <v>11</v>
      </c>
      <c r="E55" s="92"/>
      <c r="F55" s="783"/>
    </row>
    <row r="56" spans="1:6" ht="15" thickBot="1" x14ac:dyDescent="0.25"/>
    <row r="57" spans="1:6" ht="34.5" customHeight="1" x14ac:dyDescent="0.25">
      <c r="A57" s="786" t="s">
        <v>94</v>
      </c>
      <c r="B57" s="534" t="s">
        <v>95</v>
      </c>
      <c r="C57" s="534"/>
      <c r="D57" s="788" t="s">
        <v>96</v>
      </c>
      <c r="E57" s="788"/>
      <c r="F57" s="784" t="s">
        <v>97</v>
      </c>
    </row>
    <row r="58" spans="1:6" ht="21" customHeight="1" x14ac:dyDescent="0.25">
      <c r="A58" s="787"/>
      <c r="B58" s="535"/>
      <c r="C58" s="535"/>
      <c r="D58" s="72" t="s">
        <v>98</v>
      </c>
      <c r="E58" s="72" t="s">
        <v>99</v>
      </c>
      <c r="F58" s="785"/>
    </row>
    <row r="59" spans="1:6" ht="26.25" customHeight="1" x14ac:dyDescent="0.2">
      <c r="A59" s="780"/>
      <c r="B59" s="543" t="s">
        <v>100</v>
      </c>
      <c r="C59" s="543"/>
      <c r="D59" s="208"/>
      <c r="E59" s="208"/>
      <c r="F59" s="782" t="str">
        <f>IF(D74="X","CATASTROFICO",IF(AND(D78&gt;0,D78&lt;=5),"MODERADO",IF(AND(D78&gt;=6,D78&lt;=11),"MAYOR",IF(AND(D78&gt;=12,D78&lt;=19),"CATASTROFICO"," "))))</f>
        <v xml:space="preserve"> </v>
      </c>
    </row>
    <row r="60" spans="1:6" ht="26.25" customHeight="1" x14ac:dyDescent="0.2">
      <c r="A60" s="780"/>
      <c r="B60" s="543" t="s">
        <v>101</v>
      </c>
      <c r="C60" s="543"/>
      <c r="D60" s="208"/>
      <c r="E60" s="208"/>
      <c r="F60" s="782"/>
    </row>
    <row r="61" spans="1:6" ht="26.25" customHeight="1" x14ac:dyDescent="0.2">
      <c r="A61" s="780"/>
      <c r="B61" s="543" t="s">
        <v>102</v>
      </c>
      <c r="C61" s="543"/>
      <c r="D61" s="208"/>
      <c r="E61" s="208"/>
      <c r="F61" s="782"/>
    </row>
    <row r="62" spans="1:6" ht="26.25" customHeight="1" x14ac:dyDescent="0.2">
      <c r="A62" s="780"/>
      <c r="B62" s="543" t="s">
        <v>103</v>
      </c>
      <c r="C62" s="543"/>
      <c r="D62" s="208"/>
      <c r="E62" s="208"/>
      <c r="F62" s="782"/>
    </row>
    <row r="63" spans="1:6" ht="26.25" customHeight="1" x14ac:dyDescent="0.2">
      <c r="A63" s="780"/>
      <c r="B63" s="543" t="s">
        <v>104</v>
      </c>
      <c r="C63" s="543"/>
      <c r="D63" s="208"/>
      <c r="E63" s="208"/>
      <c r="F63" s="782"/>
    </row>
    <row r="64" spans="1:6" ht="26.25" customHeight="1" x14ac:dyDescent="0.2">
      <c r="A64" s="780"/>
      <c r="B64" s="543" t="s">
        <v>105</v>
      </c>
      <c r="C64" s="543"/>
      <c r="D64" s="208"/>
      <c r="E64" s="208"/>
      <c r="F64" s="782"/>
    </row>
    <row r="65" spans="1:6" ht="26.25" customHeight="1" x14ac:dyDescent="0.2">
      <c r="A65" s="780"/>
      <c r="B65" s="543" t="s">
        <v>106</v>
      </c>
      <c r="C65" s="543"/>
      <c r="D65" s="208"/>
      <c r="E65" s="208"/>
      <c r="F65" s="782"/>
    </row>
    <row r="66" spans="1:6" ht="32.25" customHeight="1" x14ac:dyDescent="0.2">
      <c r="A66" s="780"/>
      <c r="B66" s="543" t="s">
        <v>107</v>
      </c>
      <c r="C66" s="543"/>
      <c r="D66" s="208"/>
      <c r="E66" s="208"/>
      <c r="F66" s="782"/>
    </row>
    <row r="67" spans="1:6" ht="26.25" customHeight="1" x14ac:dyDescent="0.2">
      <c r="A67" s="780"/>
      <c r="B67" s="543" t="s">
        <v>108</v>
      </c>
      <c r="C67" s="543"/>
      <c r="D67" s="208"/>
      <c r="E67" s="208"/>
      <c r="F67" s="782"/>
    </row>
    <row r="68" spans="1:6" ht="26.25" customHeight="1" x14ac:dyDescent="0.2">
      <c r="A68" s="780"/>
      <c r="B68" s="543" t="s">
        <v>109</v>
      </c>
      <c r="C68" s="543"/>
      <c r="D68" s="208"/>
      <c r="E68" s="208"/>
      <c r="F68" s="782"/>
    </row>
    <row r="69" spans="1:6" ht="26.25" customHeight="1" x14ac:dyDescent="0.2">
      <c r="A69" s="780"/>
      <c r="B69" s="543" t="s">
        <v>110</v>
      </c>
      <c r="C69" s="543"/>
      <c r="D69" s="208"/>
      <c r="E69" s="208"/>
      <c r="F69" s="782"/>
    </row>
    <row r="70" spans="1:6" ht="26.25" customHeight="1" x14ac:dyDescent="0.2">
      <c r="A70" s="780"/>
      <c r="B70" s="543" t="s">
        <v>111</v>
      </c>
      <c r="C70" s="543"/>
      <c r="D70" s="208"/>
      <c r="E70" s="208"/>
      <c r="F70" s="782"/>
    </row>
    <row r="71" spans="1:6" ht="26.25" customHeight="1" x14ac:dyDescent="0.2">
      <c r="A71" s="780"/>
      <c r="B71" s="543" t="s">
        <v>112</v>
      </c>
      <c r="C71" s="543"/>
      <c r="D71" s="208"/>
      <c r="E71" s="208"/>
      <c r="F71" s="782"/>
    </row>
    <row r="72" spans="1:6" ht="26.25" customHeight="1" x14ac:dyDescent="0.2">
      <c r="A72" s="780"/>
      <c r="B72" s="543" t="s">
        <v>113</v>
      </c>
      <c r="C72" s="543"/>
      <c r="D72" s="208"/>
      <c r="E72" s="208"/>
      <c r="F72" s="782"/>
    </row>
    <row r="73" spans="1:6" ht="26.25" customHeight="1" x14ac:dyDescent="0.2">
      <c r="A73" s="780"/>
      <c r="B73" s="543" t="s">
        <v>114</v>
      </c>
      <c r="C73" s="543"/>
      <c r="D73" s="208"/>
      <c r="E73" s="208"/>
      <c r="F73" s="782"/>
    </row>
    <row r="74" spans="1:6" ht="26.25" customHeight="1" x14ac:dyDescent="0.2">
      <c r="A74" s="780"/>
      <c r="B74" s="543" t="s">
        <v>115</v>
      </c>
      <c r="C74" s="543"/>
      <c r="D74" s="208"/>
      <c r="E74" s="208"/>
      <c r="F74" s="782"/>
    </row>
    <row r="75" spans="1:6" ht="26.25" customHeight="1" x14ac:dyDescent="0.2">
      <c r="A75" s="780"/>
      <c r="B75" s="543" t="s">
        <v>116</v>
      </c>
      <c r="C75" s="543"/>
      <c r="D75" s="208"/>
      <c r="E75" s="208"/>
      <c r="F75" s="782"/>
    </row>
    <row r="76" spans="1:6" ht="26.25" customHeight="1" x14ac:dyDescent="0.2">
      <c r="A76" s="780"/>
      <c r="B76" s="543" t="s">
        <v>117</v>
      </c>
      <c r="C76" s="543"/>
      <c r="D76" s="208"/>
      <c r="E76" s="208"/>
      <c r="F76" s="782"/>
    </row>
    <row r="77" spans="1:6" ht="26.25" customHeight="1" x14ac:dyDescent="0.2">
      <c r="A77" s="780"/>
      <c r="B77" s="543" t="s">
        <v>118</v>
      </c>
      <c r="C77" s="543"/>
      <c r="D77" s="208"/>
      <c r="E77" s="208"/>
      <c r="F77" s="782"/>
    </row>
    <row r="78" spans="1:6" ht="16.5" thickBot="1" x14ac:dyDescent="0.3">
      <c r="A78" s="781"/>
      <c r="B78" s="789" t="s">
        <v>58</v>
      </c>
      <c r="C78" s="790"/>
      <c r="D78" s="91">
        <f>+NOOO!B100</f>
        <v>0</v>
      </c>
      <c r="E78" s="92"/>
      <c r="F78" s="783"/>
    </row>
    <row r="79" spans="1:6" ht="15" thickBot="1" x14ac:dyDescent="0.25"/>
    <row r="80" spans="1:6" ht="34.5" customHeight="1" x14ac:dyDescent="0.25">
      <c r="A80" s="786" t="s">
        <v>94</v>
      </c>
      <c r="B80" s="534" t="s">
        <v>95</v>
      </c>
      <c r="C80" s="534"/>
      <c r="D80" s="788" t="s">
        <v>96</v>
      </c>
      <c r="E80" s="788"/>
      <c r="F80" s="784" t="s">
        <v>97</v>
      </c>
    </row>
    <row r="81" spans="1:6" ht="21" customHeight="1" x14ac:dyDescent="0.25">
      <c r="A81" s="787"/>
      <c r="B81" s="535"/>
      <c r="C81" s="535"/>
      <c r="D81" s="72" t="s">
        <v>98</v>
      </c>
      <c r="E81" s="72" t="s">
        <v>99</v>
      </c>
      <c r="F81" s="785"/>
    </row>
    <row r="82" spans="1:6" ht="26.25" customHeight="1" x14ac:dyDescent="0.2">
      <c r="A82" s="780"/>
      <c r="B82" s="543" t="s">
        <v>100</v>
      </c>
      <c r="C82" s="543"/>
      <c r="D82" s="208"/>
      <c r="E82" s="208"/>
      <c r="F82" s="782" t="str">
        <f>IF(D97="X","CATASTROFICO",IF(AND(D101&gt;0,D101&lt;=5),"MODERADO",IF(AND(D101&gt;=6,D101&lt;=11),"MAYOR",IF(AND(D101&gt;=12,D101&lt;=19),"CATASTROFICO"," "))))</f>
        <v xml:space="preserve"> </v>
      </c>
    </row>
    <row r="83" spans="1:6" ht="26.25" customHeight="1" x14ac:dyDescent="0.2">
      <c r="A83" s="780"/>
      <c r="B83" s="543" t="s">
        <v>101</v>
      </c>
      <c r="C83" s="543"/>
      <c r="D83" s="208"/>
      <c r="E83" s="208"/>
      <c r="F83" s="782"/>
    </row>
    <row r="84" spans="1:6" ht="26.25" customHeight="1" x14ac:dyDescent="0.2">
      <c r="A84" s="780"/>
      <c r="B84" s="543" t="s">
        <v>102</v>
      </c>
      <c r="C84" s="543"/>
      <c r="D84" s="208"/>
      <c r="E84" s="208"/>
      <c r="F84" s="782"/>
    </row>
    <row r="85" spans="1:6" ht="26.25" customHeight="1" x14ac:dyDescent="0.2">
      <c r="A85" s="780"/>
      <c r="B85" s="543" t="s">
        <v>103</v>
      </c>
      <c r="C85" s="543"/>
      <c r="D85" s="208"/>
      <c r="E85" s="208"/>
      <c r="F85" s="782"/>
    </row>
    <row r="86" spans="1:6" ht="26.25" customHeight="1" x14ac:dyDescent="0.2">
      <c r="A86" s="780"/>
      <c r="B86" s="543" t="s">
        <v>104</v>
      </c>
      <c r="C86" s="543"/>
      <c r="D86" s="208"/>
      <c r="E86" s="208"/>
      <c r="F86" s="782"/>
    </row>
    <row r="87" spans="1:6" ht="26.25" customHeight="1" x14ac:dyDescent="0.2">
      <c r="A87" s="780"/>
      <c r="B87" s="543" t="s">
        <v>105</v>
      </c>
      <c r="C87" s="543"/>
      <c r="D87" s="208"/>
      <c r="E87" s="208"/>
      <c r="F87" s="782"/>
    </row>
    <row r="88" spans="1:6" ht="26.25" customHeight="1" x14ac:dyDescent="0.2">
      <c r="A88" s="780"/>
      <c r="B88" s="543" t="s">
        <v>106</v>
      </c>
      <c r="C88" s="543"/>
      <c r="D88" s="208"/>
      <c r="E88" s="208"/>
      <c r="F88" s="782"/>
    </row>
    <row r="89" spans="1:6" ht="33" customHeight="1" x14ac:dyDescent="0.2">
      <c r="A89" s="780"/>
      <c r="B89" s="543" t="s">
        <v>107</v>
      </c>
      <c r="C89" s="543"/>
      <c r="D89" s="208"/>
      <c r="E89" s="208"/>
      <c r="F89" s="782"/>
    </row>
    <row r="90" spans="1:6" ht="26.25" customHeight="1" x14ac:dyDescent="0.2">
      <c r="A90" s="780"/>
      <c r="B90" s="543" t="s">
        <v>108</v>
      </c>
      <c r="C90" s="543"/>
      <c r="D90" s="208"/>
      <c r="E90" s="208"/>
      <c r="F90" s="782"/>
    </row>
    <row r="91" spans="1:6" ht="26.25" customHeight="1" x14ac:dyDescent="0.2">
      <c r="A91" s="780"/>
      <c r="B91" s="543" t="s">
        <v>109</v>
      </c>
      <c r="C91" s="543"/>
      <c r="D91" s="208"/>
      <c r="E91" s="208"/>
      <c r="F91" s="782"/>
    </row>
    <row r="92" spans="1:6" ht="26.25" customHeight="1" x14ac:dyDescent="0.2">
      <c r="A92" s="780"/>
      <c r="B92" s="543" t="s">
        <v>110</v>
      </c>
      <c r="C92" s="543"/>
      <c r="D92" s="208"/>
      <c r="E92" s="208"/>
      <c r="F92" s="782"/>
    </row>
    <row r="93" spans="1:6" ht="26.25" customHeight="1" x14ac:dyDescent="0.2">
      <c r="A93" s="780"/>
      <c r="B93" s="543" t="s">
        <v>111</v>
      </c>
      <c r="C93" s="543"/>
      <c r="D93" s="208"/>
      <c r="E93" s="208"/>
      <c r="F93" s="782"/>
    </row>
    <row r="94" spans="1:6" ht="26.25" customHeight="1" x14ac:dyDescent="0.2">
      <c r="A94" s="780"/>
      <c r="B94" s="543" t="s">
        <v>112</v>
      </c>
      <c r="C94" s="543"/>
      <c r="D94" s="208"/>
      <c r="E94" s="208"/>
      <c r="F94" s="782"/>
    </row>
    <row r="95" spans="1:6" ht="26.25" customHeight="1" x14ac:dyDescent="0.2">
      <c r="A95" s="780"/>
      <c r="B95" s="543" t="s">
        <v>113</v>
      </c>
      <c r="C95" s="543"/>
      <c r="D95" s="208"/>
      <c r="E95" s="208"/>
      <c r="F95" s="782"/>
    </row>
    <row r="96" spans="1:6" ht="26.25" customHeight="1" x14ac:dyDescent="0.2">
      <c r="A96" s="780"/>
      <c r="B96" s="543" t="s">
        <v>114</v>
      </c>
      <c r="C96" s="543"/>
      <c r="D96" s="208"/>
      <c r="E96" s="208"/>
      <c r="F96" s="782"/>
    </row>
    <row r="97" spans="1:6" ht="26.25" customHeight="1" x14ac:dyDescent="0.2">
      <c r="A97" s="780"/>
      <c r="B97" s="543" t="s">
        <v>115</v>
      </c>
      <c r="C97" s="543"/>
      <c r="D97" s="208"/>
      <c r="E97" s="208"/>
      <c r="F97" s="782"/>
    </row>
    <row r="98" spans="1:6" ht="26.25" customHeight="1" x14ac:dyDescent="0.2">
      <c r="A98" s="780"/>
      <c r="B98" s="543" t="s">
        <v>116</v>
      </c>
      <c r="C98" s="543"/>
      <c r="D98" s="208"/>
      <c r="E98" s="208"/>
      <c r="F98" s="782"/>
    </row>
    <row r="99" spans="1:6" ht="26.25" customHeight="1" x14ac:dyDescent="0.2">
      <c r="A99" s="780"/>
      <c r="B99" s="543" t="s">
        <v>117</v>
      </c>
      <c r="C99" s="543"/>
      <c r="D99" s="208"/>
      <c r="E99" s="208"/>
      <c r="F99" s="782"/>
    </row>
    <row r="100" spans="1:6" ht="26.25" customHeight="1" x14ac:dyDescent="0.2">
      <c r="A100" s="780"/>
      <c r="B100" s="543" t="s">
        <v>118</v>
      </c>
      <c r="C100" s="543"/>
      <c r="D100" s="208"/>
      <c r="E100" s="208"/>
      <c r="F100" s="782"/>
    </row>
    <row r="101" spans="1:6" ht="16.5" thickBot="1" x14ac:dyDescent="0.3">
      <c r="A101" s="781"/>
      <c r="B101" s="789" t="s">
        <v>58</v>
      </c>
      <c r="C101" s="790"/>
      <c r="D101" s="91">
        <f>+NOOO!B123</f>
        <v>0</v>
      </c>
      <c r="E101" s="92"/>
      <c r="F101" s="783"/>
    </row>
    <row r="102" spans="1:6" ht="15" thickBot="1" x14ac:dyDescent="0.25"/>
    <row r="103" spans="1:6" ht="34.5" customHeight="1" x14ac:dyDescent="0.25">
      <c r="A103" s="786" t="s">
        <v>94</v>
      </c>
      <c r="B103" s="534" t="s">
        <v>95</v>
      </c>
      <c r="C103" s="534"/>
      <c r="D103" s="788" t="s">
        <v>96</v>
      </c>
      <c r="E103" s="788"/>
      <c r="F103" s="784" t="s">
        <v>97</v>
      </c>
    </row>
    <row r="104" spans="1:6" ht="21" customHeight="1" x14ac:dyDescent="0.25">
      <c r="A104" s="787"/>
      <c r="B104" s="535"/>
      <c r="C104" s="535"/>
      <c r="D104" s="72" t="s">
        <v>98</v>
      </c>
      <c r="E104" s="72" t="s">
        <v>99</v>
      </c>
      <c r="F104" s="785"/>
    </row>
    <row r="105" spans="1:6" ht="26.25" customHeight="1" x14ac:dyDescent="0.2">
      <c r="A105" s="780"/>
      <c r="B105" s="543" t="s">
        <v>100</v>
      </c>
      <c r="C105" s="543"/>
      <c r="D105" s="208"/>
      <c r="E105" s="208"/>
      <c r="F105" s="782" t="str">
        <f>IF(D120="X","CATASTROFICO",IF(AND(D124&gt;0,D124&lt;=5),"MODERADO",IF(AND(D124&gt;=6,D124&lt;=11),"MAYOR",IF(AND(D124&gt;=12,D124&lt;=19),"CATASTROFICO"," "))))</f>
        <v xml:space="preserve"> </v>
      </c>
    </row>
    <row r="106" spans="1:6" ht="26.25" customHeight="1" x14ac:dyDescent="0.2">
      <c r="A106" s="780"/>
      <c r="B106" s="543" t="s">
        <v>101</v>
      </c>
      <c r="C106" s="543"/>
      <c r="D106" s="208"/>
      <c r="E106" s="208"/>
      <c r="F106" s="782"/>
    </row>
    <row r="107" spans="1:6" ht="26.25" customHeight="1" x14ac:dyDescent="0.2">
      <c r="A107" s="780"/>
      <c r="B107" s="543" t="s">
        <v>102</v>
      </c>
      <c r="C107" s="543"/>
      <c r="D107" s="208"/>
      <c r="E107" s="208"/>
      <c r="F107" s="782"/>
    </row>
    <row r="108" spans="1:6" ht="26.25" customHeight="1" x14ac:dyDescent="0.2">
      <c r="A108" s="780"/>
      <c r="B108" s="543" t="s">
        <v>103</v>
      </c>
      <c r="C108" s="543"/>
      <c r="D108" s="208"/>
      <c r="E108" s="208"/>
      <c r="F108" s="782"/>
    </row>
    <row r="109" spans="1:6" ht="26.25" customHeight="1" x14ac:dyDescent="0.2">
      <c r="A109" s="780"/>
      <c r="B109" s="543" t="s">
        <v>104</v>
      </c>
      <c r="C109" s="543"/>
      <c r="D109" s="208"/>
      <c r="E109" s="208"/>
      <c r="F109" s="782"/>
    </row>
    <row r="110" spans="1:6" ht="26.25" customHeight="1" x14ac:dyDescent="0.2">
      <c r="A110" s="780"/>
      <c r="B110" s="543" t="s">
        <v>105</v>
      </c>
      <c r="C110" s="543"/>
      <c r="D110" s="208"/>
      <c r="E110" s="208"/>
      <c r="F110" s="782"/>
    </row>
    <row r="111" spans="1:6" ht="26.25" customHeight="1" x14ac:dyDescent="0.2">
      <c r="A111" s="780"/>
      <c r="B111" s="543" t="s">
        <v>106</v>
      </c>
      <c r="C111" s="543"/>
      <c r="D111" s="208"/>
      <c r="E111" s="208"/>
      <c r="F111" s="782"/>
    </row>
    <row r="112" spans="1:6" ht="36" customHeight="1" x14ac:dyDescent="0.2">
      <c r="A112" s="780"/>
      <c r="B112" s="543" t="s">
        <v>107</v>
      </c>
      <c r="C112" s="543"/>
      <c r="D112" s="208"/>
      <c r="E112" s="208"/>
      <c r="F112" s="782"/>
    </row>
    <row r="113" spans="1:6" ht="26.25" customHeight="1" x14ac:dyDescent="0.2">
      <c r="A113" s="780"/>
      <c r="B113" s="543" t="s">
        <v>108</v>
      </c>
      <c r="C113" s="543"/>
      <c r="D113" s="208"/>
      <c r="E113" s="208"/>
      <c r="F113" s="782"/>
    </row>
    <row r="114" spans="1:6" ht="26.25" customHeight="1" x14ac:dyDescent="0.2">
      <c r="A114" s="780"/>
      <c r="B114" s="543" t="s">
        <v>109</v>
      </c>
      <c r="C114" s="543"/>
      <c r="D114" s="208"/>
      <c r="E114" s="208"/>
      <c r="F114" s="782"/>
    </row>
    <row r="115" spans="1:6" ht="26.25" customHeight="1" x14ac:dyDescent="0.2">
      <c r="A115" s="780"/>
      <c r="B115" s="543" t="s">
        <v>110</v>
      </c>
      <c r="C115" s="543"/>
      <c r="D115" s="208"/>
      <c r="E115" s="208"/>
      <c r="F115" s="782"/>
    </row>
    <row r="116" spans="1:6" ht="26.25" customHeight="1" x14ac:dyDescent="0.2">
      <c r="A116" s="780"/>
      <c r="B116" s="543" t="s">
        <v>111</v>
      </c>
      <c r="C116" s="543"/>
      <c r="D116" s="208"/>
      <c r="E116" s="208"/>
      <c r="F116" s="782"/>
    </row>
    <row r="117" spans="1:6" ht="26.25" customHeight="1" x14ac:dyDescent="0.2">
      <c r="A117" s="780"/>
      <c r="B117" s="543" t="s">
        <v>112</v>
      </c>
      <c r="C117" s="543"/>
      <c r="D117" s="208"/>
      <c r="E117" s="208"/>
      <c r="F117" s="782"/>
    </row>
    <row r="118" spans="1:6" ht="26.25" customHeight="1" x14ac:dyDescent="0.2">
      <c r="A118" s="780"/>
      <c r="B118" s="543" t="s">
        <v>113</v>
      </c>
      <c r="C118" s="543"/>
      <c r="D118" s="208"/>
      <c r="E118" s="208"/>
      <c r="F118" s="782"/>
    </row>
    <row r="119" spans="1:6" ht="26.25" customHeight="1" x14ac:dyDescent="0.2">
      <c r="A119" s="780"/>
      <c r="B119" s="543" t="s">
        <v>114</v>
      </c>
      <c r="C119" s="543"/>
      <c r="D119" s="208"/>
      <c r="E119" s="208"/>
      <c r="F119" s="782"/>
    </row>
    <row r="120" spans="1:6" ht="26.25" customHeight="1" x14ac:dyDescent="0.2">
      <c r="A120" s="780"/>
      <c r="B120" s="543" t="s">
        <v>115</v>
      </c>
      <c r="C120" s="543"/>
      <c r="D120" s="208"/>
      <c r="E120" s="208"/>
      <c r="F120" s="782"/>
    </row>
    <row r="121" spans="1:6" ht="26.25" customHeight="1" x14ac:dyDescent="0.2">
      <c r="A121" s="780"/>
      <c r="B121" s="543" t="s">
        <v>116</v>
      </c>
      <c r="C121" s="543"/>
      <c r="D121" s="208"/>
      <c r="E121" s="208"/>
      <c r="F121" s="782"/>
    </row>
    <row r="122" spans="1:6" ht="26.25" customHeight="1" x14ac:dyDescent="0.2">
      <c r="A122" s="780"/>
      <c r="B122" s="543" t="s">
        <v>117</v>
      </c>
      <c r="C122" s="543"/>
      <c r="D122" s="208"/>
      <c r="E122" s="208"/>
      <c r="F122" s="782"/>
    </row>
    <row r="123" spans="1:6" ht="26.25" customHeight="1" x14ac:dyDescent="0.2">
      <c r="A123" s="780"/>
      <c r="B123" s="543" t="s">
        <v>118</v>
      </c>
      <c r="C123" s="543"/>
      <c r="D123" s="208"/>
      <c r="E123" s="208"/>
      <c r="F123" s="782"/>
    </row>
    <row r="124" spans="1:6" ht="16.5" thickBot="1" x14ac:dyDescent="0.3">
      <c r="A124" s="781"/>
      <c r="B124" s="789" t="s">
        <v>58</v>
      </c>
      <c r="C124" s="790"/>
      <c r="D124" s="91">
        <f>+NOOO!B146</f>
        <v>0</v>
      </c>
      <c r="E124" s="92"/>
      <c r="F124" s="783"/>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17"/>
      <c r="B1" s="853"/>
      <c r="C1" s="470" t="str">
        <f>CONTEXTO!B1</f>
        <v xml:space="preserve">PROCESO: </v>
      </c>
      <c r="D1" s="470"/>
      <c r="E1" s="470"/>
      <c r="F1" s="470"/>
      <c r="G1" s="489" t="s">
        <v>545</v>
      </c>
      <c r="H1" s="489"/>
      <c r="I1" s="489"/>
      <c r="J1" s="851"/>
      <c r="K1" s="441"/>
    </row>
    <row r="2" spans="1:12" ht="15" customHeight="1" x14ac:dyDescent="0.2">
      <c r="A2" s="518"/>
      <c r="B2" s="512"/>
      <c r="C2" s="471"/>
      <c r="D2" s="471"/>
      <c r="E2" s="471"/>
      <c r="F2" s="471"/>
      <c r="G2" s="491" t="s">
        <v>563</v>
      </c>
      <c r="H2" s="491"/>
      <c r="I2" s="491"/>
      <c r="J2" s="852"/>
      <c r="K2" s="442"/>
    </row>
    <row r="3" spans="1:12" ht="34.5" customHeight="1" x14ac:dyDescent="0.2">
      <c r="A3" s="518"/>
      <c r="B3" s="512"/>
      <c r="C3" s="471" t="s">
        <v>32</v>
      </c>
      <c r="D3" s="471"/>
      <c r="E3" s="471"/>
      <c r="F3" s="471"/>
      <c r="G3" s="491" t="s">
        <v>547</v>
      </c>
      <c r="H3" s="491"/>
      <c r="I3" s="491"/>
      <c r="J3" s="852"/>
      <c r="K3" s="442"/>
    </row>
    <row r="4" spans="1:12" ht="15.75" customHeight="1" x14ac:dyDescent="0.2">
      <c r="A4" s="518"/>
      <c r="B4" s="512"/>
      <c r="C4" s="471"/>
      <c r="D4" s="471"/>
      <c r="E4" s="471"/>
      <c r="F4" s="471"/>
      <c r="G4" s="491" t="s">
        <v>564</v>
      </c>
      <c r="H4" s="491"/>
      <c r="I4" s="491"/>
      <c r="J4" s="852"/>
      <c r="K4" s="442"/>
    </row>
    <row r="5" spans="1:12" ht="15.75" customHeight="1" x14ac:dyDescent="0.2">
      <c r="A5" s="473"/>
      <c r="B5" s="474"/>
      <c r="C5" s="474"/>
      <c r="D5" s="474"/>
      <c r="E5" s="474"/>
      <c r="F5" s="474"/>
      <c r="G5" s="474"/>
      <c r="H5" s="474"/>
      <c r="I5" s="474"/>
      <c r="J5" s="474"/>
      <c r="K5" s="475"/>
    </row>
    <row r="6" spans="1:12" x14ac:dyDescent="0.2">
      <c r="A6" s="860" t="s">
        <v>119</v>
      </c>
      <c r="B6" s="861"/>
      <c r="C6" s="861"/>
      <c r="D6" s="861"/>
      <c r="E6" s="861"/>
      <c r="F6" s="861"/>
      <c r="G6" s="861"/>
      <c r="H6" s="861"/>
      <c r="I6" s="861"/>
      <c r="J6" s="861"/>
      <c r="K6" s="862"/>
    </row>
    <row r="7" spans="1:12" ht="11.25" customHeight="1" x14ac:dyDescent="0.2">
      <c r="A7" s="860"/>
      <c r="B7" s="861"/>
      <c r="C7" s="861"/>
      <c r="D7" s="861"/>
      <c r="E7" s="861"/>
      <c r="F7" s="861"/>
      <c r="G7" s="861"/>
      <c r="H7" s="861"/>
      <c r="I7" s="861"/>
      <c r="J7" s="861"/>
      <c r="K7" s="862"/>
    </row>
    <row r="8" spans="1:12" ht="24" customHeight="1" x14ac:dyDescent="0.2">
      <c r="A8" s="856" t="str">
        <f>CONTEXTO!A8</f>
        <v>PROCESO: GESTION HUMANA</v>
      </c>
      <c r="B8" s="477"/>
      <c r="C8" s="477"/>
      <c r="D8" s="477"/>
      <c r="E8" s="477"/>
      <c r="F8" s="477"/>
      <c r="G8" s="477"/>
      <c r="H8" s="477"/>
      <c r="I8" s="477"/>
      <c r="J8" s="477"/>
      <c r="K8" s="478"/>
    </row>
    <row r="9" spans="1:12" ht="56.25" customHeight="1" thickBot="1" x14ac:dyDescent="0.25">
      <c r="A9" s="857"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858"/>
      <c r="C9" s="858"/>
      <c r="D9" s="858"/>
      <c r="E9" s="858"/>
      <c r="F9" s="858"/>
      <c r="G9" s="858"/>
      <c r="H9" s="858"/>
      <c r="I9" s="858"/>
      <c r="J9" s="858"/>
      <c r="K9" s="859"/>
    </row>
    <row r="10" spans="1:12" ht="19.5" customHeight="1" thickBot="1" x14ac:dyDescent="0.25">
      <c r="A10" s="854"/>
      <c r="B10" s="855"/>
      <c r="C10" s="855"/>
      <c r="D10" s="855"/>
      <c r="E10" s="855"/>
      <c r="F10" s="855"/>
      <c r="G10" s="855"/>
      <c r="H10" s="855"/>
      <c r="I10" s="855"/>
      <c r="J10" s="855"/>
      <c r="K10" s="855"/>
      <c r="L10" s="55"/>
    </row>
    <row r="11" spans="1:12" ht="29.25" customHeight="1" thickBot="1" x14ac:dyDescent="0.25">
      <c r="A11" s="120" t="s">
        <v>120</v>
      </c>
      <c r="B11" s="822" t="str">
        <f>DESCRIPCION!A10</f>
        <v>Inoportuna ejecución de las actividades establecidas en el plan estratégico de talento humano.</v>
      </c>
      <c r="C11" s="823"/>
      <c r="D11" s="823"/>
      <c r="E11" s="823"/>
      <c r="F11" s="823"/>
      <c r="G11" s="823"/>
      <c r="H11" s="823"/>
      <c r="I11" s="824"/>
      <c r="J11" s="121" t="s">
        <v>350</v>
      </c>
      <c r="K11" s="124" t="str">
        <f>IF(J17="x","EXTREMA",IF(J19="x","ALTA",IF(J21="x","MODERADA",IF(J23="x","BAJA",""))))</f>
        <v>ALTA</v>
      </c>
    </row>
    <row r="12" spans="1:12" ht="16.5" customHeight="1" thickBot="1" x14ac:dyDescent="0.25">
      <c r="A12" s="803" t="s">
        <v>122</v>
      </c>
      <c r="B12" s="804"/>
      <c r="C12" s="804"/>
      <c r="D12" s="805" t="str">
        <f>PROBABILIDAD!T11</f>
        <v>Posible</v>
      </c>
      <c r="E12" s="806"/>
      <c r="F12" s="803" t="s">
        <v>351</v>
      </c>
      <c r="G12" s="804"/>
      <c r="H12" s="804"/>
      <c r="I12" s="807"/>
      <c r="J12" s="808" t="s">
        <v>133</v>
      </c>
      <c r="K12" s="809"/>
    </row>
    <row r="13" spans="1:12" x14ac:dyDescent="0.2">
      <c r="A13" s="159"/>
      <c r="B13" s="137"/>
      <c r="C13" s="137"/>
      <c r="D13" s="137"/>
      <c r="E13" s="137"/>
      <c r="F13" s="137"/>
      <c r="G13" s="137"/>
      <c r="H13" s="137"/>
      <c r="I13" s="137"/>
      <c r="J13" s="155"/>
      <c r="K13" s="156"/>
    </row>
    <row r="14" spans="1:12" x14ac:dyDescent="0.2">
      <c r="A14" s="159"/>
      <c r="B14" s="137"/>
      <c r="C14" s="160"/>
      <c r="D14" s="137"/>
      <c r="E14" s="137"/>
      <c r="F14" s="137"/>
      <c r="G14" s="137"/>
      <c r="H14" s="137"/>
      <c r="I14" s="137"/>
      <c r="J14" s="155"/>
      <c r="K14" s="156"/>
    </row>
    <row r="15" spans="1:12" ht="30" customHeight="1" x14ac:dyDescent="0.2">
      <c r="A15" s="819" t="s">
        <v>122</v>
      </c>
      <c r="B15" s="137">
        <v>5</v>
      </c>
      <c r="C15" s="820"/>
      <c r="D15" s="816"/>
      <c r="E15" s="817"/>
      <c r="F15" s="817"/>
      <c r="G15" s="817"/>
      <c r="H15" s="137"/>
      <c r="I15" s="137"/>
      <c r="J15" s="826" t="s">
        <v>121</v>
      </c>
      <c r="K15" s="827"/>
    </row>
    <row r="16" spans="1:12" ht="30" customHeight="1" x14ac:dyDescent="0.2">
      <c r="A16" s="819"/>
      <c r="B16" s="137" t="s">
        <v>124</v>
      </c>
      <c r="C16" s="821"/>
      <c r="D16" s="816"/>
      <c r="E16" s="817"/>
      <c r="F16" s="817"/>
      <c r="G16" s="817"/>
      <c r="H16" s="137"/>
      <c r="I16" s="137"/>
      <c r="J16" s="139"/>
      <c r="K16" s="140"/>
    </row>
    <row r="17" spans="1:11" ht="30" customHeight="1" x14ac:dyDescent="0.2">
      <c r="A17" s="819"/>
      <c r="B17" s="137">
        <v>4</v>
      </c>
      <c r="C17" s="863"/>
      <c r="D17" s="816"/>
      <c r="E17" s="816"/>
      <c r="F17" s="825"/>
      <c r="G17" s="817"/>
      <c r="H17" s="137"/>
      <c r="I17" s="137"/>
      <c r="J17" s="146" t="str">
        <f xml:space="preserve"> IF(OR(E15="X",F15="X",G15="x",F17="x",G17="X",F19="X",G19="X",G21="X" ),"x","")</f>
        <v/>
      </c>
      <c r="K17" s="140" t="s">
        <v>123</v>
      </c>
    </row>
    <row r="18" spans="1:11" ht="30" customHeight="1" x14ac:dyDescent="0.2">
      <c r="A18" s="819"/>
      <c r="B18" s="137" t="s">
        <v>126</v>
      </c>
      <c r="C18" s="864"/>
      <c r="D18" s="816"/>
      <c r="E18" s="816"/>
      <c r="F18" s="825"/>
      <c r="G18" s="817"/>
      <c r="H18" s="137"/>
      <c r="I18" s="137"/>
      <c r="J18" s="147"/>
      <c r="K18" s="140"/>
    </row>
    <row r="19" spans="1:11" ht="30" customHeight="1" x14ac:dyDescent="0.2">
      <c r="A19" s="819"/>
      <c r="B19" s="137">
        <v>3</v>
      </c>
      <c r="C19" s="810"/>
      <c r="D19" s="814"/>
      <c r="E19" s="815" t="s">
        <v>347</v>
      </c>
      <c r="F19" s="825"/>
      <c r="G19" s="817"/>
      <c r="H19" s="137"/>
      <c r="I19" s="137"/>
      <c r="J19" s="148" t="str">
        <f xml:space="preserve"> IF(OR(C15="X",D15="X",D17="x",E17="x",E19="X",F21="X",F23="X",G23="X" ),"x","")</f>
        <v>x</v>
      </c>
      <c r="K19" s="140" t="s">
        <v>125</v>
      </c>
    </row>
    <row r="20" spans="1:11" ht="30" customHeight="1" x14ac:dyDescent="0.2">
      <c r="A20" s="819"/>
      <c r="B20" s="137" t="s">
        <v>128</v>
      </c>
      <c r="C20" s="811"/>
      <c r="D20" s="814"/>
      <c r="E20" s="816"/>
      <c r="F20" s="825"/>
      <c r="G20" s="817"/>
      <c r="H20" s="137"/>
      <c r="I20" s="137"/>
      <c r="J20" s="149"/>
      <c r="K20" s="140"/>
    </row>
    <row r="21" spans="1:11" ht="30" customHeight="1" x14ac:dyDescent="0.2">
      <c r="A21" s="819"/>
      <c r="B21" s="137">
        <v>2</v>
      </c>
      <c r="C21" s="810"/>
      <c r="D21" s="812"/>
      <c r="E21" s="813"/>
      <c r="F21" s="815"/>
      <c r="G21" s="817"/>
      <c r="H21" s="137"/>
      <c r="I21" s="137"/>
      <c r="J21" s="150" t="str">
        <f xml:space="preserve"> IF(OR(C17="X",D19="X",E21="x",E23="x" ),"x","")</f>
        <v/>
      </c>
      <c r="K21" s="140" t="s">
        <v>127</v>
      </c>
    </row>
    <row r="22" spans="1:11" ht="30" customHeight="1" x14ac:dyDescent="0.2">
      <c r="A22" s="819"/>
      <c r="B22" s="137" t="s">
        <v>249</v>
      </c>
      <c r="C22" s="811"/>
      <c r="D22" s="812"/>
      <c r="E22" s="814"/>
      <c r="F22" s="816"/>
      <c r="G22" s="817"/>
      <c r="H22" s="137"/>
      <c r="I22" s="137"/>
      <c r="J22" s="149"/>
      <c r="K22" s="140"/>
    </row>
    <row r="23" spans="1:11" ht="30" customHeight="1" x14ac:dyDescent="0.2">
      <c r="A23" s="819"/>
      <c r="B23" s="137">
        <v>1</v>
      </c>
      <c r="C23" s="810"/>
      <c r="D23" s="841"/>
      <c r="E23" s="843"/>
      <c r="F23" s="845"/>
      <c r="G23" s="847"/>
      <c r="H23" s="137"/>
      <c r="I23" s="137"/>
      <c r="J23" s="151" t="str">
        <f xml:space="preserve"> IF(OR(C19="X",C21="X",C23="x",D21="x",D23="x" ),"x","")</f>
        <v/>
      </c>
      <c r="K23" s="140" t="s">
        <v>129</v>
      </c>
    </row>
    <row r="24" spans="1:11" ht="30" customHeight="1" x14ac:dyDescent="0.2">
      <c r="A24" s="819"/>
      <c r="B24" s="137" t="s">
        <v>130</v>
      </c>
      <c r="C24" s="840"/>
      <c r="D24" s="842"/>
      <c r="E24" s="844"/>
      <c r="F24" s="846"/>
      <c r="G24" s="848"/>
      <c r="H24" s="137"/>
      <c r="I24" s="137"/>
      <c r="J24" s="122"/>
      <c r="K24" s="123"/>
    </row>
    <row r="25" spans="1:11" x14ac:dyDescent="0.2">
      <c r="A25" s="159"/>
      <c r="B25" s="137"/>
      <c r="C25" s="137">
        <v>1</v>
      </c>
      <c r="D25" s="137">
        <v>2</v>
      </c>
      <c r="E25" s="137">
        <v>3</v>
      </c>
      <c r="F25" s="137">
        <v>4</v>
      </c>
      <c r="G25" s="137">
        <v>5</v>
      </c>
      <c r="H25" s="137"/>
      <c r="I25" s="137"/>
      <c r="J25" s="828"/>
      <c r="K25" s="829"/>
    </row>
    <row r="26" spans="1:11" x14ac:dyDescent="0.2">
      <c r="A26" s="159"/>
      <c r="B26" s="137"/>
      <c r="C26" s="137" t="s">
        <v>131</v>
      </c>
      <c r="D26" s="137" t="s">
        <v>132</v>
      </c>
      <c r="E26" s="137" t="s">
        <v>133</v>
      </c>
      <c r="F26" s="137" t="s">
        <v>134</v>
      </c>
      <c r="G26" s="137" t="s">
        <v>135</v>
      </c>
      <c r="H26" s="137"/>
      <c r="I26" s="137"/>
      <c r="J26" s="137"/>
      <c r="K26" s="156"/>
    </row>
    <row r="27" spans="1:11" x14ac:dyDescent="0.2">
      <c r="A27" s="159"/>
      <c r="B27" s="137"/>
      <c r="C27" s="818" t="s">
        <v>136</v>
      </c>
      <c r="D27" s="818"/>
      <c r="E27" s="818"/>
      <c r="F27" s="818"/>
      <c r="G27" s="818"/>
      <c r="H27" s="137"/>
      <c r="I27" s="137"/>
      <c r="J27" s="137"/>
      <c r="K27" s="156"/>
    </row>
    <row r="28" spans="1:11" x14ac:dyDescent="0.2">
      <c r="A28" s="159"/>
      <c r="B28" s="137"/>
      <c r="C28" s="818"/>
      <c r="D28" s="818"/>
      <c r="E28" s="818"/>
      <c r="F28" s="818"/>
      <c r="G28" s="818"/>
      <c r="H28" s="137"/>
      <c r="I28" s="137"/>
      <c r="J28" s="137"/>
      <c r="K28" s="156"/>
    </row>
    <row r="29" spans="1:11" ht="15.75" customHeight="1" thickBot="1" x14ac:dyDescent="0.25">
      <c r="A29" s="161"/>
      <c r="B29" s="162"/>
      <c r="C29" s="162"/>
      <c r="D29" s="162"/>
      <c r="E29" s="162"/>
      <c r="F29" s="162"/>
      <c r="G29" s="162"/>
      <c r="H29" s="162"/>
      <c r="I29" s="162"/>
      <c r="J29" s="162"/>
      <c r="K29" s="163"/>
    </row>
    <row r="30" spans="1:11" ht="15" thickBot="1" x14ac:dyDescent="0.25"/>
    <row r="31" spans="1:11" ht="28.5" customHeight="1" thickBot="1" x14ac:dyDescent="0.25">
      <c r="A31" s="93" t="s">
        <v>120</v>
      </c>
      <c r="B31" s="839" t="str">
        <f>DESCRIPCION!A13</f>
        <v>Otorgamiento de encargos y provisionalidades sin el lleno de requisitos establecidos en la normatividad para beneficio de un tercero.</v>
      </c>
      <c r="C31" s="823"/>
      <c r="D31" s="823"/>
      <c r="E31" s="823"/>
      <c r="F31" s="823"/>
      <c r="G31" s="823"/>
      <c r="H31" s="823"/>
      <c r="I31" s="824"/>
      <c r="J31" s="121" t="s">
        <v>350</v>
      </c>
      <c r="K31" s="119" t="str">
        <f>IF(J37="x","EXTREMA",IF(J39="x","ALTA",IF(J41="x","MODERADA",IF(J43="x","BAJA",""))))</f>
        <v>ALTA</v>
      </c>
    </row>
    <row r="32" spans="1:11" ht="16.5" thickBot="1" x14ac:dyDescent="0.25">
      <c r="A32" s="803" t="s">
        <v>122</v>
      </c>
      <c r="B32" s="804"/>
      <c r="C32" s="804"/>
      <c r="D32" s="805" t="str">
        <f>PROBABILIDAD!T12</f>
        <v>Improbable</v>
      </c>
      <c r="E32" s="806"/>
      <c r="F32" s="803" t="s">
        <v>351</v>
      </c>
      <c r="G32" s="804"/>
      <c r="H32" s="804"/>
      <c r="I32" s="807"/>
      <c r="J32" s="808" t="s">
        <v>134</v>
      </c>
      <c r="K32" s="809"/>
    </row>
    <row r="33" spans="1:11" ht="15" x14ac:dyDescent="0.2">
      <c r="A33" s="154"/>
      <c r="B33" s="153"/>
      <c r="C33" s="153"/>
      <c r="D33" s="153"/>
      <c r="E33" s="153"/>
      <c r="F33" s="153"/>
      <c r="G33" s="153"/>
      <c r="H33" s="153"/>
      <c r="I33" s="153"/>
      <c r="J33" s="155"/>
      <c r="K33" s="156"/>
    </row>
    <row r="34" spans="1:11" ht="15.75" thickBot="1" x14ac:dyDescent="0.25">
      <c r="A34" s="154"/>
      <c r="B34" s="152"/>
      <c r="C34" s="153"/>
      <c r="D34" s="153"/>
      <c r="E34" s="153"/>
      <c r="F34" s="153"/>
      <c r="G34" s="153"/>
      <c r="H34" s="153"/>
      <c r="I34" s="153"/>
      <c r="J34" s="155"/>
      <c r="K34" s="156"/>
    </row>
    <row r="35" spans="1:11" ht="30.75" customHeight="1" thickBot="1" x14ac:dyDescent="0.25">
      <c r="A35" s="832" t="s">
        <v>122</v>
      </c>
      <c r="B35" s="152">
        <v>5</v>
      </c>
      <c r="C35" s="849"/>
      <c r="D35" s="835"/>
      <c r="E35" s="833"/>
      <c r="F35" s="833"/>
      <c r="G35" s="833"/>
      <c r="H35" s="153"/>
      <c r="I35" s="153"/>
      <c r="J35" s="830" t="s">
        <v>121</v>
      </c>
      <c r="K35" s="831"/>
    </row>
    <row r="36" spans="1:11" ht="21" customHeight="1" thickBot="1" x14ac:dyDescent="0.25">
      <c r="A36" s="832"/>
      <c r="B36" s="152" t="s">
        <v>124</v>
      </c>
      <c r="C36" s="849"/>
      <c r="D36" s="835"/>
      <c r="E36" s="833"/>
      <c r="F36" s="833"/>
      <c r="G36" s="833"/>
      <c r="H36" s="153"/>
      <c r="I36" s="153"/>
      <c r="J36" s="157"/>
      <c r="K36" s="19"/>
    </row>
    <row r="37" spans="1:11" ht="34.5" customHeight="1" thickBot="1" x14ac:dyDescent="0.25">
      <c r="A37" s="832"/>
      <c r="B37" s="152">
        <v>4</v>
      </c>
      <c r="C37" s="834"/>
      <c r="D37" s="835"/>
      <c r="E37" s="835"/>
      <c r="F37" s="836"/>
      <c r="G37" s="833"/>
      <c r="H37" s="153"/>
      <c r="I37" s="153"/>
      <c r="J37" s="167" t="str">
        <f xml:space="preserve"> IF(OR(E35="X",F35="X",G35="x",F37="x",G37="X",F39="X",G39="X",G41="X" ),"x","")</f>
        <v/>
      </c>
      <c r="K37" s="19" t="s">
        <v>123</v>
      </c>
    </row>
    <row r="38" spans="1:11" ht="29.25" thickBot="1" x14ac:dyDescent="0.25">
      <c r="A38" s="832"/>
      <c r="B38" s="152" t="s">
        <v>126</v>
      </c>
      <c r="C38" s="834"/>
      <c r="D38" s="835"/>
      <c r="E38" s="835"/>
      <c r="F38" s="837"/>
      <c r="G38" s="833"/>
      <c r="H38" s="153"/>
      <c r="I38" s="153"/>
      <c r="J38" s="168"/>
      <c r="K38" s="19"/>
    </row>
    <row r="39" spans="1:11" ht="35.25" customHeight="1" thickBot="1" x14ac:dyDescent="0.25">
      <c r="A39" s="832"/>
      <c r="B39" s="152">
        <v>3</v>
      </c>
      <c r="C39" s="838"/>
      <c r="D39" s="850"/>
      <c r="E39" s="865"/>
      <c r="F39" s="836"/>
      <c r="G39" s="833"/>
      <c r="H39" s="153"/>
      <c r="I39" s="153"/>
      <c r="J39" s="169" t="str">
        <f xml:space="preserve"> IF(OR(C35="X",D35="X",D37="x",E37="x",E39="X",F41="X",F43="X",G43="X" ),"x","")</f>
        <v>x</v>
      </c>
      <c r="K39" s="19" t="s">
        <v>125</v>
      </c>
    </row>
    <row r="40" spans="1:11" ht="29.25" thickBot="1" x14ac:dyDescent="0.25">
      <c r="A40" s="832"/>
      <c r="B40" s="152" t="s">
        <v>128</v>
      </c>
      <c r="C40" s="838"/>
      <c r="D40" s="850"/>
      <c r="E40" s="835"/>
      <c r="F40" s="837"/>
      <c r="G40" s="833"/>
      <c r="H40" s="153"/>
      <c r="I40" s="153"/>
      <c r="J40" s="170"/>
      <c r="K40" s="19"/>
    </row>
    <row r="41" spans="1:11" ht="36" customHeight="1" thickBot="1" x14ac:dyDescent="0.25">
      <c r="A41" s="832"/>
      <c r="B41" s="152">
        <v>2</v>
      </c>
      <c r="C41" s="838"/>
      <c r="D41" s="868"/>
      <c r="E41" s="875"/>
      <c r="F41" s="876" t="s">
        <v>347</v>
      </c>
      <c r="G41" s="833"/>
      <c r="H41" s="153"/>
      <c r="I41" s="153"/>
      <c r="J41" s="171" t="str">
        <f xml:space="preserve"> IF(OR(C37="X",D39="X",E41="x",E43="x" ),"x","")</f>
        <v/>
      </c>
      <c r="K41" s="19" t="s">
        <v>127</v>
      </c>
    </row>
    <row r="42" spans="1:11" ht="29.25" thickBot="1" x14ac:dyDescent="0.25">
      <c r="A42" s="832"/>
      <c r="B42" s="152" t="s">
        <v>249</v>
      </c>
      <c r="C42" s="838"/>
      <c r="D42" s="868"/>
      <c r="E42" s="850"/>
      <c r="F42" s="877"/>
      <c r="G42" s="833"/>
      <c r="H42" s="153"/>
      <c r="I42" s="153"/>
      <c r="J42" s="170"/>
      <c r="K42" s="19"/>
    </row>
    <row r="43" spans="1:11" ht="38.25" customHeight="1" thickBot="1" x14ac:dyDescent="0.25">
      <c r="A43" s="832"/>
      <c r="B43" s="152">
        <v>1</v>
      </c>
      <c r="C43" s="838"/>
      <c r="D43" s="868"/>
      <c r="E43" s="870"/>
      <c r="F43" s="872"/>
      <c r="G43" s="835"/>
      <c r="H43" s="153"/>
      <c r="I43" s="153"/>
      <c r="J43" s="172" t="str">
        <f xml:space="preserve"> IF(OR(C39="X",C41="X",D41="x",C43="x",D43="x" ),"x","")</f>
        <v/>
      </c>
      <c r="K43" s="19" t="s">
        <v>129</v>
      </c>
    </row>
    <row r="44" spans="1:11" ht="17.25" customHeight="1" thickBot="1" x14ac:dyDescent="0.25">
      <c r="A44" s="832"/>
      <c r="B44" s="152" t="s">
        <v>130</v>
      </c>
      <c r="C44" s="867"/>
      <c r="D44" s="869"/>
      <c r="E44" s="871"/>
      <c r="F44" s="873"/>
      <c r="G44" s="874"/>
      <c r="H44" s="158"/>
      <c r="I44" s="153"/>
      <c r="J44" s="153"/>
      <c r="K44" s="152"/>
    </row>
    <row r="45" spans="1:11" ht="15" x14ac:dyDescent="0.2">
      <c r="A45" s="154"/>
      <c r="B45" s="153"/>
      <c r="C45" s="153">
        <v>1</v>
      </c>
      <c r="D45" s="153">
        <v>2</v>
      </c>
      <c r="E45" s="153">
        <v>3</v>
      </c>
      <c r="F45" s="153">
        <v>4</v>
      </c>
      <c r="G45" s="153">
        <v>5</v>
      </c>
      <c r="H45" s="153"/>
      <c r="I45" s="153"/>
      <c r="J45" s="153"/>
      <c r="K45" s="152"/>
    </row>
    <row r="46" spans="1:11" ht="15" x14ac:dyDescent="0.2">
      <c r="A46" s="154"/>
      <c r="B46" s="153"/>
      <c r="C46" s="153" t="s">
        <v>131</v>
      </c>
      <c r="D46" s="153" t="s">
        <v>132</v>
      </c>
      <c r="E46" s="153" t="s">
        <v>133</v>
      </c>
      <c r="F46" s="153" t="s">
        <v>134</v>
      </c>
      <c r="G46" s="153" t="s">
        <v>135</v>
      </c>
      <c r="H46" s="153"/>
      <c r="I46" s="153"/>
      <c r="J46" s="153"/>
      <c r="K46" s="152"/>
    </row>
    <row r="47" spans="1:11" ht="15" x14ac:dyDescent="0.2">
      <c r="A47" s="154"/>
      <c r="B47" s="153"/>
      <c r="C47" s="866" t="s">
        <v>136</v>
      </c>
      <c r="D47" s="866"/>
      <c r="E47" s="866"/>
      <c r="F47" s="866"/>
      <c r="G47" s="866"/>
      <c r="H47" s="153"/>
      <c r="I47" s="153"/>
      <c r="J47" s="153"/>
      <c r="K47" s="152"/>
    </row>
    <row r="48" spans="1:11" ht="15" x14ac:dyDescent="0.2">
      <c r="A48" s="154"/>
      <c r="B48" s="153"/>
      <c r="C48" s="866"/>
      <c r="D48" s="866"/>
      <c r="E48" s="866"/>
      <c r="F48" s="866"/>
      <c r="G48" s="866"/>
      <c r="H48" s="153"/>
      <c r="I48" s="153"/>
      <c r="J48" s="153"/>
      <c r="K48" s="152"/>
    </row>
    <row r="49" spans="1:11" ht="22.5" customHeight="1" thickBot="1" x14ac:dyDescent="0.3">
      <c r="A49" s="20"/>
      <c r="B49" s="18"/>
      <c r="C49" s="18"/>
      <c r="D49" s="18"/>
      <c r="E49" s="18"/>
      <c r="F49" s="18"/>
      <c r="G49" s="18"/>
      <c r="H49" s="18"/>
      <c r="I49" s="117"/>
      <c r="J49" s="117"/>
      <c r="K49" s="118"/>
    </row>
    <row r="50" spans="1:11" ht="15" thickBot="1" x14ac:dyDescent="0.25"/>
    <row r="51" spans="1:11" ht="36.75" customHeight="1" thickBot="1" x14ac:dyDescent="0.25">
      <c r="A51" s="125" t="s">
        <v>120</v>
      </c>
      <c r="B51" s="822" t="str">
        <f>DESCRIPCION!A16</f>
        <v>Favorecer interes propios o a terceros con decisiones o actuaciones dentro de la Administración Municipal</v>
      </c>
      <c r="C51" s="823"/>
      <c r="D51" s="823"/>
      <c r="E51" s="823"/>
      <c r="F51" s="823"/>
      <c r="G51" s="823"/>
      <c r="H51" s="823"/>
      <c r="I51" s="824"/>
      <c r="J51" s="121" t="s">
        <v>350</v>
      </c>
      <c r="K51" s="119" t="str">
        <f>IF(J57="x","EXTREMA",IF(J59="x","ALTA",IF(J61="x","MODERADA",IF(J63="x","BAJA",""))))</f>
        <v>EXTREMA</v>
      </c>
    </row>
    <row r="52" spans="1:11" ht="16.5" thickBot="1" x14ac:dyDescent="0.25">
      <c r="A52" s="803" t="s">
        <v>122</v>
      </c>
      <c r="B52" s="804"/>
      <c r="C52" s="804"/>
      <c r="D52" s="805" t="str">
        <f>PROBABILIDAD!T13</f>
        <v>Posible</v>
      </c>
      <c r="E52" s="806"/>
      <c r="F52" s="803" t="s">
        <v>351</v>
      </c>
      <c r="G52" s="804"/>
      <c r="H52" s="804"/>
      <c r="I52" s="807"/>
      <c r="J52" s="808" t="s">
        <v>134</v>
      </c>
      <c r="K52" s="809"/>
    </row>
    <row r="53" spans="1:11" ht="15" x14ac:dyDescent="0.2">
      <c r="A53" s="154"/>
      <c r="B53" s="153"/>
      <c r="C53" s="153"/>
      <c r="D53" s="153"/>
      <c r="E53" s="153"/>
      <c r="F53" s="153"/>
      <c r="G53" s="153"/>
      <c r="H53" s="153"/>
      <c r="I53" s="153"/>
      <c r="J53" s="155"/>
      <c r="K53" s="156"/>
    </row>
    <row r="54" spans="1:11" ht="15.75" thickBot="1" x14ac:dyDescent="0.25">
      <c r="A54" s="154"/>
      <c r="B54" s="152"/>
      <c r="C54" s="153"/>
      <c r="D54" s="153"/>
      <c r="E54" s="153"/>
      <c r="F54" s="153"/>
      <c r="G54" s="153"/>
      <c r="H54" s="153"/>
      <c r="I54" s="153"/>
      <c r="J54" s="155"/>
      <c r="K54" s="156"/>
    </row>
    <row r="55" spans="1:11" ht="26.25" customHeight="1" thickBot="1" x14ac:dyDescent="0.25">
      <c r="A55" s="832" t="s">
        <v>122</v>
      </c>
      <c r="B55" s="152">
        <v>5</v>
      </c>
      <c r="C55" s="849"/>
      <c r="D55" s="835"/>
      <c r="E55" s="833"/>
      <c r="F55" s="833"/>
      <c r="G55" s="833"/>
      <c r="H55" s="153"/>
      <c r="I55" s="153"/>
      <c r="J55" s="830" t="s">
        <v>121</v>
      </c>
      <c r="K55" s="831"/>
    </row>
    <row r="56" spans="1:11" ht="18.75" customHeight="1" thickBot="1" x14ac:dyDescent="0.25">
      <c r="A56" s="832"/>
      <c r="B56" s="152" t="s">
        <v>124</v>
      </c>
      <c r="C56" s="849"/>
      <c r="D56" s="835"/>
      <c r="E56" s="833"/>
      <c r="F56" s="833"/>
      <c r="G56" s="833"/>
      <c r="H56" s="153"/>
      <c r="I56" s="153"/>
      <c r="J56" s="157"/>
      <c r="K56" s="19"/>
    </row>
    <row r="57" spans="1:11" ht="30.75" customHeight="1" thickBot="1" x14ac:dyDescent="0.25">
      <c r="A57" s="832"/>
      <c r="B57" s="152">
        <v>4</v>
      </c>
      <c r="C57" s="834"/>
      <c r="D57" s="835"/>
      <c r="E57" s="835"/>
      <c r="F57" s="836"/>
      <c r="G57" s="833"/>
      <c r="H57" s="153"/>
      <c r="I57" s="153"/>
      <c r="J57" s="167" t="str">
        <f xml:space="preserve"> IF(OR(E55="X",F55="X",G55="x",F57="x",G57="X",F59="X",G59="X",G61="X" ),"x","")</f>
        <v>x</v>
      </c>
      <c r="K57" s="19" t="s">
        <v>123</v>
      </c>
    </row>
    <row r="58" spans="1:11" ht="29.25" thickBot="1" x14ac:dyDescent="0.25">
      <c r="A58" s="832"/>
      <c r="B58" s="152" t="s">
        <v>126</v>
      </c>
      <c r="C58" s="834"/>
      <c r="D58" s="835"/>
      <c r="E58" s="835"/>
      <c r="F58" s="837"/>
      <c r="G58" s="833"/>
      <c r="H58" s="153"/>
      <c r="I58" s="153"/>
      <c r="J58" s="168"/>
      <c r="K58" s="19"/>
    </row>
    <row r="59" spans="1:11" ht="26.25" customHeight="1" thickBot="1" x14ac:dyDescent="0.25">
      <c r="A59" s="832"/>
      <c r="B59" s="152">
        <v>3</v>
      </c>
      <c r="C59" s="838"/>
      <c r="D59" s="850"/>
      <c r="E59" s="865"/>
      <c r="F59" s="836" t="s">
        <v>347</v>
      </c>
      <c r="G59" s="833"/>
      <c r="H59" s="153"/>
      <c r="I59" s="153"/>
      <c r="J59" s="169" t="str">
        <f xml:space="preserve"> IF(OR(C55="X",D55="X",D57="x",E57="x",E59="X",F61="X",F63="X",G63="X" ),"x","")</f>
        <v/>
      </c>
      <c r="K59" s="19" t="s">
        <v>125</v>
      </c>
    </row>
    <row r="60" spans="1:11" ht="29.25" thickBot="1" x14ac:dyDescent="0.25">
      <c r="A60" s="832"/>
      <c r="B60" s="152" t="s">
        <v>128</v>
      </c>
      <c r="C60" s="838"/>
      <c r="D60" s="850"/>
      <c r="E60" s="835"/>
      <c r="F60" s="837"/>
      <c r="G60" s="833"/>
      <c r="H60" s="153"/>
      <c r="I60" s="153"/>
      <c r="J60" s="170"/>
      <c r="K60" s="19"/>
    </row>
    <row r="61" spans="1:11" ht="30" customHeight="1" thickBot="1" x14ac:dyDescent="0.25">
      <c r="A61" s="832"/>
      <c r="B61" s="152">
        <v>2</v>
      </c>
      <c r="C61" s="838"/>
      <c r="D61" s="868"/>
      <c r="E61" s="875"/>
      <c r="F61" s="876"/>
      <c r="G61" s="833"/>
      <c r="H61" s="153"/>
      <c r="I61" s="153"/>
      <c r="J61" s="171" t="str">
        <f xml:space="preserve"> IF(OR(C57="X",D59="X",E61="x",E63="x" ),"x","")</f>
        <v/>
      </c>
      <c r="K61" s="19" t="s">
        <v>127</v>
      </c>
    </row>
    <row r="62" spans="1:11" ht="29.25" thickBot="1" x14ac:dyDescent="0.25">
      <c r="A62" s="832"/>
      <c r="B62" s="152" t="s">
        <v>249</v>
      </c>
      <c r="C62" s="838"/>
      <c r="D62" s="868"/>
      <c r="E62" s="850"/>
      <c r="F62" s="877"/>
      <c r="G62" s="833"/>
      <c r="H62" s="153"/>
      <c r="I62" s="153"/>
      <c r="J62" s="170"/>
      <c r="K62" s="19"/>
    </row>
    <row r="63" spans="1:11" ht="30.75" customHeight="1" thickBot="1" x14ac:dyDescent="0.25">
      <c r="A63" s="832"/>
      <c r="B63" s="152">
        <v>1</v>
      </c>
      <c r="C63" s="838"/>
      <c r="D63" s="868"/>
      <c r="E63" s="850"/>
      <c r="F63" s="835"/>
      <c r="G63" s="835"/>
      <c r="H63" s="153"/>
      <c r="I63" s="153"/>
      <c r="J63" s="172" t="str">
        <f xml:space="preserve"> IF(OR(C59="X",C61="X",D61="x",C63="x",D63="x" ),"x","")</f>
        <v/>
      </c>
      <c r="K63" s="19" t="s">
        <v>129</v>
      </c>
    </row>
    <row r="64" spans="1:11" ht="20.25" customHeight="1" thickBot="1" x14ac:dyDescent="0.25">
      <c r="A64" s="832"/>
      <c r="B64" s="152" t="s">
        <v>130</v>
      </c>
      <c r="C64" s="867"/>
      <c r="D64" s="869"/>
      <c r="E64" s="871"/>
      <c r="F64" s="874"/>
      <c r="G64" s="874"/>
      <c r="H64" s="158"/>
      <c r="I64" s="153"/>
      <c r="J64" s="153"/>
      <c r="K64" s="152"/>
    </row>
    <row r="65" spans="1:11" ht="15" x14ac:dyDescent="0.2">
      <c r="A65" s="154"/>
      <c r="B65" s="153"/>
      <c r="C65" s="153">
        <v>1</v>
      </c>
      <c r="D65" s="153">
        <v>2</v>
      </c>
      <c r="E65" s="153">
        <v>3</v>
      </c>
      <c r="F65" s="153">
        <v>4</v>
      </c>
      <c r="G65" s="153">
        <v>5</v>
      </c>
      <c r="H65" s="153"/>
      <c r="I65" s="153"/>
      <c r="J65" s="153"/>
      <c r="K65" s="152"/>
    </row>
    <row r="66" spans="1:11" ht="15" x14ac:dyDescent="0.2">
      <c r="A66" s="154"/>
      <c r="B66" s="153"/>
      <c r="C66" s="153" t="s">
        <v>131</v>
      </c>
      <c r="D66" s="153" t="s">
        <v>132</v>
      </c>
      <c r="E66" s="153" t="s">
        <v>133</v>
      </c>
      <c r="F66" s="153" t="s">
        <v>134</v>
      </c>
      <c r="G66" s="153" t="s">
        <v>135</v>
      </c>
      <c r="H66" s="153"/>
      <c r="I66" s="153"/>
      <c r="J66" s="153"/>
      <c r="K66" s="152"/>
    </row>
    <row r="67" spans="1:11" ht="15" customHeight="1" x14ac:dyDescent="0.2">
      <c r="A67" s="154"/>
      <c r="B67" s="153"/>
      <c r="C67" s="866" t="s">
        <v>136</v>
      </c>
      <c r="D67" s="866"/>
      <c r="E67" s="866"/>
      <c r="F67" s="866"/>
      <c r="G67" s="866"/>
      <c r="H67" s="153"/>
      <c r="I67" s="153"/>
      <c r="J67" s="153"/>
      <c r="K67" s="152"/>
    </row>
    <row r="68" spans="1:11" ht="15" customHeight="1" x14ac:dyDescent="0.2">
      <c r="A68" s="154"/>
      <c r="B68" s="153"/>
      <c r="C68" s="866"/>
      <c r="D68" s="866"/>
      <c r="E68" s="866"/>
      <c r="F68" s="866"/>
      <c r="G68" s="866"/>
      <c r="H68" s="153"/>
      <c r="I68" s="153"/>
      <c r="J68" s="153"/>
      <c r="K68" s="152"/>
    </row>
    <row r="69" spans="1:11" ht="45.75" customHeight="1" thickBot="1" x14ac:dyDescent="0.25">
      <c r="A69" s="164"/>
      <c r="B69" s="165"/>
      <c r="C69" s="165"/>
      <c r="D69" s="165"/>
      <c r="E69" s="165"/>
      <c r="F69" s="165"/>
      <c r="G69" s="165"/>
      <c r="H69" s="165"/>
      <c r="I69" s="165"/>
      <c r="J69" s="165"/>
      <c r="K69" s="166"/>
    </row>
    <row r="70" spans="1:11" ht="15" thickBot="1" x14ac:dyDescent="0.25"/>
    <row r="71" spans="1:11" ht="30.75" customHeight="1" thickBot="1" x14ac:dyDescent="0.25">
      <c r="A71" s="93" t="s">
        <v>120</v>
      </c>
      <c r="B71" s="839" t="str">
        <f>DESCRIPCION!A19</f>
        <v>d</v>
      </c>
      <c r="C71" s="823"/>
      <c r="D71" s="823"/>
      <c r="E71" s="823"/>
      <c r="F71" s="823"/>
      <c r="G71" s="823"/>
      <c r="H71" s="823"/>
      <c r="I71" s="824"/>
      <c r="J71" s="121" t="s">
        <v>350</v>
      </c>
      <c r="K71" s="119" t="str">
        <f>IF(J77="x","EXTREMA",IF(J79="x","ALTA",IF(J81="x","MODERADA",IF(J83="x","BAJA",""))))</f>
        <v/>
      </c>
    </row>
    <row r="72" spans="1:11" ht="16.5" thickBot="1" x14ac:dyDescent="0.25">
      <c r="A72" s="803" t="s">
        <v>122</v>
      </c>
      <c r="B72" s="804"/>
      <c r="C72" s="804"/>
      <c r="D72" s="805" t="str">
        <f>PROBABILIDAD!T14</f>
        <v xml:space="preserve"> </v>
      </c>
      <c r="E72" s="806"/>
      <c r="F72" s="803" t="s">
        <v>351</v>
      </c>
      <c r="G72" s="804"/>
      <c r="H72" s="804"/>
      <c r="I72" s="807"/>
      <c r="J72" s="808"/>
      <c r="K72" s="809"/>
    </row>
    <row r="73" spans="1:11" ht="21.75" customHeight="1" x14ac:dyDescent="0.2">
      <c r="A73" s="159"/>
      <c r="B73" s="137"/>
      <c r="C73" s="137"/>
      <c r="D73" s="137"/>
      <c r="E73" s="137"/>
      <c r="F73" s="137"/>
      <c r="G73" s="137"/>
      <c r="H73" s="137"/>
      <c r="I73" s="137"/>
      <c r="J73" s="155"/>
      <c r="K73" s="156"/>
    </row>
    <row r="74" spans="1:11" ht="18.75" customHeight="1" x14ac:dyDescent="0.2">
      <c r="A74" s="159"/>
      <c r="B74" s="137"/>
      <c r="C74" s="160"/>
      <c r="D74" s="137"/>
      <c r="E74" s="137"/>
      <c r="F74" s="137"/>
      <c r="G74" s="137"/>
      <c r="H74" s="137"/>
      <c r="I74" s="137"/>
      <c r="J74" s="155"/>
      <c r="K74" s="156"/>
    </row>
    <row r="75" spans="1:11" ht="42.75" customHeight="1" x14ac:dyDescent="0.2">
      <c r="A75" s="819" t="s">
        <v>122</v>
      </c>
      <c r="B75" s="137">
        <v>5</v>
      </c>
      <c r="C75" s="820"/>
      <c r="D75" s="816"/>
      <c r="E75" s="817"/>
      <c r="F75" s="817"/>
      <c r="G75" s="817"/>
      <c r="H75" s="137"/>
      <c r="I75" s="137"/>
      <c r="J75" s="826" t="s">
        <v>121</v>
      </c>
      <c r="K75" s="827"/>
    </row>
    <row r="76" spans="1:11" ht="15" x14ac:dyDescent="0.2">
      <c r="A76" s="819"/>
      <c r="B76" s="137" t="s">
        <v>124</v>
      </c>
      <c r="C76" s="821"/>
      <c r="D76" s="816"/>
      <c r="E76" s="817"/>
      <c r="F76" s="817"/>
      <c r="G76" s="817"/>
      <c r="H76" s="137"/>
      <c r="I76" s="137"/>
      <c r="J76" s="139"/>
      <c r="K76" s="140"/>
    </row>
    <row r="77" spans="1:11" ht="29.25" customHeight="1" x14ac:dyDescent="0.2">
      <c r="A77" s="819"/>
      <c r="B77" s="137">
        <v>4</v>
      </c>
      <c r="C77" s="863"/>
      <c r="D77" s="816"/>
      <c r="E77" s="816"/>
      <c r="F77" s="825"/>
      <c r="G77" s="817"/>
      <c r="H77" s="137"/>
      <c r="I77" s="137"/>
      <c r="J77" s="146" t="str">
        <f xml:space="preserve"> IF(OR(E75="X",F75="X",G75="x",F77="x",G77="X",F79="X",G79="X",G81="X" ),"x","")</f>
        <v/>
      </c>
      <c r="K77" s="140" t="s">
        <v>123</v>
      </c>
    </row>
    <row r="78" spans="1:11" ht="27.75" x14ac:dyDescent="0.2">
      <c r="A78" s="819"/>
      <c r="B78" s="137" t="s">
        <v>126</v>
      </c>
      <c r="C78" s="864"/>
      <c r="D78" s="816"/>
      <c r="E78" s="816"/>
      <c r="F78" s="825"/>
      <c r="G78" s="817"/>
      <c r="H78" s="137"/>
      <c r="I78" s="137"/>
      <c r="J78" s="147"/>
      <c r="K78" s="140"/>
    </row>
    <row r="79" spans="1:11" ht="29.25" customHeight="1" x14ac:dyDescent="0.2">
      <c r="A79" s="819"/>
      <c r="B79" s="137">
        <v>3</v>
      </c>
      <c r="C79" s="810"/>
      <c r="D79" s="814"/>
      <c r="E79" s="815"/>
      <c r="F79" s="825"/>
      <c r="G79" s="817"/>
      <c r="H79" s="137"/>
      <c r="I79" s="137"/>
      <c r="J79" s="148" t="str">
        <f xml:space="preserve"> IF(OR(C75="X",D75="X",D77="x",E77="x",E79="X",F81="X",F83="X",G83="X" ),"x","")</f>
        <v/>
      </c>
      <c r="K79" s="140" t="s">
        <v>125</v>
      </c>
    </row>
    <row r="80" spans="1:11" ht="27.75" x14ac:dyDescent="0.2">
      <c r="A80" s="819"/>
      <c r="B80" s="137" t="s">
        <v>128</v>
      </c>
      <c r="C80" s="811"/>
      <c r="D80" s="814"/>
      <c r="E80" s="816"/>
      <c r="F80" s="825"/>
      <c r="G80" s="817"/>
      <c r="H80" s="137"/>
      <c r="I80" s="137"/>
      <c r="J80" s="149"/>
      <c r="K80" s="140"/>
    </row>
    <row r="81" spans="1:11" ht="29.25" customHeight="1" x14ac:dyDescent="0.2">
      <c r="A81" s="819"/>
      <c r="B81" s="137">
        <v>2</v>
      </c>
      <c r="C81" s="810"/>
      <c r="D81" s="812"/>
      <c r="E81" s="813"/>
      <c r="F81" s="815"/>
      <c r="G81" s="817"/>
      <c r="H81" s="137"/>
      <c r="I81" s="137"/>
      <c r="J81" s="150" t="str">
        <f xml:space="preserve"> IF(OR(C77="X",D79="X",E81="x",E83="x" ),"x","")</f>
        <v/>
      </c>
      <c r="K81" s="140" t="s">
        <v>127</v>
      </c>
    </row>
    <row r="82" spans="1:11" ht="27.75" x14ac:dyDescent="0.2">
      <c r="A82" s="819"/>
      <c r="B82" s="137" t="s">
        <v>249</v>
      </c>
      <c r="C82" s="811"/>
      <c r="D82" s="812"/>
      <c r="E82" s="814"/>
      <c r="F82" s="816"/>
      <c r="G82" s="817"/>
      <c r="H82" s="137"/>
      <c r="I82" s="137"/>
      <c r="J82" s="149"/>
      <c r="K82" s="140"/>
    </row>
    <row r="83" spans="1:11" ht="28.5" customHeight="1" x14ac:dyDescent="0.2">
      <c r="A83" s="819"/>
      <c r="B83" s="137">
        <v>1</v>
      </c>
      <c r="C83" s="810"/>
      <c r="D83" s="841"/>
      <c r="E83" s="843"/>
      <c r="F83" s="845"/>
      <c r="G83" s="847"/>
      <c r="H83" s="137"/>
      <c r="I83" s="137"/>
      <c r="J83" s="151" t="str">
        <f xml:space="preserve"> IF(OR(C79="X",C81="X",D81="x",D83="x",C83="x" ),"x","")</f>
        <v/>
      </c>
      <c r="K83" s="140" t="s">
        <v>129</v>
      </c>
    </row>
    <row r="84" spans="1:11" ht="19.5" customHeight="1" x14ac:dyDescent="0.2">
      <c r="A84" s="819"/>
      <c r="B84" s="137" t="s">
        <v>130</v>
      </c>
      <c r="C84" s="840"/>
      <c r="D84" s="842"/>
      <c r="E84" s="844"/>
      <c r="F84" s="846"/>
      <c r="G84" s="848"/>
      <c r="H84" s="137"/>
      <c r="I84" s="137"/>
      <c r="J84" s="137"/>
      <c r="K84" s="138"/>
    </row>
    <row r="85" spans="1:11" x14ac:dyDescent="0.2">
      <c r="A85" s="159"/>
      <c r="B85" s="137"/>
      <c r="C85" s="137">
        <v>1</v>
      </c>
      <c r="D85" s="137">
        <v>2</v>
      </c>
      <c r="E85" s="137">
        <v>3</v>
      </c>
      <c r="F85" s="137">
        <v>4</v>
      </c>
      <c r="G85" s="137">
        <v>5</v>
      </c>
      <c r="H85" s="137"/>
      <c r="I85" s="137"/>
      <c r="J85" s="137"/>
      <c r="K85" s="138"/>
    </row>
    <row r="86" spans="1:11" x14ac:dyDescent="0.2">
      <c r="A86" s="159"/>
      <c r="B86" s="137"/>
      <c r="C86" s="137" t="s">
        <v>131</v>
      </c>
      <c r="D86" s="137" t="s">
        <v>132</v>
      </c>
      <c r="E86" s="137" t="s">
        <v>133</v>
      </c>
      <c r="F86" s="137" t="s">
        <v>134</v>
      </c>
      <c r="G86" s="137" t="s">
        <v>135</v>
      </c>
      <c r="H86" s="137"/>
      <c r="I86" s="137"/>
      <c r="J86" s="137"/>
      <c r="K86" s="138"/>
    </row>
    <row r="87" spans="1:11" x14ac:dyDescent="0.2">
      <c r="A87" s="159"/>
      <c r="B87" s="137"/>
      <c r="C87" s="818" t="s">
        <v>136</v>
      </c>
      <c r="D87" s="818"/>
      <c r="E87" s="818"/>
      <c r="F87" s="818"/>
      <c r="G87" s="818"/>
      <c r="H87" s="137"/>
      <c r="I87" s="137"/>
      <c r="J87" s="137"/>
      <c r="K87" s="138"/>
    </row>
    <row r="88" spans="1:11" x14ac:dyDescent="0.2">
      <c r="A88" s="159"/>
      <c r="B88" s="137"/>
      <c r="C88" s="818"/>
      <c r="D88" s="818"/>
      <c r="E88" s="818"/>
      <c r="F88" s="818"/>
      <c r="G88" s="818"/>
      <c r="H88" s="137"/>
      <c r="I88" s="137"/>
      <c r="J88" s="137"/>
      <c r="K88" s="138"/>
    </row>
    <row r="89" spans="1:11" ht="15" thickBot="1" x14ac:dyDescent="0.25">
      <c r="A89" s="74"/>
      <c r="B89" s="75"/>
      <c r="C89" s="75"/>
      <c r="D89" s="75"/>
      <c r="E89" s="75"/>
      <c r="F89" s="75"/>
      <c r="G89" s="75"/>
      <c r="H89" s="75"/>
      <c r="I89" s="75"/>
      <c r="J89" s="75"/>
      <c r="K89" s="76"/>
    </row>
    <row r="90" spans="1:11" ht="15" thickBot="1" x14ac:dyDescent="0.25"/>
    <row r="91" spans="1:11" ht="33.75" customHeight="1" thickBot="1" x14ac:dyDescent="0.25">
      <c r="A91" s="120" t="s">
        <v>120</v>
      </c>
      <c r="B91" s="822" t="str">
        <f>DESCRIPCION!A22</f>
        <v>e</v>
      </c>
      <c r="C91" s="823"/>
      <c r="D91" s="823"/>
      <c r="E91" s="823"/>
      <c r="F91" s="823"/>
      <c r="G91" s="823"/>
      <c r="H91" s="823"/>
      <c r="I91" s="824"/>
      <c r="J91" s="121" t="s">
        <v>350</v>
      </c>
      <c r="K91" s="119" t="str">
        <f>IF(J97="x","EXTREMA",IF(J99="x","ALTA",IF(J101="x","MODERADA",IF(J103="x","BAJA",""))))</f>
        <v/>
      </c>
    </row>
    <row r="92" spans="1:11" ht="16.5" thickBot="1" x14ac:dyDescent="0.25">
      <c r="A92" s="803" t="s">
        <v>122</v>
      </c>
      <c r="B92" s="804"/>
      <c r="C92" s="804"/>
      <c r="D92" s="805" t="str">
        <f>PROBABILIDAD!T15</f>
        <v xml:space="preserve"> </v>
      </c>
      <c r="E92" s="806"/>
      <c r="F92" s="803" t="s">
        <v>351</v>
      </c>
      <c r="G92" s="804"/>
      <c r="H92" s="804"/>
      <c r="I92" s="807"/>
      <c r="J92" s="808"/>
      <c r="K92" s="809"/>
    </row>
    <row r="93" spans="1:11" x14ac:dyDescent="0.2">
      <c r="A93" s="73"/>
      <c r="B93" s="77"/>
      <c r="C93" s="77"/>
      <c r="D93" s="77"/>
      <c r="E93" s="77"/>
      <c r="F93" s="77"/>
      <c r="G93" s="77"/>
      <c r="H93" s="77"/>
      <c r="I93" s="77"/>
      <c r="J93" s="55"/>
      <c r="K93" s="66"/>
    </row>
    <row r="94" spans="1:11" x14ac:dyDescent="0.2">
      <c r="A94" s="159"/>
      <c r="B94" s="137"/>
      <c r="C94" s="160"/>
      <c r="D94" s="137"/>
      <c r="E94" s="137"/>
      <c r="F94" s="137"/>
      <c r="G94" s="137"/>
      <c r="H94" s="137"/>
      <c r="I94" s="137"/>
      <c r="J94" s="155"/>
      <c r="K94" s="156"/>
    </row>
    <row r="95" spans="1:11" ht="56.25" customHeight="1" x14ac:dyDescent="0.2">
      <c r="A95" s="819" t="s">
        <v>122</v>
      </c>
      <c r="B95" s="137">
        <v>5</v>
      </c>
      <c r="C95" s="820"/>
      <c r="D95" s="816"/>
      <c r="E95" s="817"/>
      <c r="F95" s="817"/>
      <c r="G95" s="817"/>
      <c r="H95" s="137"/>
      <c r="I95" s="137"/>
      <c r="J95" s="826" t="s">
        <v>121</v>
      </c>
      <c r="K95" s="827"/>
    </row>
    <row r="96" spans="1:11" ht="5.25" customHeight="1" x14ac:dyDescent="0.2">
      <c r="A96" s="819"/>
      <c r="B96" s="137" t="s">
        <v>124</v>
      </c>
      <c r="C96" s="821"/>
      <c r="D96" s="816"/>
      <c r="E96" s="817"/>
      <c r="F96" s="817"/>
      <c r="G96" s="817"/>
      <c r="H96" s="137"/>
      <c r="I96" s="137"/>
      <c r="J96" s="139"/>
      <c r="K96" s="140"/>
    </row>
    <row r="97" spans="1:11" ht="27.75" customHeight="1" x14ac:dyDescent="0.2">
      <c r="A97" s="819"/>
      <c r="B97" s="137">
        <v>4</v>
      </c>
      <c r="C97" s="863"/>
      <c r="D97" s="816"/>
      <c r="E97" s="816"/>
      <c r="F97" s="825"/>
      <c r="G97" s="817"/>
      <c r="H97" s="137"/>
      <c r="I97" s="137"/>
      <c r="J97" s="146" t="str">
        <f xml:space="preserve"> IF(OR(E95="X",F95="X",G95="x",F97="x",G97="X",F99="X",G99="X",G101="X" ),"x","")</f>
        <v/>
      </c>
      <c r="K97" s="140" t="s">
        <v>123</v>
      </c>
    </row>
    <row r="98" spans="1:11" ht="27.75" x14ac:dyDescent="0.2">
      <c r="A98" s="819"/>
      <c r="B98" s="137" t="s">
        <v>126</v>
      </c>
      <c r="C98" s="864"/>
      <c r="D98" s="816"/>
      <c r="E98" s="816"/>
      <c r="F98" s="825"/>
      <c r="G98" s="817"/>
      <c r="H98" s="137"/>
      <c r="I98" s="137"/>
      <c r="J98" s="147"/>
      <c r="K98" s="140"/>
    </row>
    <row r="99" spans="1:11" ht="27" customHeight="1" x14ac:dyDescent="0.2">
      <c r="A99" s="819"/>
      <c r="B99" s="137">
        <v>3</v>
      </c>
      <c r="C99" s="810"/>
      <c r="D99" s="814"/>
      <c r="E99" s="815"/>
      <c r="F99" s="825"/>
      <c r="G99" s="817"/>
      <c r="H99" s="137"/>
      <c r="I99" s="137"/>
      <c r="J99" s="148" t="str">
        <f xml:space="preserve"> IF(OR(C95="X",D95="X",D97="x",E97="x",E99="X",F101="X",F103="X",G103="X" ),"x","")</f>
        <v/>
      </c>
      <c r="K99" s="140" t="s">
        <v>125</v>
      </c>
    </row>
    <row r="100" spans="1:11" ht="27.75" x14ac:dyDescent="0.2">
      <c r="A100" s="819"/>
      <c r="B100" s="137" t="s">
        <v>128</v>
      </c>
      <c r="C100" s="811"/>
      <c r="D100" s="814"/>
      <c r="E100" s="816"/>
      <c r="F100" s="825"/>
      <c r="G100" s="817"/>
      <c r="H100" s="137"/>
      <c r="I100" s="137"/>
      <c r="J100" s="149"/>
      <c r="K100" s="140"/>
    </row>
    <row r="101" spans="1:11" ht="25.5" customHeight="1" x14ac:dyDescent="0.2">
      <c r="A101" s="819"/>
      <c r="B101" s="137">
        <v>2</v>
      </c>
      <c r="C101" s="810"/>
      <c r="D101" s="812"/>
      <c r="E101" s="813"/>
      <c r="F101" s="815"/>
      <c r="G101" s="817"/>
      <c r="H101" s="137"/>
      <c r="I101" s="137"/>
      <c r="J101" s="150" t="str">
        <f xml:space="preserve"> IF(OR(C97="X",D99="X",E103="x",E101="x" ),"x","")</f>
        <v/>
      </c>
      <c r="K101" s="140" t="s">
        <v>127</v>
      </c>
    </row>
    <row r="102" spans="1:11" ht="27.75" x14ac:dyDescent="0.2">
      <c r="A102" s="819"/>
      <c r="B102" s="137" t="s">
        <v>249</v>
      </c>
      <c r="C102" s="811"/>
      <c r="D102" s="812"/>
      <c r="E102" s="814"/>
      <c r="F102" s="816"/>
      <c r="G102" s="817"/>
      <c r="H102" s="137"/>
      <c r="I102" s="137"/>
      <c r="J102" s="149"/>
      <c r="K102" s="140"/>
    </row>
    <row r="103" spans="1:11" ht="29.25" customHeight="1" x14ac:dyDescent="0.2">
      <c r="A103" s="819"/>
      <c r="B103" s="137">
        <v>1</v>
      </c>
      <c r="C103" s="810"/>
      <c r="D103" s="841"/>
      <c r="E103" s="843"/>
      <c r="F103" s="845"/>
      <c r="G103" s="847"/>
      <c r="H103" s="137"/>
      <c r="I103" s="137"/>
      <c r="J103" s="151" t="str">
        <f xml:space="preserve"> IF(OR(C99="X",C101="X",C103="x",D101="x",D103="x" ),"x","")</f>
        <v/>
      </c>
      <c r="K103" s="140" t="s">
        <v>129</v>
      </c>
    </row>
    <row r="104" spans="1:11" ht="13.5" customHeight="1" x14ac:dyDescent="0.2">
      <c r="A104" s="819"/>
      <c r="B104" s="137" t="s">
        <v>130</v>
      </c>
      <c r="C104" s="840"/>
      <c r="D104" s="842"/>
      <c r="E104" s="844"/>
      <c r="F104" s="846"/>
      <c r="G104" s="848"/>
      <c r="H104" s="137"/>
      <c r="I104" s="137"/>
      <c r="J104" s="137"/>
      <c r="K104" s="138"/>
    </row>
    <row r="105" spans="1:11" x14ac:dyDescent="0.2">
      <c r="A105" s="159"/>
      <c r="B105" s="137"/>
      <c r="C105" s="137">
        <v>1</v>
      </c>
      <c r="D105" s="137">
        <v>2</v>
      </c>
      <c r="E105" s="137">
        <v>3</v>
      </c>
      <c r="F105" s="137">
        <v>4</v>
      </c>
      <c r="G105" s="137">
        <v>5</v>
      </c>
      <c r="H105" s="137"/>
      <c r="I105" s="137"/>
      <c r="J105" s="137"/>
      <c r="K105" s="138"/>
    </row>
    <row r="106" spans="1:11" x14ac:dyDescent="0.2">
      <c r="A106" s="159"/>
      <c r="B106" s="137"/>
      <c r="C106" s="137" t="s">
        <v>131</v>
      </c>
      <c r="D106" s="137" t="s">
        <v>132</v>
      </c>
      <c r="E106" s="137" t="s">
        <v>133</v>
      </c>
      <c r="F106" s="137" t="s">
        <v>134</v>
      </c>
      <c r="G106" s="137" t="s">
        <v>135</v>
      </c>
      <c r="H106" s="137"/>
      <c r="I106" s="137"/>
      <c r="J106" s="137"/>
      <c r="K106" s="138"/>
    </row>
    <row r="107" spans="1:11" x14ac:dyDescent="0.2">
      <c r="A107" s="159"/>
      <c r="B107" s="137"/>
      <c r="C107" s="818" t="s">
        <v>136</v>
      </c>
      <c r="D107" s="818"/>
      <c r="E107" s="818"/>
      <c r="F107" s="818"/>
      <c r="G107" s="818"/>
      <c r="H107" s="137"/>
      <c r="I107" s="137"/>
      <c r="J107" s="137"/>
      <c r="K107" s="138"/>
    </row>
    <row r="108" spans="1:11" x14ac:dyDescent="0.2">
      <c r="A108" s="159"/>
      <c r="B108" s="137"/>
      <c r="C108" s="818"/>
      <c r="D108" s="818"/>
      <c r="E108" s="818"/>
      <c r="F108" s="818"/>
      <c r="G108" s="818"/>
      <c r="H108" s="137"/>
      <c r="I108" s="137"/>
      <c r="J108" s="137"/>
      <c r="K108" s="138"/>
    </row>
    <row r="109" spans="1:11" ht="15" thickBot="1" x14ac:dyDescent="0.25">
      <c r="A109" s="74"/>
      <c r="B109" s="75"/>
      <c r="C109" s="75"/>
      <c r="D109" s="75"/>
      <c r="E109" s="75"/>
      <c r="F109" s="75"/>
      <c r="G109" s="75"/>
      <c r="H109" s="75"/>
      <c r="I109" s="75"/>
      <c r="J109" s="75"/>
      <c r="K109" s="76"/>
    </row>
    <row r="110" spans="1:11" ht="15" thickBot="1" x14ac:dyDescent="0.25"/>
    <row r="111" spans="1:11" ht="33.75" customHeight="1" thickBot="1" x14ac:dyDescent="0.25">
      <c r="A111" s="120" t="s">
        <v>120</v>
      </c>
      <c r="B111" s="822" t="str">
        <f>DESCRIPCION!A25</f>
        <v>f</v>
      </c>
      <c r="C111" s="823"/>
      <c r="D111" s="823"/>
      <c r="E111" s="823"/>
      <c r="F111" s="823"/>
      <c r="G111" s="823"/>
      <c r="H111" s="823"/>
      <c r="I111" s="824"/>
      <c r="J111" s="121" t="s">
        <v>350</v>
      </c>
      <c r="K111" s="119" t="str">
        <f>IF(J117="x","EXTREMA",IF(J119="x","ALTA",IF(J121="x","MODERADA",IF(J123="x","BAJA",""))))</f>
        <v/>
      </c>
    </row>
    <row r="112" spans="1:11" ht="16.5" thickBot="1" x14ac:dyDescent="0.25">
      <c r="A112" s="803" t="s">
        <v>122</v>
      </c>
      <c r="B112" s="804"/>
      <c r="C112" s="804"/>
      <c r="D112" s="805" t="str">
        <f>PROBABILIDAD!T16</f>
        <v xml:space="preserve"> </v>
      </c>
      <c r="E112" s="806"/>
      <c r="F112" s="803" t="s">
        <v>351</v>
      </c>
      <c r="G112" s="804"/>
      <c r="H112" s="804"/>
      <c r="I112" s="807"/>
      <c r="J112" s="808"/>
      <c r="K112" s="809"/>
    </row>
    <row r="113" spans="1:11" x14ac:dyDescent="0.2">
      <c r="A113" s="159"/>
      <c r="B113" s="137"/>
      <c r="C113" s="137"/>
      <c r="D113" s="137"/>
      <c r="E113" s="137"/>
      <c r="F113" s="137"/>
      <c r="G113" s="137"/>
      <c r="H113" s="137"/>
      <c r="I113" s="137"/>
      <c r="J113" s="55"/>
      <c r="K113" s="66"/>
    </row>
    <row r="114" spans="1:11" x14ac:dyDescent="0.2">
      <c r="A114" s="159"/>
      <c r="B114" s="137"/>
      <c r="C114" s="160"/>
      <c r="D114" s="137"/>
      <c r="E114" s="137"/>
      <c r="F114" s="137"/>
      <c r="G114" s="137"/>
      <c r="H114" s="137"/>
      <c r="I114" s="137"/>
      <c r="J114" s="55"/>
      <c r="K114" s="66"/>
    </row>
    <row r="115" spans="1:11" ht="33" x14ac:dyDescent="0.2">
      <c r="A115" s="819" t="s">
        <v>122</v>
      </c>
      <c r="B115" s="137">
        <v>5</v>
      </c>
      <c r="C115" s="878"/>
      <c r="D115" s="880"/>
      <c r="E115" s="881"/>
      <c r="F115" s="881"/>
      <c r="G115" s="881"/>
      <c r="H115" s="173"/>
      <c r="I115" s="137"/>
      <c r="J115" s="826" t="s">
        <v>121</v>
      </c>
      <c r="K115" s="827"/>
    </row>
    <row r="116" spans="1:11" ht="33" x14ac:dyDescent="0.2">
      <c r="A116" s="819"/>
      <c r="B116" s="137" t="s">
        <v>124</v>
      </c>
      <c r="C116" s="879"/>
      <c r="D116" s="880"/>
      <c r="E116" s="881"/>
      <c r="F116" s="881"/>
      <c r="G116" s="881"/>
      <c r="H116" s="173"/>
      <c r="I116" s="137"/>
      <c r="J116" s="139"/>
      <c r="K116" s="140"/>
    </row>
    <row r="117" spans="1:11" ht="33" x14ac:dyDescent="0.2">
      <c r="A117" s="819"/>
      <c r="B117" s="137">
        <v>4</v>
      </c>
      <c r="C117" s="882"/>
      <c r="D117" s="880"/>
      <c r="E117" s="880"/>
      <c r="F117" s="884"/>
      <c r="G117" s="881"/>
      <c r="H117" s="173"/>
      <c r="I117" s="137"/>
      <c r="J117" s="146" t="str">
        <f xml:space="preserve"> IF(OR(E115="X",F115="X",G115="x",F117="x",G117="X",F119="X",G119="X",G121="X" ),"x","")</f>
        <v/>
      </c>
      <c r="K117" s="140" t="s">
        <v>123</v>
      </c>
    </row>
    <row r="118" spans="1:11" ht="33" x14ac:dyDescent="0.2">
      <c r="A118" s="819"/>
      <c r="B118" s="137" t="s">
        <v>126</v>
      </c>
      <c r="C118" s="883"/>
      <c r="D118" s="880"/>
      <c r="E118" s="880"/>
      <c r="F118" s="884"/>
      <c r="G118" s="881"/>
      <c r="H118" s="173"/>
      <c r="I118" s="137"/>
      <c r="J118" s="147"/>
      <c r="K118" s="140"/>
    </row>
    <row r="119" spans="1:11" ht="33" x14ac:dyDescent="0.2">
      <c r="A119" s="819"/>
      <c r="B119" s="137">
        <v>3</v>
      </c>
      <c r="C119" s="885"/>
      <c r="D119" s="887"/>
      <c r="E119" s="897"/>
      <c r="F119" s="884"/>
      <c r="G119" s="881"/>
      <c r="H119" s="173"/>
      <c r="I119" s="137"/>
      <c r="J119" s="148" t="str">
        <f xml:space="preserve"> IF(OR(C115="X",D115="X",D117="x",E117="x",E119="X",F121="X",F123="X",G123="X" ),"x","")</f>
        <v/>
      </c>
      <c r="K119" s="140" t="s">
        <v>125</v>
      </c>
    </row>
    <row r="120" spans="1:11" ht="33" x14ac:dyDescent="0.2">
      <c r="A120" s="819"/>
      <c r="B120" s="137" t="s">
        <v>128</v>
      </c>
      <c r="C120" s="886"/>
      <c r="D120" s="887"/>
      <c r="E120" s="880"/>
      <c r="F120" s="884"/>
      <c r="G120" s="881"/>
      <c r="H120" s="173"/>
      <c r="I120" s="137"/>
      <c r="J120" s="149"/>
      <c r="K120" s="140"/>
    </row>
    <row r="121" spans="1:11" ht="33" x14ac:dyDescent="0.2">
      <c r="A121" s="819"/>
      <c r="B121" s="137">
        <v>2</v>
      </c>
      <c r="C121" s="885"/>
      <c r="D121" s="898"/>
      <c r="E121" s="899"/>
      <c r="F121" s="897"/>
      <c r="G121" s="881"/>
      <c r="H121" s="173"/>
      <c r="I121" s="137"/>
      <c r="J121" s="150" t="str">
        <f xml:space="preserve"> IF(OR(C117="X",D119="X",E121="x",E123="x" ),"x","")</f>
        <v/>
      </c>
      <c r="K121" s="140" t="s">
        <v>127</v>
      </c>
    </row>
    <row r="122" spans="1:11" ht="33" x14ac:dyDescent="0.2">
      <c r="A122" s="819"/>
      <c r="B122" s="137" t="s">
        <v>249</v>
      </c>
      <c r="C122" s="886"/>
      <c r="D122" s="898"/>
      <c r="E122" s="887"/>
      <c r="F122" s="880"/>
      <c r="G122" s="881"/>
      <c r="H122" s="173"/>
      <c r="I122" s="137"/>
      <c r="J122" s="149"/>
      <c r="K122" s="140"/>
    </row>
    <row r="123" spans="1:11" ht="33" x14ac:dyDescent="0.2">
      <c r="A123" s="819"/>
      <c r="B123" s="137">
        <v>1</v>
      </c>
      <c r="C123" s="885"/>
      <c r="D123" s="889"/>
      <c r="E123" s="891"/>
      <c r="F123" s="893"/>
      <c r="G123" s="895"/>
      <c r="H123" s="173"/>
      <c r="I123" s="137"/>
      <c r="J123" s="151" t="str">
        <f xml:space="preserve"> IF(OR(C119="X",C121="X",D121="x",C123="x",D123="x" ),"x","")</f>
        <v/>
      </c>
      <c r="K123" s="140" t="s">
        <v>129</v>
      </c>
    </row>
    <row r="124" spans="1:11" ht="33" x14ac:dyDescent="0.2">
      <c r="A124" s="819"/>
      <c r="B124" s="137" t="s">
        <v>130</v>
      </c>
      <c r="C124" s="888"/>
      <c r="D124" s="890"/>
      <c r="E124" s="892"/>
      <c r="F124" s="894"/>
      <c r="G124" s="896"/>
      <c r="H124" s="173"/>
      <c r="I124" s="137"/>
      <c r="J124" s="137"/>
      <c r="K124" s="138"/>
    </row>
    <row r="125" spans="1:11" x14ac:dyDescent="0.2">
      <c r="A125" s="159"/>
      <c r="B125" s="137"/>
      <c r="C125" s="137">
        <v>1</v>
      </c>
      <c r="D125" s="137">
        <v>2</v>
      </c>
      <c r="E125" s="137">
        <v>3</v>
      </c>
      <c r="F125" s="137">
        <v>4</v>
      </c>
      <c r="G125" s="137">
        <v>5</v>
      </c>
      <c r="H125" s="137"/>
      <c r="I125" s="137"/>
      <c r="J125" s="137"/>
      <c r="K125" s="138"/>
    </row>
    <row r="126" spans="1:11" x14ac:dyDescent="0.2">
      <c r="A126" s="159"/>
      <c r="B126" s="137"/>
      <c r="C126" s="137" t="s">
        <v>131</v>
      </c>
      <c r="D126" s="137" t="s">
        <v>132</v>
      </c>
      <c r="E126" s="137" t="s">
        <v>133</v>
      </c>
      <c r="F126" s="137" t="s">
        <v>134</v>
      </c>
      <c r="G126" s="137" t="s">
        <v>135</v>
      </c>
      <c r="H126" s="137"/>
      <c r="I126" s="137"/>
      <c r="J126" s="137"/>
      <c r="K126" s="138"/>
    </row>
    <row r="127" spans="1:11" x14ac:dyDescent="0.2">
      <c r="A127" s="159"/>
      <c r="B127" s="137"/>
      <c r="C127" s="818" t="s">
        <v>136</v>
      </c>
      <c r="D127" s="818"/>
      <c r="E127" s="818"/>
      <c r="F127" s="818"/>
      <c r="G127" s="818"/>
      <c r="H127" s="137"/>
      <c r="I127" s="137"/>
      <c r="J127" s="137"/>
      <c r="K127" s="138"/>
    </row>
    <row r="128" spans="1:11" x14ac:dyDescent="0.2">
      <c r="A128" s="159"/>
      <c r="B128" s="137"/>
      <c r="C128" s="818"/>
      <c r="D128" s="818"/>
      <c r="E128" s="818"/>
      <c r="F128" s="818"/>
      <c r="G128" s="818"/>
      <c r="H128" s="137"/>
      <c r="I128" s="137"/>
      <c r="J128" s="137"/>
      <c r="K128" s="138"/>
    </row>
    <row r="129" spans="1:11" ht="15" thickBot="1" x14ac:dyDescent="0.25">
      <c r="A129" s="74"/>
      <c r="B129" s="75"/>
      <c r="C129" s="75"/>
      <c r="D129" s="75"/>
      <c r="E129" s="75"/>
      <c r="F129" s="75"/>
      <c r="G129" s="75"/>
      <c r="H129" s="75"/>
      <c r="I129" s="75"/>
      <c r="J129" s="75"/>
      <c r="K129" s="76"/>
    </row>
    <row r="130" spans="1:11" ht="15" thickBot="1" x14ac:dyDescent="0.25"/>
    <row r="131" spans="1:11" ht="38.25" customHeight="1" thickBot="1" x14ac:dyDescent="0.25">
      <c r="A131" s="120" t="s">
        <v>120</v>
      </c>
      <c r="B131" s="822" t="str">
        <f>DESCRIPCION!A28</f>
        <v>g</v>
      </c>
      <c r="C131" s="823"/>
      <c r="D131" s="823"/>
      <c r="E131" s="823"/>
      <c r="F131" s="823"/>
      <c r="G131" s="823"/>
      <c r="H131" s="823"/>
      <c r="I131" s="824"/>
      <c r="J131" s="121" t="s">
        <v>350</v>
      </c>
      <c r="K131" s="119" t="str">
        <f>IF(J137="x","EXTREMA",IF(J139="x","ALTA",IF(J141="x","MODERADA",IF(J143="x","BAJA",""))))</f>
        <v/>
      </c>
    </row>
    <row r="132" spans="1:11" ht="16.5" thickBot="1" x14ac:dyDescent="0.25">
      <c r="A132" s="803" t="s">
        <v>122</v>
      </c>
      <c r="B132" s="804"/>
      <c r="C132" s="804"/>
      <c r="D132" s="805" t="str">
        <f>PROBABILIDAD!T17</f>
        <v xml:space="preserve"> </v>
      </c>
      <c r="E132" s="806"/>
      <c r="F132" s="803" t="s">
        <v>351</v>
      </c>
      <c r="G132" s="804"/>
      <c r="H132" s="804"/>
      <c r="I132" s="807"/>
      <c r="J132" s="808"/>
      <c r="K132" s="809"/>
    </row>
    <row r="133" spans="1:11" x14ac:dyDescent="0.2">
      <c r="A133" s="159"/>
      <c r="B133" s="137"/>
      <c r="C133" s="137"/>
      <c r="D133" s="137"/>
      <c r="E133" s="137"/>
      <c r="F133" s="137"/>
      <c r="G133" s="137"/>
      <c r="H133" s="137"/>
      <c r="I133" s="137"/>
      <c r="J133" s="155"/>
      <c r="K133" s="156"/>
    </row>
    <row r="134" spans="1:11" x14ac:dyDescent="0.2">
      <c r="A134" s="159"/>
      <c r="B134" s="137"/>
      <c r="C134" s="160"/>
      <c r="D134" s="137"/>
      <c r="E134" s="137"/>
      <c r="F134" s="137"/>
      <c r="G134" s="137"/>
      <c r="H134" s="137"/>
      <c r="I134" s="137"/>
      <c r="J134" s="155"/>
      <c r="K134" s="156"/>
    </row>
    <row r="135" spans="1:11" ht="45.75" customHeight="1" x14ac:dyDescent="0.2">
      <c r="A135" s="819" t="s">
        <v>122</v>
      </c>
      <c r="B135" s="137">
        <v>5</v>
      </c>
      <c r="C135" s="820"/>
      <c r="D135" s="816"/>
      <c r="E135" s="817"/>
      <c r="F135" s="817"/>
      <c r="G135" s="817"/>
      <c r="H135" s="137"/>
      <c r="I135" s="137"/>
      <c r="J135" s="826" t="s">
        <v>121</v>
      </c>
      <c r="K135" s="827"/>
    </row>
    <row r="136" spans="1:11" ht="15" x14ac:dyDescent="0.2">
      <c r="A136" s="819"/>
      <c r="B136" s="137" t="s">
        <v>124</v>
      </c>
      <c r="C136" s="821"/>
      <c r="D136" s="816"/>
      <c r="E136" s="817"/>
      <c r="F136" s="817"/>
      <c r="G136" s="817"/>
      <c r="H136" s="137"/>
      <c r="I136" s="137"/>
      <c r="J136" s="139"/>
      <c r="K136" s="140"/>
    </row>
    <row r="137" spans="1:11" ht="27" customHeight="1" x14ac:dyDescent="0.2">
      <c r="A137" s="819"/>
      <c r="B137" s="137">
        <v>4</v>
      </c>
      <c r="C137" s="863"/>
      <c r="D137" s="816"/>
      <c r="E137" s="816"/>
      <c r="F137" s="825"/>
      <c r="G137" s="817"/>
      <c r="H137" s="137"/>
      <c r="I137" s="137"/>
      <c r="J137" s="146" t="str">
        <f xml:space="preserve"> IF(OR(E135="X",F135="X",G135="x",F137="x",G137="X",F139="X",G139="X",G141="X" ),"x","")</f>
        <v/>
      </c>
      <c r="K137" s="140" t="s">
        <v>123</v>
      </c>
    </row>
    <row r="138" spans="1:11" ht="27.75" x14ac:dyDescent="0.2">
      <c r="A138" s="819"/>
      <c r="B138" s="137" t="s">
        <v>126</v>
      </c>
      <c r="C138" s="864"/>
      <c r="D138" s="816"/>
      <c r="E138" s="816"/>
      <c r="F138" s="825"/>
      <c r="G138" s="817"/>
      <c r="H138" s="137"/>
      <c r="I138" s="137"/>
      <c r="J138" s="147"/>
      <c r="K138" s="140"/>
    </row>
    <row r="139" spans="1:11" ht="32.25" customHeight="1" x14ac:dyDescent="0.2">
      <c r="A139" s="819"/>
      <c r="B139" s="137">
        <v>3</v>
      </c>
      <c r="C139" s="810"/>
      <c r="D139" s="814"/>
      <c r="E139" s="815"/>
      <c r="F139" s="825"/>
      <c r="G139" s="817"/>
      <c r="H139" s="137"/>
      <c r="I139" s="137"/>
      <c r="J139" s="148" t="str">
        <f xml:space="preserve"> IF(OR(C135="X",D135="X",D137="x",E137="x",E139="X",F141="X",F143="X",G143="X" ),"x","")</f>
        <v/>
      </c>
      <c r="K139" s="140" t="s">
        <v>125</v>
      </c>
    </row>
    <row r="140" spans="1:11" ht="27.75" x14ac:dyDescent="0.2">
      <c r="A140" s="819"/>
      <c r="B140" s="137" t="s">
        <v>128</v>
      </c>
      <c r="C140" s="811"/>
      <c r="D140" s="814"/>
      <c r="E140" s="816"/>
      <c r="F140" s="825"/>
      <c r="G140" s="817"/>
      <c r="H140" s="137"/>
      <c r="I140" s="137"/>
      <c r="J140" s="149"/>
      <c r="K140" s="140"/>
    </row>
    <row r="141" spans="1:11" ht="27.75" customHeight="1" x14ac:dyDescent="0.2">
      <c r="A141" s="819"/>
      <c r="B141" s="137">
        <v>2</v>
      </c>
      <c r="C141" s="810"/>
      <c r="D141" s="812"/>
      <c r="E141" s="813"/>
      <c r="F141" s="815"/>
      <c r="G141" s="817"/>
      <c r="H141" s="137"/>
      <c r="I141" s="137"/>
      <c r="J141" s="150" t="str">
        <f xml:space="preserve"> IF(OR(C137="X",D139="X",E141="x",E143="x" ),"x","")</f>
        <v/>
      </c>
      <c r="K141" s="140" t="s">
        <v>127</v>
      </c>
    </row>
    <row r="142" spans="1:11" ht="27.75" x14ac:dyDescent="0.2">
      <c r="A142" s="819"/>
      <c r="B142" s="137" t="s">
        <v>249</v>
      </c>
      <c r="C142" s="811"/>
      <c r="D142" s="812"/>
      <c r="E142" s="814"/>
      <c r="F142" s="816"/>
      <c r="G142" s="817"/>
      <c r="H142" s="137"/>
      <c r="I142" s="137"/>
      <c r="J142" s="149"/>
      <c r="K142" s="140"/>
    </row>
    <row r="143" spans="1:11" ht="30" customHeight="1" x14ac:dyDescent="0.2">
      <c r="A143" s="819"/>
      <c r="B143" s="137">
        <v>1</v>
      </c>
      <c r="C143" s="810"/>
      <c r="D143" s="841"/>
      <c r="E143" s="843"/>
      <c r="F143" s="845"/>
      <c r="G143" s="847"/>
      <c r="H143" s="137"/>
      <c r="I143" s="137"/>
      <c r="J143" s="151" t="str">
        <f xml:space="preserve"> IF(OR(C139="X",C141="X",C143="x",D141="x",D143="x" ),"x","")</f>
        <v/>
      </c>
      <c r="K143" s="140" t="s">
        <v>129</v>
      </c>
    </row>
    <row r="144" spans="1:11" x14ac:dyDescent="0.2">
      <c r="A144" s="819"/>
      <c r="B144" s="137" t="s">
        <v>130</v>
      </c>
      <c r="C144" s="840"/>
      <c r="D144" s="842"/>
      <c r="E144" s="844"/>
      <c r="F144" s="846"/>
      <c r="G144" s="848"/>
      <c r="H144" s="137"/>
      <c r="I144" s="137"/>
      <c r="J144" s="137"/>
      <c r="K144" s="138"/>
    </row>
    <row r="145" spans="1:11" x14ac:dyDescent="0.2">
      <c r="A145" s="159"/>
      <c r="B145" s="137"/>
      <c r="C145" s="137">
        <v>1</v>
      </c>
      <c r="D145" s="137">
        <v>2</v>
      </c>
      <c r="E145" s="137">
        <v>3</v>
      </c>
      <c r="F145" s="137">
        <v>4</v>
      </c>
      <c r="G145" s="137">
        <v>5</v>
      </c>
      <c r="H145" s="137"/>
      <c r="I145" s="137"/>
      <c r="J145" s="137"/>
      <c r="K145" s="138"/>
    </row>
    <row r="146" spans="1:11" x14ac:dyDescent="0.2">
      <c r="A146" s="159"/>
      <c r="B146" s="137"/>
      <c r="C146" s="137" t="s">
        <v>131</v>
      </c>
      <c r="D146" s="137" t="s">
        <v>132</v>
      </c>
      <c r="E146" s="137" t="s">
        <v>133</v>
      </c>
      <c r="F146" s="137" t="s">
        <v>134</v>
      </c>
      <c r="G146" s="137" t="s">
        <v>135</v>
      </c>
      <c r="H146" s="137"/>
      <c r="I146" s="137"/>
      <c r="J146" s="137"/>
      <c r="K146" s="138"/>
    </row>
    <row r="147" spans="1:11" x14ac:dyDescent="0.2">
      <c r="A147" s="159"/>
      <c r="B147" s="137"/>
      <c r="C147" s="818" t="s">
        <v>136</v>
      </c>
      <c r="D147" s="818"/>
      <c r="E147" s="818"/>
      <c r="F147" s="818"/>
      <c r="G147" s="818"/>
      <c r="H147" s="137"/>
      <c r="I147" s="137"/>
      <c r="J147" s="137"/>
      <c r="K147" s="138"/>
    </row>
    <row r="148" spans="1:11" x14ac:dyDescent="0.2">
      <c r="A148" s="159"/>
      <c r="B148" s="137"/>
      <c r="C148" s="818"/>
      <c r="D148" s="818"/>
      <c r="E148" s="818"/>
      <c r="F148" s="818"/>
      <c r="G148" s="818"/>
      <c r="H148" s="137"/>
      <c r="I148" s="137"/>
      <c r="J148" s="137"/>
      <c r="K148" s="138"/>
    </row>
    <row r="149" spans="1:11" ht="15" thickBot="1" x14ac:dyDescent="0.25">
      <c r="A149" s="161"/>
      <c r="B149" s="162"/>
      <c r="C149" s="162"/>
      <c r="D149" s="162"/>
      <c r="E149" s="162"/>
      <c r="F149" s="162"/>
      <c r="G149" s="162"/>
      <c r="H149" s="162"/>
      <c r="I149" s="162"/>
      <c r="J149" s="162"/>
      <c r="K149" s="163"/>
    </row>
    <row r="150" spans="1:11" ht="15" thickBot="1" x14ac:dyDescent="0.25"/>
    <row r="151" spans="1:11" ht="31.5" customHeight="1" thickBot="1" x14ac:dyDescent="0.25">
      <c r="A151" s="120" t="s">
        <v>120</v>
      </c>
      <c r="B151" s="822" t="str">
        <f>DESCRIPCION!A31</f>
        <v>h</v>
      </c>
      <c r="C151" s="823"/>
      <c r="D151" s="823"/>
      <c r="E151" s="823"/>
      <c r="F151" s="823"/>
      <c r="G151" s="823"/>
      <c r="H151" s="823"/>
      <c r="I151" s="824"/>
      <c r="J151" s="121" t="s">
        <v>350</v>
      </c>
      <c r="K151" s="119" t="str">
        <f>IF(J157="x","EXTREMA",IF(J159="x","ALTA",IF(J161="x","MODERADA",IF(J163="x","BAJA",""))))</f>
        <v/>
      </c>
    </row>
    <row r="152" spans="1:11" ht="16.5" thickBot="1" x14ac:dyDescent="0.25">
      <c r="A152" s="803" t="s">
        <v>122</v>
      </c>
      <c r="B152" s="804"/>
      <c r="C152" s="804"/>
      <c r="D152" s="805" t="str">
        <f>PROBABILIDAD!T18</f>
        <v xml:space="preserve"> </v>
      </c>
      <c r="E152" s="806"/>
      <c r="F152" s="803" t="s">
        <v>351</v>
      </c>
      <c r="G152" s="804"/>
      <c r="H152" s="804"/>
      <c r="I152" s="807"/>
      <c r="J152" s="808"/>
      <c r="K152" s="809"/>
    </row>
    <row r="153" spans="1:11" x14ac:dyDescent="0.2">
      <c r="A153" s="159"/>
      <c r="B153" s="137"/>
      <c r="C153" s="137"/>
      <c r="D153" s="137"/>
      <c r="E153" s="137"/>
      <c r="F153" s="137"/>
      <c r="G153" s="137"/>
      <c r="H153" s="137"/>
      <c r="I153" s="137"/>
      <c r="J153" s="155"/>
      <c r="K153" s="156"/>
    </row>
    <row r="154" spans="1:11" x14ac:dyDescent="0.2">
      <c r="A154" s="159"/>
      <c r="B154" s="137"/>
      <c r="C154" s="160"/>
      <c r="D154" s="137"/>
      <c r="E154" s="137"/>
      <c r="F154" s="137"/>
      <c r="G154" s="137"/>
      <c r="H154" s="137"/>
      <c r="I154" s="137"/>
      <c r="J154" s="155"/>
      <c r="K154" s="156"/>
    </row>
    <row r="155" spans="1:11" ht="36" customHeight="1" x14ac:dyDescent="0.2">
      <c r="A155" s="819" t="s">
        <v>122</v>
      </c>
      <c r="B155" s="137">
        <v>5</v>
      </c>
      <c r="C155" s="820"/>
      <c r="D155" s="816"/>
      <c r="E155" s="817"/>
      <c r="F155" s="817"/>
      <c r="G155" s="817"/>
      <c r="H155" s="137"/>
      <c r="I155" s="137"/>
      <c r="J155" s="826" t="s">
        <v>121</v>
      </c>
      <c r="K155" s="827"/>
    </row>
    <row r="156" spans="1:11" ht="15" x14ac:dyDescent="0.2">
      <c r="A156" s="819"/>
      <c r="B156" s="137" t="s">
        <v>124</v>
      </c>
      <c r="C156" s="821"/>
      <c r="D156" s="816"/>
      <c r="E156" s="817"/>
      <c r="F156" s="817"/>
      <c r="G156" s="817"/>
      <c r="H156" s="137"/>
      <c r="I156" s="137"/>
      <c r="J156" s="139"/>
      <c r="K156" s="140"/>
    </row>
    <row r="157" spans="1:11" ht="27" customHeight="1" x14ac:dyDescent="0.2">
      <c r="A157" s="819"/>
      <c r="B157" s="137">
        <v>4</v>
      </c>
      <c r="C157" s="863"/>
      <c r="D157" s="816"/>
      <c r="E157" s="816"/>
      <c r="F157" s="825"/>
      <c r="G157" s="817"/>
      <c r="H157" s="137"/>
      <c r="I157" s="137"/>
      <c r="J157" s="146" t="str">
        <f xml:space="preserve"> IF(OR(E155="X",F155="X",G155="x",F157="x",G157="X",F159="X",G159="X",G161="X" ),"x","")</f>
        <v/>
      </c>
      <c r="K157" s="140" t="s">
        <v>123</v>
      </c>
    </row>
    <row r="158" spans="1:11" ht="27.75" x14ac:dyDescent="0.2">
      <c r="A158" s="819"/>
      <c r="B158" s="137" t="s">
        <v>126</v>
      </c>
      <c r="C158" s="864"/>
      <c r="D158" s="816"/>
      <c r="E158" s="816"/>
      <c r="F158" s="825"/>
      <c r="G158" s="817"/>
      <c r="H158" s="137"/>
      <c r="I158" s="137"/>
      <c r="J158" s="147"/>
      <c r="K158" s="140"/>
    </row>
    <row r="159" spans="1:11" ht="27.75" customHeight="1" x14ac:dyDescent="0.2">
      <c r="A159" s="819"/>
      <c r="B159" s="137">
        <v>3</v>
      </c>
      <c r="C159" s="810"/>
      <c r="D159" s="814"/>
      <c r="E159" s="815"/>
      <c r="F159" s="825"/>
      <c r="G159" s="817"/>
      <c r="H159" s="137"/>
      <c r="I159" s="137"/>
      <c r="J159" s="148" t="str">
        <f xml:space="preserve"> IF(OR(C155="X",D155="X",D157="x",E157="x",E159="X",F161="X",F163="X",G163="X" ),"x","")</f>
        <v/>
      </c>
      <c r="K159" s="140" t="s">
        <v>125</v>
      </c>
    </row>
    <row r="160" spans="1:11" ht="27.75" x14ac:dyDescent="0.2">
      <c r="A160" s="819"/>
      <c r="B160" s="137" t="s">
        <v>128</v>
      </c>
      <c r="C160" s="811"/>
      <c r="D160" s="814"/>
      <c r="E160" s="816"/>
      <c r="F160" s="825"/>
      <c r="G160" s="817"/>
      <c r="H160" s="137"/>
      <c r="I160" s="137"/>
      <c r="J160" s="149"/>
      <c r="K160" s="140"/>
    </row>
    <row r="161" spans="1:11" ht="27.75" customHeight="1" x14ac:dyDescent="0.2">
      <c r="A161" s="819"/>
      <c r="B161" s="137">
        <v>2</v>
      </c>
      <c r="C161" s="810"/>
      <c r="D161" s="812"/>
      <c r="E161" s="813"/>
      <c r="F161" s="815"/>
      <c r="G161" s="817"/>
      <c r="H161" s="137"/>
      <c r="I161" s="137"/>
      <c r="J161" s="150" t="str">
        <f xml:space="preserve"> IF(OR(C157="X",D159="X",E161="x",E163="x" ),"x","")</f>
        <v/>
      </c>
      <c r="K161" s="140" t="s">
        <v>127</v>
      </c>
    </row>
    <row r="162" spans="1:11" ht="27.75" x14ac:dyDescent="0.2">
      <c r="A162" s="819"/>
      <c r="B162" s="137" t="s">
        <v>249</v>
      </c>
      <c r="C162" s="811"/>
      <c r="D162" s="812"/>
      <c r="E162" s="814"/>
      <c r="F162" s="816"/>
      <c r="G162" s="817"/>
      <c r="H162" s="137"/>
      <c r="I162" s="137"/>
      <c r="J162" s="149"/>
      <c r="K162" s="140"/>
    </row>
    <row r="163" spans="1:11" ht="27.75" x14ac:dyDescent="0.2">
      <c r="A163" s="819"/>
      <c r="B163" s="137">
        <v>1</v>
      </c>
      <c r="C163" s="810"/>
      <c r="D163" s="841"/>
      <c r="E163" s="843"/>
      <c r="F163" s="845"/>
      <c r="G163" s="847"/>
      <c r="H163" s="137"/>
      <c r="I163" s="137"/>
      <c r="J163" s="151" t="str">
        <f xml:space="preserve"> IF(OR(C159="X",C161="X",C163="x",D161="x",D163="x" ),"x","")</f>
        <v/>
      </c>
      <c r="K163" s="140" t="s">
        <v>129</v>
      </c>
    </row>
    <row r="164" spans="1:11" ht="26.25" customHeight="1" x14ac:dyDescent="0.2">
      <c r="A164" s="819"/>
      <c r="B164" s="137" t="s">
        <v>130</v>
      </c>
      <c r="C164" s="840"/>
      <c r="D164" s="842"/>
      <c r="E164" s="844"/>
      <c r="F164" s="846"/>
      <c r="G164" s="848"/>
      <c r="H164" s="137"/>
      <c r="I164" s="137"/>
      <c r="J164" s="137"/>
      <c r="K164" s="138"/>
    </row>
    <row r="165" spans="1:11" x14ac:dyDescent="0.2">
      <c r="A165" s="159"/>
      <c r="B165" s="137"/>
      <c r="C165" s="137">
        <v>1</v>
      </c>
      <c r="D165" s="137">
        <v>2</v>
      </c>
      <c r="E165" s="137">
        <v>3</v>
      </c>
      <c r="F165" s="137">
        <v>4</v>
      </c>
      <c r="G165" s="137">
        <v>5</v>
      </c>
      <c r="H165" s="137"/>
      <c r="I165" s="137"/>
      <c r="J165" s="137"/>
      <c r="K165" s="138"/>
    </row>
    <row r="166" spans="1:11" x14ac:dyDescent="0.2">
      <c r="A166" s="159"/>
      <c r="B166" s="137"/>
      <c r="C166" s="137" t="s">
        <v>131</v>
      </c>
      <c r="D166" s="137" t="s">
        <v>132</v>
      </c>
      <c r="E166" s="137" t="s">
        <v>133</v>
      </c>
      <c r="F166" s="137" t="s">
        <v>134</v>
      </c>
      <c r="G166" s="137" t="s">
        <v>135</v>
      </c>
      <c r="H166" s="137"/>
      <c r="I166" s="137"/>
      <c r="J166" s="137"/>
      <c r="K166" s="138"/>
    </row>
    <row r="167" spans="1:11" x14ac:dyDescent="0.2">
      <c r="A167" s="159"/>
      <c r="B167" s="137"/>
      <c r="C167" s="818" t="s">
        <v>136</v>
      </c>
      <c r="D167" s="818"/>
      <c r="E167" s="818"/>
      <c r="F167" s="818"/>
      <c r="G167" s="818"/>
      <c r="H167" s="137"/>
      <c r="I167" s="137"/>
      <c r="J167" s="137"/>
      <c r="K167" s="138"/>
    </row>
    <row r="168" spans="1:11" x14ac:dyDescent="0.2">
      <c r="A168" s="159"/>
      <c r="B168" s="137"/>
      <c r="C168" s="818"/>
      <c r="D168" s="818"/>
      <c r="E168" s="818"/>
      <c r="F168" s="818"/>
      <c r="G168" s="818"/>
      <c r="H168" s="137"/>
      <c r="I168" s="137"/>
      <c r="J168" s="137"/>
      <c r="K168" s="138"/>
    </row>
    <row r="169" spans="1:11" ht="15" thickBot="1" x14ac:dyDescent="0.25">
      <c r="A169" s="161"/>
      <c r="B169" s="162"/>
      <c r="C169" s="162"/>
      <c r="D169" s="162"/>
      <c r="E169" s="162"/>
      <c r="F169" s="162"/>
      <c r="G169" s="162"/>
      <c r="H169" s="162"/>
      <c r="I169" s="162"/>
      <c r="J169" s="162"/>
      <c r="K169" s="163"/>
    </row>
    <row r="171" spans="1:11" ht="15" thickBot="1" x14ac:dyDescent="0.25"/>
    <row r="172" spans="1:11" ht="33.75" customHeight="1" thickBot="1" x14ac:dyDescent="0.25">
      <c r="A172" s="120" t="s">
        <v>120</v>
      </c>
      <c r="B172" s="900" t="str">
        <f>DESCRIPCION!A34</f>
        <v>i</v>
      </c>
      <c r="C172" s="901"/>
      <c r="D172" s="901"/>
      <c r="E172" s="901"/>
      <c r="F172" s="901"/>
      <c r="G172" s="901"/>
      <c r="H172" s="901"/>
      <c r="I172" s="902"/>
      <c r="J172" s="121" t="s">
        <v>350</v>
      </c>
      <c r="K172" s="119" t="str">
        <f>IF(J178="x","EXTREMA",IF(J180="x","ALTA",IF(J182="x","MODERADA",IF(J184="x","BAJA",""))))</f>
        <v/>
      </c>
    </row>
    <row r="173" spans="1:11" ht="16.5" thickBot="1" x14ac:dyDescent="0.25">
      <c r="A173" s="803" t="s">
        <v>122</v>
      </c>
      <c r="B173" s="804"/>
      <c r="C173" s="804"/>
      <c r="D173" s="805" t="str">
        <f>PROBABILIDAD!T19</f>
        <v xml:space="preserve"> </v>
      </c>
      <c r="E173" s="806"/>
      <c r="F173" s="803" t="s">
        <v>351</v>
      </c>
      <c r="G173" s="804"/>
      <c r="H173" s="804"/>
      <c r="I173" s="807"/>
      <c r="J173" s="808"/>
      <c r="K173" s="809"/>
    </row>
    <row r="174" spans="1:11" x14ac:dyDescent="0.2">
      <c r="A174" s="159"/>
      <c r="B174" s="137"/>
      <c r="C174" s="137"/>
      <c r="D174" s="137"/>
      <c r="E174" s="137"/>
      <c r="F174" s="137"/>
      <c r="G174" s="137"/>
      <c r="H174" s="137"/>
      <c r="I174" s="137"/>
      <c r="J174" s="155"/>
      <c r="K174" s="156"/>
    </row>
    <row r="175" spans="1:11" x14ac:dyDescent="0.2">
      <c r="A175" s="159"/>
      <c r="B175" s="137"/>
      <c r="C175" s="160"/>
      <c r="D175" s="137"/>
      <c r="E175" s="137"/>
      <c r="F175" s="137"/>
      <c r="G175" s="137"/>
      <c r="H175" s="137"/>
      <c r="I175" s="137"/>
      <c r="J175" s="155"/>
      <c r="K175" s="156"/>
    </row>
    <row r="176" spans="1:11" ht="31.5" customHeight="1" x14ac:dyDescent="0.2">
      <c r="A176" s="819" t="s">
        <v>122</v>
      </c>
      <c r="B176" s="137">
        <v>5</v>
      </c>
      <c r="C176" s="820"/>
      <c r="D176" s="816"/>
      <c r="E176" s="817"/>
      <c r="F176" s="817"/>
      <c r="G176" s="817"/>
      <c r="H176" s="137"/>
      <c r="I176" s="137"/>
      <c r="J176" s="826" t="s">
        <v>121</v>
      </c>
      <c r="K176" s="827"/>
    </row>
    <row r="177" spans="1:11" ht="15" x14ac:dyDescent="0.2">
      <c r="A177" s="819"/>
      <c r="B177" s="137" t="s">
        <v>124</v>
      </c>
      <c r="C177" s="821"/>
      <c r="D177" s="816"/>
      <c r="E177" s="817"/>
      <c r="F177" s="817"/>
      <c r="G177" s="817"/>
      <c r="H177" s="137"/>
      <c r="I177" s="137"/>
      <c r="J177" s="139"/>
      <c r="K177" s="140"/>
    </row>
    <row r="178" spans="1:11" ht="27.75" customHeight="1" x14ac:dyDescent="0.2">
      <c r="A178" s="819"/>
      <c r="B178" s="137">
        <v>4</v>
      </c>
      <c r="C178" s="863"/>
      <c r="D178" s="816"/>
      <c r="E178" s="816"/>
      <c r="F178" s="825"/>
      <c r="G178" s="817"/>
      <c r="H178" s="137"/>
      <c r="I178" s="137"/>
      <c r="J178" s="146" t="str">
        <f xml:space="preserve"> IF(OR(E176="X",F176="X",G176="x",F178="x",G178="X",F180="X",G180="X",G182="X" ),"x","")</f>
        <v/>
      </c>
      <c r="K178" s="140" t="s">
        <v>123</v>
      </c>
    </row>
    <row r="179" spans="1:11" ht="27.75" x14ac:dyDescent="0.2">
      <c r="A179" s="819"/>
      <c r="B179" s="137" t="s">
        <v>126</v>
      </c>
      <c r="C179" s="864"/>
      <c r="D179" s="816"/>
      <c r="E179" s="816"/>
      <c r="F179" s="825"/>
      <c r="G179" s="817"/>
      <c r="H179" s="137"/>
      <c r="I179" s="137"/>
      <c r="J179" s="147"/>
      <c r="K179" s="140"/>
    </row>
    <row r="180" spans="1:11" ht="32.25" customHeight="1" x14ac:dyDescent="0.2">
      <c r="A180" s="819"/>
      <c r="B180" s="137">
        <v>3</v>
      </c>
      <c r="C180" s="810"/>
      <c r="D180" s="814"/>
      <c r="E180" s="815"/>
      <c r="F180" s="825"/>
      <c r="G180" s="817"/>
      <c r="H180" s="137"/>
      <c r="I180" s="137"/>
      <c r="J180" s="148" t="str">
        <f xml:space="preserve"> IF(OR(C176="X",D176="X",D178="x",E178="x",E180="X",F182="X",F184="X",G184="X" ),"x","")</f>
        <v/>
      </c>
      <c r="K180" s="140" t="s">
        <v>125</v>
      </c>
    </row>
    <row r="181" spans="1:11" ht="27.75" x14ac:dyDescent="0.2">
      <c r="A181" s="819"/>
      <c r="B181" s="137" t="s">
        <v>128</v>
      </c>
      <c r="C181" s="811"/>
      <c r="D181" s="814"/>
      <c r="E181" s="816"/>
      <c r="F181" s="825"/>
      <c r="G181" s="817"/>
      <c r="H181" s="137"/>
      <c r="I181" s="137"/>
      <c r="J181" s="149"/>
      <c r="K181" s="140"/>
    </row>
    <row r="182" spans="1:11" ht="32.25" customHeight="1" x14ac:dyDescent="0.2">
      <c r="A182" s="819"/>
      <c r="B182" s="137">
        <v>2</v>
      </c>
      <c r="C182" s="810"/>
      <c r="D182" s="812"/>
      <c r="E182" s="813"/>
      <c r="F182" s="815"/>
      <c r="G182" s="817"/>
      <c r="H182" s="137"/>
      <c r="I182" s="137"/>
      <c r="J182" s="150" t="str">
        <f xml:space="preserve"> IF(OR(E182="X",D180="X",C178="x",E184="x" ),"x","")</f>
        <v/>
      </c>
      <c r="K182" s="140" t="s">
        <v>127</v>
      </c>
    </row>
    <row r="183" spans="1:11" ht="27.75" x14ac:dyDescent="0.2">
      <c r="A183" s="819"/>
      <c r="B183" s="137" t="s">
        <v>249</v>
      </c>
      <c r="C183" s="811"/>
      <c r="D183" s="812"/>
      <c r="E183" s="814"/>
      <c r="F183" s="816"/>
      <c r="G183" s="817"/>
      <c r="H183" s="137"/>
      <c r="I183" s="137"/>
      <c r="J183" s="149"/>
      <c r="K183" s="140"/>
    </row>
    <row r="184" spans="1:11" ht="27.75" x14ac:dyDescent="0.2">
      <c r="A184" s="819"/>
      <c r="B184" s="137">
        <v>1</v>
      </c>
      <c r="C184" s="810"/>
      <c r="D184" s="841"/>
      <c r="E184" s="843"/>
      <c r="F184" s="845"/>
      <c r="G184" s="847"/>
      <c r="H184" s="137"/>
      <c r="I184" s="137"/>
      <c r="J184" s="151" t="str">
        <f xml:space="preserve"> IF(OR(C180="X",C182="X",D182="x",D184="x",C184="x" ),"x","")</f>
        <v/>
      </c>
      <c r="K184" s="140" t="s">
        <v>129</v>
      </c>
    </row>
    <row r="185" spans="1:11" ht="24" customHeight="1" x14ac:dyDescent="0.2">
      <c r="A185" s="819"/>
      <c r="B185" s="137" t="s">
        <v>130</v>
      </c>
      <c r="C185" s="840"/>
      <c r="D185" s="842"/>
      <c r="E185" s="844"/>
      <c r="F185" s="846"/>
      <c r="G185" s="848"/>
      <c r="H185" s="137"/>
      <c r="I185" s="137"/>
      <c r="J185" s="137"/>
      <c r="K185" s="138"/>
    </row>
    <row r="186" spans="1:11" x14ac:dyDescent="0.2">
      <c r="A186" s="159"/>
      <c r="B186" s="137"/>
      <c r="C186" s="137">
        <v>1</v>
      </c>
      <c r="D186" s="137">
        <v>2</v>
      </c>
      <c r="E186" s="137">
        <v>3</v>
      </c>
      <c r="F186" s="137">
        <v>4</v>
      </c>
      <c r="G186" s="137">
        <v>5</v>
      </c>
      <c r="H186" s="137"/>
      <c r="I186" s="137"/>
      <c r="J186" s="137"/>
      <c r="K186" s="138"/>
    </row>
    <row r="187" spans="1:11" x14ac:dyDescent="0.2">
      <c r="A187" s="159"/>
      <c r="B187" s="137"/>
      <c r="C187" s="137" t="s">
        <v>131</v>
      </c>
      <c r="D187" s="137" t="s">
        <v>132</v>
      </c>
      <c r="E187" s="137" t="s">
        <v>133</v>
      </c>
      <c r="F187" s="137" t="s">
        <v>134</v>
      </c>
      <c r="G187" s="137" t="s">
        <v>135</v>
      </c>
      <c r="H187" s="137"/>
      <c r="I187" s="137"/>
      <c r="J187" s="137"/>
      <c r="K187" s="138"/>
    </row>
    <row r="188" spans="1:11" x14ac:dyDescent="0.2">
      <c r="A188" s="159"/>
      <c r="B188" s="137"/>
      <c r="C188" s="818" t="s">
        <v>136</v>
      </c>
      <c r="D188" s="818"/>
      <c r="E188" s="818"/>
      <c r="F188" s="818"/>
      <c r="G188" s="818"/>
      <c r="H188" s="137"/>
      <c r="I188" s="137"/>
      <c r="J188" s="137"/>
      <c r="K188" s="138"/>
    </row>
    <row r="189" spans="1:11" x14ac:dyDescent="0.2">
      <c r="A189" s="159"/>
      <c r="B189" s="137"/>
      <c r="C189" s="818"/>
      <c r="D189" s="818"/>
      <c r="E189" s="818"/>
      <c r="F189" s="818"/>
      <c r="G189" s="818"/>
      <c r="H189" s="137"/>
      <c r="I189" s="137"/>
      <c r="J189" s="137"/>
      <c r="K189" s="138"/>
    </row>
    <row r="190" spans="1:11" ht="15" thickBot="1" x14ac:dyDescent="0.25">
      <c r="A190" s="74"/>
      <c r="B190" s="75"/>
      <c r="C190" s="75"/>
      <c r="D190" s="75"/>
      <c r="E190" s="75"/>
      <c r="F190" s="75"/>
      <c r="G190" s="75"/>
      <c r="H190" s="75"/>
      <c r="I190" s="75"/>
      <c r="J190" s="75"/>
      <c r="K190" s="76"/>
    </row>
    <row r="191" spans="1:11" ht="15" thickBot="1" x14ac:dyDescent="0.25"/>
    <row r="192" spans="1:11" ht="33" customHeight="1" thickBot="1" x14ac:dyDescent="0.25">
      <c r="A192" s="120" t="s">
        <v>120</v>
      </c>
      <c r="B192" s="822" t="str">
        <f>DESCRIPCION!A37</f>
        <v>j</v>
      </c>
      <c r="C192" s="823"/>
      <c r="D192" s="823"/>
      <c r="E192" s="823"/>
      <c r="F192" s="823"/>
      <c r="G192" s="823"/>
      <c r="H192" s="823"/>
      <c r="I192" s="824"/>
      <c r="J192" s="121" t="s">
        <v>350</v>
      </c>
      <c r="K192" s="119" t="str">
        <f>IF(J198="x","EXTREMA",IF(J200="x","ALTA",IF(J202="x","MODERADA",IF(J204="x","BAJA",""))))</f>
        <v/>
      </c>
    </row>
    <row r="193" spans="1:11" ht="16.5" thickBot="1" x14ac:dyDescent="0.25">
      <c r="A193" s="803" t="s">
        <v>122</v>
      </c>
      <c r="B193" s="804"/>
      <c r="C193" s="804"/>
      <c r="D193" s="805" t="str">
        <f>PROBABILIDAD!T20</f>
        <v xml:space="preserve"> </v>
      </c>
      <c r="E193" s="806"/>
      <c r="F193" s="803" t="s">
        <v>351</v>
      </c>
      <c r="G193" s="804"/>
      <c r="H193" s="804"/>
      <c r="I193" s="807"/>
      <c r="J193" s="808"/>
      <c r="K193" s="809"/>
    </row>
    <row r="194" spans="1:11" x14ac:dyDescent="0.2">
      <c r="A194" s="159"/>
      <c r="B194" s="137"/>
      <c r="C194" s="137"/>
      <c r="D194" s="137"/>
      <c r="E194" s="137"/>
      <c r="F194" s="137"/>
      <c r="G194" s="137"/>
      <c r="H194" s="137"/>
      <c r="I194" s="137"/>
      <c r="J194" s="155"/>
      <c r="K194" s="156"/>
    </row>
    <row r="195" spans="1:11" x14ac:dyDescent="0.2">
      <c r="A195" s="159"/>
      <c r="B195" s="137"/>
      <c r="C195" s="160"/>
      <c r="D195" s="137"/>
      <c r="E195" s="137"/>
      <c r="F195" s="137"/>
      <c r="G195" s="137"/>
      <c r="H195" s="137"/>
      <c r="I195" s="137"/>
      <c r="J195" s="155"/>
      <c r="K195" s="156"/>
    </row>
    <row r="196" spans="1:11" ht="27" customHeight="1" x14ac:dyDescent="0.2">
      <c r="A196" s="819" t="s">
        <v>122</v>
      </c>
      <c r="B196" s="137">
        <v>5</v>
      </c>
      <c r="C196" s="820"/>
      <c r="D196" s="816"/>
      <c r="E196" s="817"/>
      <c r="F196" s="817"/>
      <c r="G196" s="817"/>
      <c r="H196" s="137"/>
      <c r="I196" s="137"/>
      <c r="J196" s="826" t="s">
        <v>121</v>
      </c>
      <c r="K196" s="827"/>
    </row>
    <row r="197" spans="1:11" ht="15" x14ac:dyDescent="0.2">
      <c r="A197" s="819"/>
      <c r="B197" s="137" t="s">
        <v>124</v>
      </c>
      <c r="C197" s="821"/>
      <c r="D197" s="816"/>
      <c r="E197" s="817"/>
      <c r="F197" s="817"/>
      <c r="G197" s="817"/>
      <c r="H197" s="137"/>
      <c r="I197" s="137"/>
      <c r="J197" s="139"/>
      <c r="K197" s="140"/>
    </row>
    <row r="198" spans="1:11" ht="30.75" customHeight="1" x14ac:dyDescent="0.2">
      <c r="A198" s="819"/>
      <c r="B198" s="137">
        <v>4</v>
      </c>
      <c r="C198" s="863"/>
      <c r="D198" s="816"/>
      <c r="E198" s="816"/>
      <c r="F198" s="825"/>
      <c r="G198" s="817"/>
      <c r="H198" s="137"/>
      <c r="I198" s="137"/>
      <c r="J198" s="146" t="str">
        <f xml:space="preserve"> IF(OR(E196="X",F196="X",G196="x",F198="x",G198="X",F200="X",G200="X",G202="X" ),"x","")</f>
        <v/>
      </c>
      <c r="K198" s="140" t="s">
        <v>123</v>
      </c>
    </row>
    <row r="199" spans="1:11" ht="27.75" x14ac:dyDescent="0.2">
      <c r="A199" s="819"/>
      <c r="B199" s="137" t="s">
        <v>126</v>
      </c>
      <c r="C199" s="864"/>
      <c r="D199" s="816"/>
      <c r="E199" s="816"/>
      <c r="F199" s="825"/>
      <c r="G199" s="817"/>
      <c r="H199" s="137"/>
      <c r="I199" s="137"/>
      <c r="J199" s="147"/>
      <c r="K199" s="140"/>
    </row>
    <row r="200" spans="1:11" ht="25.5" customHeight="1" x14ac:dyDescent="0.2">
      <c r="A200" s="819"/>
      <c r="B200" s="137">
        <v>3</v>
      </c>
      <c r="C200" s="810"/>
      <c r="D200" s="814"/>
      <c r="E200" s="815"/>
      <c r="F200" s="825"/>
      <c r="G200" s="817"/>
      <c r="H200" s="137"/>
      <c r="I200" s="137"/>
      <c r="J200" s="148" t="str">
        <f xml:space="preserve"> IF(OR(C196="X",D196="X",D198="x",E198="x",E200="X",F202="X",F204="X",G204="X" ),"x","")</f>
        <v/>
      </c>
      <c r="K200" s="140" t="s">
        <v>125</v>
      </c>
    </row>
    <row r="201" spans="1:11" ht="27.75" x14ac:dyDescent="0.2">
      <c r="A201" s="819"/>
      <c r="B201" s="137" t="s">
        <v>128</v>
      </c>
      <c r="C201" s="811"/>
      <c r="D201" s="814"/>
      <c r="E201" s="816"/>
      <c r="F201" s="825"/>
      <c r="G201" s="817"/>
      <c r="H201" s="137"/>
      <c r="I201" s="137"/>
      <c r="J201" s="149"/>
      <c r="K201" s="140"/>
    </row>
    <row r="202" spans="1:11" ht="32.25" customHeight="1" x14ac:dyDescent="0.2">
      <c r="A202" s="819"/>
      <c r="B202" s="137">
        <v>2</v>
      </c>
      <c r="C202" s="810"/>
      <c r="D202" s="812"/>
      <c r="E202" s="813"/>
      <c r="F202" s="815"/>
      <c r="G202" s="817"/>
      <c r="H202" s="137"/>
      <c r="I202" s="137"/>
      <c r="J202" s="150" t="str">
        <f xml:space="preserve"> IF(OR(C198="X",D200="X",E202="x",E204="x" ),"x","")</f>
        <v/>
      </c>
      <c r="K202" s="140" t="s">
        <v>127</v>
      </c>
    </row>
    <row r="203" spans="1:11" ht="27.75" x14ac:dyDescent="0.2">
      <c r="A203" s="819"/>
      <c r="B203" s="137" t="s">
        <v>249</v>
      </c>
      <c r="C203" s="811"/>
      <c r="D203" s="812"/>
      <c r="E203" s="814"/>
      <c r="F203" s="816"/>
      <c r="G203" s="817"/>
      <c r="H203" s="137"/>
      <c r="I203" s="137"/>
      <c r="J203" s="149"/>
      <c r="K203" s="140"/>
    </row>
    <row r="204" spans="1:11" ht="27.75" x14ac:dyDescent="0.2">
      <c r="A204" s="819"/>
      <c r="B204" s="137">
        <v>1</v>
      </c>
      <c r="C204" s="810"/>
      <c r="D204" s="841"/>
      <c r="E204" s="843"/>
      <c r="F204" s="845"/>
      <c r="G204" s="847"/>
      <c r="H204" s="137"/>
      <c r="I204" s="137"/>
      <c r="J204" s="151" t="str">
        <f xml:space="preserve"> IF(OR(C200="X",C202="X",D202="x",D204="x",C204="x" ),"x","")</f>
        <v/>
      </c>
      <c r="K204" s="140" t="s">
        <v>129</v>
      </c>
    </row>
    <row r="205" spans="1:11" ht="26.25" customHeight="1" x14ac:dyDescent="0.2">
      <c r="A205" s="819"/>
      <c r="B205" s="137" t="s">
        <v>130</v>
      </c>
      <c r="C205" s="840"/>
      <c r="D205" s="842"/>
      <c r="E205" s="844"/>
      <c r="F205" s="846"/>
      <c r="G205" s="848"/>
      <c r="H205" s="137"/>
      <c r="I205" s="137"/>
      <c r="J205" s="137"/>
      <c r="K205" s="138"/>
    </row>
    <row r="206" spans="1:11" x14ac:dyDescent="0.2">
      <c r="A206" s="159"/>
      <c r="B206" s="137"/>
      <c r="C206" s="137">
        <v>1</v>
      </c>
      <c r="D206" s="137">
        <v>2</v>
      </c>
      <c r="E206" s="137">
        <v>3</v>
      </c>
      <c r="F206" s="137">
        <v>4</v>
      </c>
      <c r="G206" s="137">
        <v>5</v>
      </c>
      <c r="H206" s="137"/>
      <c r="I206" s="137"/>
      <c r="J206" s="137"/>
      <c r="K206" s="138"/>
    </row>
    <row r="207" spans="1:11" x14ac:dyDescent="0.2">
      <c r="A207" s="159"/>
      <c r="B207" s="137"/>
      <c r="C207" s="137" t="s">
        <v>131</v>
      </c>
      <c r="D207" s="137" t="s">
        <v>132</v>
      </c>
      <c r="E207" s="137" t="s">
        <v>133</v>
      </c>
      <c r="F207" s="137" t="s">
        <v>134</v>
      </c>
      <c r="G207" s="137" t="s">
        <v>135</v>
      </c>
      <c r="H207" s="137"/>
      <c r="I207" s="137"/>
      <c r="J207" s="137"/>
      <c r="K207" s="138"/>
    </row>
    <row r="208" spans="1:11" x14ac:dyDescent="0.2">
      <c r="A208" s="159"/>
      <c r="B208" s="137"/>
      <c r="C208" s="818" t="s">
        <v>136</v>
      </c>
      <c r="D208" s="818"/>
      <c r="E208" s="818"/>
      <c r="F208" s="818"/>
      <c r="G208" s="818"/>
      <c r="H208" s="137"/>
      <c r="I208" s="137"/>
      <c r="J208" s="137"/>
      <c r="K208" s="138"/>
    </row>
    <row r="209" spans="1:11" x14ac:dyDescent="0.2">
      <c r="A209" s="159"/>
      <c r="B209" s="137"/>
      <c r="C209" s="818"/>
      <c r="D209" s="818"/>
      <c r="E209" s="818"/>
      <c r="F209" s="818"/>
      <c r="G209" s="818"/>
      <c r="H209" s="137"/>
      <c r="I209" s="137"/>
      <c r="J209" s="137"/>
      <c r="K209" s="138"/>
    </row>
    <row r="210" spans="1:11" ht="15" thickBot="1" x14ac:dyDescent="0.25">
      <c r="A210" s="74"/>
      <c r="B210" s="75"/>
      <c r="C210" s="75"/>
      <c r="D210" s="75"/>
      <c r="E210" s="75"/>
      <c r="F210" s="75"/>
      <c r="G210" s="75"/>
      <c r="H210" s="75"/>
      <c r="I210" s="75"/>
      <c r="J210" s="75"/>
      <c r="K210" s="76"/>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3" customWidth="1"/>
  </cols>
  <sheetData>
    <row r="1" spans="1:1" x14ac:dyDescent="0.25">
      <c r="A1" s="36" t="s">
        <v>137</v>
      </c>
    </row>
    <row r="2" spans="1:1" x14ac:dyDescent="0.25">
      <c r="A2" s="8"/>
    </row>
    <row r="3" spans="1:1" x14ac:dyDescent="0.25">
      <c r="A3" s="8" t="s">
        <v>138</v>
      </c>
    </row>
    <row r="4" spans="1:1" x14ac:dyDescent="0.25">
      <c r="A4" s="8" t="s">
        <v>139</v>
      </c>
    </row>
    <row r="6" spans="1:1" x14ac:dyDescent="0.25">
      <c r="A6" s="36"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6"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3" t="s">
        <v>155</v>
      </c>
      <c r="B28" s="45" t="s">
        <v>156</v>
      </c>
      <c r="C28" s="45" t="s">
        <v>157</v>
      </c>
    </row>
    <row r="29" spans="1:3" ht="144" customHeight="1" x14ac:dyDescent="0.25">
      <c r="A29" t="s">
        <v>158</v>
      </c>
      <c r="B29" s="37" t="s">
        <v>159</v>
      </c>
      <c r="C29" s="44" t="s">
        <v>160</v>
      </c>
    </row>
    <row r="30" spans="1:3" ht="135" x14ac:dyDescent="0.25">
      <c r="A30" s="42" t="s">
        <v>161</v>
      </c>
      <c r="B30" s="35" t="s">
        <v>162</v>
      </c>
      <c r="C30" s="44" t="s">
        <v>163</v>
      </c>
    </row>
    <row r="31" spans="1:3" ht="102.75" x14ac:dyDescent="0.25">
      <c r="A31" t="s">
        <v>164</v>
      </c>
      <c r="B31" s="35" t="s">
        <v>165</v>
      </c>
      <c r="C31" s="44" t="s">
        <v>166</v>
      </c>
    </row>
    <row r="32" spans="1:3" ht="102.75" x14ac:dyDescent="0.25">
      <c r="A32" t="s">
        <v>167</v>
      </c>
      <c r="B32" s="35" t="s">
        <v>168</v>
      </c>
      <c r="C32" s="44" t="s">
        <v>169</v>
      </c>
    </row>
    <row r="34" spans="1:3" x14ac:dyDescent="0.25">
      <c r="A34" t="s">
        <v>170</v>
      </c>
      <c r="C34" s="46" t="s">
        <v>171</v>
      </c>
    </row>
    <row r="35" spans="1:3" x14ac:dyDescent="0.25">
      <c r="A35">
        <v>1</v>
      </c>
      <c r="B35">
        <f>IF(' IMPACTO RIESGOS CORRUPCION'!D13="X",1,0)</f>
        <v>0</v>
      </c>
    </row>
    <row r="36" spans="1:3" x14ac:dyDescent="0.25">
      <c r="A36">
        <v>2</v>
      </c>
      <c r="B36">
        <f>IF(' IMPACTO RIESGOS CORRUPCION'!D14="X",1,0)</f>
        <v>0</v>
      </c>
      <c r="C36" s="23"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7</v>
      </c>
    </row>
    <row r="57" spans="1:2" x14ac:dyDescent="0.25">
      <c r="A57" t="s">
        <v>173</v>
      </c>
    </row>
    <row r="58" spans="1:2" x14ac:dyDescent="0.25">
      <c r="A58">
        <v>1</v>
      </c>
      <c r="B58">
        <f>IF(' IMPACTO RIESGOS CORRUPCION'!D36="X",1,0)</f>
        <v>1</v>
      </c>
    </row>
    <row r="59" spans="1:2" x14ac:dyDescent="0.25">
      <c r="A59">
        <v>2</v>
      </c>
      <c r="B59">
        <f>IF(' IMPACTO RIESGOS CORRUPCION'!D37="X",1,0)</f>
        <v>0</v>
      </c>
    </row>
    <row r="60" spans="1:2" x14ac:dyDescent="0.25">
      <c r="A60">
        <v>3</v>
      </c>
      <c r="B60">
        <f>IF(' IMPACTO RIESGOS CORRUPCION'!D38="X",1,0)</f>
        <v>1</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172</v>
      </c>
      <c r="B77">
        <f>SUM(B58:B76)</f>
        <v>11</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1"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1" t="s">
        <v>183</v>
      </c>
      <c r="B159" t="s">
        <v>139</v>
      </c>
    </row>
    <row r="160" spans="1:2" x14ac:dyDescent="0.25">
      <c r="A160" t="s">
        <v>178</v>
      </c>
    </row>
    <row r="161" spans="1:1" x14ac:dyDescent="0.25">
      <c r="A161" t="s">
        <v>184</v>
      </c>
    </row>
    <row r="162" spans="1:1" x14ac:dyDescent="0.25">
      <c r="A162" t="s">
        <v>185</v>
      </c>
    </row>
    <row r="164" spans="1:1" x14ac:dyDescent="0.25">
      <c r="A164" s="41"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1" t="s">
        <v>190</v>
      </c>
    </row>
    <row r="171" spans="1:1" x14ac:dyDescent="0.25">
      <c r="A171" t="s">
        <v>178</v>
      </c>
    </row>
    <row r="172" spans="1:1" x14ac:dyDescent="0.25">
      <c r="A172" t="s">
        <v>191</v>
      </c>
    </row>
    <row r="173" spans="1:1" x14ac:dyDescent="0.25">
      <c r="A173" t="s">
        <v>192</v>
      </c>
    </row>
    <row r="175" spans="1:1" x14ac:dyDescent="0.25">
      <c r="A175" s="41" t="s">
        <v>193</v>
      </c>
    </row>
    <row r="176" spans="1:1" x14ac:dyDescent="0.25">
      <c r="A176" t="s">
        <v>178</v>
      </c>
    </row>
    <row r="177" spans="1:1" x14ac:dyDescent="0.25">
      <c r="A177" t="s">
        <v>194</v>
      </c>
    </row>
    <row r="178" spans="1:1" x14ac:dyDescent="0.25">
      <c r="A178" t="s">
        <v>195</v>
      </c>
    </row>
    <row r="180" spans="1:1" x14ac:dyDescent="0.25">
      <c r="A180" s="41"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1"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249</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27"/>
  <sheetViews>
    <sheetView topLeftCell="H1" zoomScale="90" zoomScaleNormal="90" workbookViewId="0">
      <selection activeCell="I1" sqref="I1:J4"/>
    </sheetView>
  </sheetViews>
  <sheetFormatPr baseColWidth="10" defaultColWidth="11.42578125" defaultRowHeight="14.25" x14ac:dyDescent="0.2"/>
  <cols>
    <col min="1" max="2" width="31.140625" style="331" customWidth="1"/>
    <col min="3" max="3" width="75.7109375" style="331" customWidth="1"/>
    <col min="4" max="4" width="29.28515625" style="331" customWidth="1"/>
    <col min="5" max="5" width="71.28515625" style="331" customWidth="1"/>
    <col min="6" max="7" width="15.7109375" style="331" customWidth="1"/>
    <col min="8" max="8" width="25.7109375" style="331" customWidth="1"/>
    <col min="9" max="9" width="26.7109375" style="331" customWidth="1"/>
    <col min="10" max="10" width="29" style="331" customWidth="1"/>
    <col min="11" max="11" width="22.5703125" style="331" customWidth="1"/>
    <col min="12" max="12" width="23.28515625" style="331" customWidth="1"/>
    <col min="13" max="16384" width="11.42578125" style="331"/>
  </cols>
  <sheetData>
    <row r="1" spans="1:230" customFormat="1" ht="15.75" customHeight="1" x14ac:dyDescent="0.25">
      <c r="A1" s="957"/>
      <c r="B1" s="977" t="str">
        <f>[2]CONTEXTO!B1</f>
        <v xml:space="preserve">PROCESO: </v>
      </c>
      <c r="C1" s="978"/>
      <c r="D1" s="978"/>
      <c r="E1" s="978"/>
      <c r="F1" s="978"/>
      <c r="G1" s="978"/>
      <c r="H1" s="979"/>
      <c r="I1" s="489" t="s">
        <v>553</v>
      </c>
      <c r="J1" s="489"/>
      <c r="K1" s="965"/>
    </row>
    <row r="2" spans="1:230" customFormat="1" ht="15.75" customHeight="1" x14ac:dyDescent="0.25">
      <c r="A2" s="515"/>
      <c r="B2" s="980"/>
      <c r="C2" s="981"/>
      <c r="D2" s="981"/>
      <c r="E2" s="981"/>
      <c r="F2" s="981"/>
      <c r="G2" s="981"/>
      <c r="H2" s="982"/>
      <c r="I2" s="491" t="s">
        <v>546</v>
      </c>
      <c r="J2" s="491"/>
      <c r="K2" s="966"/>
    </row>
    <row r="3" spans="1:230" customFormat="1" ht="36" customHeight="1" x14ac:dyDescent="0.25">
      <c r="A3" s="515"/>
      <c r="B3" s="983" t="s">
        <v>204</v>
      </c>
      <c r="C3" s="983"/>
      <c r="D3" s="983"/>
      <c r="E3" s="983"/>
      <c r="F3" s="983"/>
      <c r="G3" s="983"/>
      <c r="H3" s="983"/>
      <c r="I3" s="491" t="s">
        <v>547</v>
      </c>
      <c r="J3" s="491"/>
      <c r="K3" s="966"/>
    </row>
    <row r="4" spans="1:230" customFormat="1" ht="15.75" customHeight="1" thickBot="1" x14ac:dyDescent="0.3">
      <c r="A4" s="516"/>
      <c r="B4" s="984"/>
      <c r="C4" s="984"/>
      <c r="D4" s="984"/>
      <c r="E4" s="984"/>
      <c r="F4" s="984"/>
      <c r="G4" s="984"/>
      <c r="H4" s="984"/>
      <c r="I4" s="531" t="s">
        <v>565</v>
      </c>
      <c r="J4" s="531"/>
      <c r="K4" s="967"/>
    </row>
    <row r="5" spans="1:230" ht="15" thickBot="1" x14ac:dyDescent="0.25">
      <c r="B5" s="970"/>
      <c r="C5" s="970"/>
      <c r="D5" s="970"/>
      <c r="E5" s="970"/>
      <c r="F5" s="970"/>
      <c r="G5" s="970"/>
    </row>
    <row r="6" spans="1:230" customFormat="1" ht="24" customHeight="1" x14ac:dyDescent="0.25">
      <c r="A6" s="971" t="str">
        <f>[2]CONTEXTO!A8</f>
        <v>PROCESO: GESTION HUMANA</v>
      </c>
      <c r="B6" s="972"/>
      <c r="C6" s="972"/>
      <c r="D6" s="972"/>
      <c r="E6" s="972"/>
      <c r="F6" s="972"/>
      <c r="G6" s="972"/>
      <c r="H6" s="972"/>
      <c r="I6" s="972"/>
      <c r="J6" s="972"/>
      <c r="K6" s="973"/>
    </row>
    <row r="7" spans="1:230" customFormat="1" ht="54.75" customHeight="1" thickBot="1" x14ac:dyDescent="0.3">
      <c r="A7" s="974" t="str">
        <f>+[2]CONTEXTO!A9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975"/>
      <c r="C7" s="975"/>
      <c r="D7" s="975"/>
      <c r="E7" s="975"/>
      <c r="F7" s="975"/>
      <c r="G7" s="975"/>
      <c r="H7" s="975"/>
      <c r="I7" s="975"/>
      <c r="J7" s="975"/>
      <c r="K7" s="976"/>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row>
    <row r="8" spans="1:230" ht="15" thickBot="1" x14ac:dyDescent="0.25">
      <c r="C8" s="332"/>
      <c r="D8" s="332"/>
      <c r="E8" s="332"/>
      <c r="F8" s="332"/>
      <c r="G8" s="332"/>
      <c r="H8" s="332"/>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c r="DY8" s="333"/>
      <c r="DZ8" s="333"/>
      <c r="EA8" s="333"/>
      <c r="EB8" s="333"/>
      <c r="EC8" s="333"/>
      <c r="ED8" s="333"/>
      <c r="EE8" s="333"/>
      <c r="EF8" s="333"/>
      <c r="EG8" s="333"/>
      <c r="EH8" s="333"/>
      <c r="EI8" s="333"/>
      <c r="EJ8" s="333"/>
      <c r="EK8" s="333"/>
      <c r="EL8" s="333"/>
      <c r="EM8" s="333"/>
      <c r="EN8" s="333"/>
      <c r="EO8" s="333"/>
      <c r="EP8" s="333"/>
      <c r="EQ8" s="333"/>
      <c r="ER8" s="333"/>
      <c r="ES8" s="333"/>
      <c r="ET8" s="333"/>
      <c r="EU8" s="333"/>
      <c r="EV8" s="333"/>
      <c r="EW8" s="333"/>
      <c r="EX8" s="333"/>
      <c r="EY8" s="333"/>
      <c r="EZ8" s="333"/>
      <c r="FA8" s="333"/>
      <c r="FB8" s="333"/>
      <c r="FC8" s="333"/>
      <c r="FD8" s="333"/>
      <c r="FE8" s="333"/>
      <c r="FF8" s="333"/>
      <c r="FG8" s="333"/>
      <c r="FH8" s="333"/>
      <c r="FI8" s="333"/>
      <c r="FJ8" s="333"/>
      <c r="FK8" s="333"/>
      <c r="FL8" s="333"/>
      <c r="FM8" s="333"/>
      <c r="FN8" s="333"/>
      <c r="FO8" s="333"/>
      <c r="FP8" s="333"/>
      <c r="FQ8" s="333"/>
      <c r="FR8" s="333"/>
      <c r="FS8" s="333"/>
      <c r="FT8" s="333"/>
      <c r="FU8" s="333"/>
      <c r="FV8" s="333"/>
      <c r="FW8" s="333"/>
      <c r="FX8" s="333"/>
      <c r="FY8" s="333"/>
      <c r="FZ8" s="333"/>
      <c r="GA8" s="333"/>
      <c r="GB8" s="333"/>
      <c r="GC8" s="333"/>
      <c r="GD8" s="333"/>
      <c r="GE8" s="333"/>
      <c r="GF8" s="333"/>
      <c r="GG8" s="333"/>
      <c r="GH8" s="333"/>
      <c r="GI8" s="333"/>
      <c r="GJ8" s="333"/>
      <c r="GK8" s="333"/>
      <c r="GL8" s="333"/>
      <c r="GM8" s="333"/>
      <c r="GN8" s="333"/>
      <c r="GO8" s="333"/>
      <c r="GP8" s="333"/>
      <c r="GQ8" s="333"/>
      <c r="GR8" s="333"/>
      <c r="GS8" s="333"/>
      <c r="GT8" s="333"/>
      <c r="GU8" s="333"/>
      <c r="GV8" s="333"/>
      <c r="GW8" s="333"/>
      <c r="GX8" s="333"/>
      <c r="GY8" s="333"/>
      <c r="GZ8" s="333"/>
      <c r="HA8" s="333"/>
      <c r="HB8" s="333"/>
      <c r="HC8" s="333"/>
      <c r="HD8" s="333"/>
      <c r="HE8" s="333"/>
      <c r="HF8" s="333"/>
      <c r="HG8" s="333"/>
      <c r="HH8" s="333"/>
      <c r="HI8" s="333"/>
      <c r="HJ8" s="333"/>
      <c r="HK8" s="333"/>
      <c r="HL8" s="333"/>
      <c r="HM8" s="333"/>
      <c r="HN8" s="333"/>
      <c r="HO8" s="333"/>
      <c r="HP8" s="333"/>
      <c r="HQ8" s="333"/>
      <c r="HR8" s="333"/>
      <c r="HS8" s="333"/>
      <c r="HT8" s="333"/>
      <c r="HU8" s="333"/>
      <c r="HV8" s="333"/>
    </row>
    <row r="9" spans="1:230" s="49" customFormat="1" ht="30" customHeight="1" x14ac:dyDescent="0.25">
      <c r="A9" s="940" t="s">
        <v>87</v>
      </c>
      <c r="B9" s="914" t="s">
        <v>232</v>
      </c>
      <c r="C9" s="942" t="s">
        <v>250</v>
      </c>
      <c r="D9" s="944" t="s">
        <v>206</v>
      </c>
      <c r="E9" s="944"/>
      <c r="F9" s="944"/>
      <c r="G9" s="944"/>
      <c r="H9" s="944"/>
      <c r="I9" s="318" t="s">
        <v>207</v>
      </c>
      <c r="J9" s="945" t="s">
        <v>208</v>
      </c>
      <c r="K9" s="947" t="s">
        <v>209</v>
      </c>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row>
    <row r="10" spans="1:230" s="50" customFormat="1" ht="60.75" thickBot="1" x14ac:dyDescent="0.3">
      <c r="A10" s="941"/>
      <c r="B10" s="915"/>
      <c r="C10" s="943"/>
      <c r="D10" s="319" t="s">
        <v>210</v>
      </c>
      <c r="E10" s="47" t="s">
        <v>211</v>
      </c>
      <c r="F10" s="133" t="s">
        <v>212</v>
      </c>
      <c r="G10" s="133" t="s">
        <v>213</v>
      </c>
      <c r="H10" s="319" t="s">
        <v>214</v>
      </c>
      <c r="I10" s="48" t="s">
        <v>215</v>
      </c>
      <c r="J10" s="946"/>
      <c r="K10" s="948"/>
    </row>
    <row r="11" spans="1:230" ht="20.25" customHeight="1" x14ac:dyDescent="0.2">
      <c r="A11" s="926" t="str">
        <f>[2]DESCRIPCION!A10</f>
        <v>Inoportuna ejecución de las actividades establecidas en el plan estratégico de talento humano.</v>
      </c>
      <c r="B11" s="904" t="str">
        <f>[2]DESCRIPCION!D10</f>
        <v>Demora en la adjudicación del proceso contractual para adelantar la actividades de bienestar social</v>
      </c>
      <c r="C11" s="968" t="s">
        <v>473</v>
      </c>
      <c r="D11" s="932" t="s">
        <v>216</v>
      </c>
      <c r="E11" s="334" t="s">
        <v>217</v>
      </c>
      <c r="F11" s="250" t="s">
        <v>179</v>
      </c>
      <c r="G11" s="335">
        <f>IF(F11="Asignado",15,0)</f>
        <v>15</v>
      </c>
      <c r="H11" s="933" t="str">
        <f>IF(AND(G18&gt;0,G18&lt;=85),"Débil",IF(AND(G18&gt;85,G18&lt;=95),"Moderado",IF(G18&gt;96,"Fuerte"," ")))</f>
        <v>Fuerte</v>
      </c>
      <c r="I11" s="908" t="s">
        <v>201</v>
      </c>
      <c r="J11" s="903" t="s">
        <v>474</v>
      </c>
      <c r="K11" s="911" t="str">
        <f>IF(J11="Fuerte","NO",IF(J11=" "," ","SI"))</f>
        <v>NO</v>
      </c>
      <c r="L11" s="54"/>
    </row>
    <row r="12" spans="1:230" ht="29.25" customHeight="1" x14ac:dyDescent="0.2">
      <c r="A12" s="926"/>
      <c r="B12" s="904"/>
      <c r="C12" s="968"/>
      <c r="D12" s="932"/>
      <c r="E12" s="314" t="s">
        <v>218</v>
      </c>
      <c r="F12" s="316" t="s">
        <v>181</v>
      </c>
      <c r="G12" s="336">
        <f>IF(F12="Adecuado",15,0)</f>
        <v>15</v>
      </c>
      <c r="H12" s="933"/>
      <c r="I12" s="580"/>
      <c r="J12" s="904"/>
      <c r="K12" s="938"/>
    </row>
    <row r="13" spans="1:230" ht="43.5" customHeight="1" x14ac:dyDescent="0.2">
      <c r="A13" s="926"/>
      <c r="B13" s="904"/>
      <c r="C13" s="968"/>
      <c r="D13" s="320" t="s">
        <v>219</v>
      </c>
      <c r="E13" s="314" t="s">
        <v>220</v>
      </c>
      <c r="F13" s="316" t="s">
        <v>184</v>
      </c>
      <c r="G13" s="336">
        <f>IF(F13="Oportuna",15,0)</f>
        <v>15</v>
      </c>
      <c r="H13" s="933"/>
      <c r="I13" s="580"/>
      <c r="J13" s="904"/>
      <c r="K13" s="938"/>
      <c r="N13" s="337"/>
    </row>
    <row r="14" spans="1:230" ht="43.5" customHeight="1" x14ac:dyDescent="0.2">
      <c r="A14" s="926"/>
      <c r="B14" s="904"/>
      <c r="C14" s="968"/>
      <c r="D14" s="320" t="s">
        <v>221</v>
      </c>
      <c r="E14" s="314" t="s">
        <v>222</v>
      </c>
      <c r="F14" s="315" t="s">
        <v>187</v>
      </c>
      <c r="G14" s="336">
        <f>IF(F14="Prevenir",15,IF(F14="Detectar",10,0))</f>
        <v>15</v>
      </c>
      <c r="H14" s="933"/>
      <c r="I14" s="580"/>
      <c r="J14" s="904"/>
      <c r="K14" s="938"/>
    </row>
    <row r="15" spans="1:230" ht="29.25" customHeight="1" x14ac:dyDescent="0.2">
      <c r="A15" s="926"/>
      <c r="B15" s="904"/>
      <c r="C15" s="968"/>
      <c r="D15" s="320" t="s">
        <v>277</v>
      </c>
      <c r="E15" s="314" t="s">
        <v>224</v>
      </c>
      <c r="F15" s="316" t="s">
        <v>191</v>
      </c>
      <c r="G15" s="336">
        <f>IF(F15="Confiable",15,0)</f>
        <v>15</v>
      </c>
      <c r="H15" s="933"/>
      <c r="I15" s="580"/>
      <c r="J15" s="904"/>
      <c r="K15" s="938"/>
    </row>
    <row r="16" spans="1:230" ht="43.5" customHeight="1" x14ac:dyDescent="0.2">
      <c r="A16" s="926"/>
      <c r="B16" s="904"/>
      <c r="C16" s="968"/>
      <c r="D16" s="320" t="s">
        <v>278</v>
      </c>
      <c r="E16" s="314" t="s">
        <v>226</v>
      </c>
      <c r="F16" s="315" t="s">
        <v>194</v>
      </c>
      <c r="G16" s="336">
        <f>IF(F16="Se investigan y se resuelven oportunamente",15,0)</f>
        <v>15</v>
      </c>
      <c r="H16" s="933"/>
      <c r="I16" s="580"/>
      <c r="J16" s="904"/>
      <c r="K16" s="938"/>
    </row>
    <row r="17" spans="1:76" ht="29.25" customHeight="1" x14ac:dyDescent="0.2">
      <c r="A17" s="927"/>
      <c r="B17" s="904"/>
      <c r="C17" s="969"/>
      <c r="D17" s="338" t="s">
        <v>227</v>
      </c>
      <c r="E17" s="314" t="s">
        <v>228</v>
      </c>
      <c r="F17" s="316" t="s">
        <v>197</v>
      </c>
      <c r="G17" s="336">
        <f>IF(F17="Completa",10,IF(F17="Incompleta",5,0))</f>
        <v>10</v>
      </c>
      <c r="H17" s="934"/>
      <c r="I17" s="580"/>
      <c r="J17" s="905"/>
      <c r="K17" s="938"/>
    </row>
    <row r="18" spans="1:76" ht="15.75" thickBot="1" x14ac:dyDescent="0.25">
      <c r="A18" s="339"/>
      <c r="B18" s="340"/>
      <c r="C18" s="108"/>
      <c r="D18" s="109"/>
      <c r="E18" s="341" t="s">
        <v>229</v>
      </c>
      <c r="F18" s="342"/>
      <c r="G18" s="343">
        <f>SUM(G11:G17)</f>
        <v>100</v>
      </c>
      <c r="H18" s="344"/>
      <c r="I18" s="345"/>
      <c r="J18" s="345"/>
      <c r="K18" s="346"/>
    </row>
    <row r="19" spans="1:76" ht="15" thickBot="1" x14ac:dyDescent="0.25">
      <c r="A19" s="347"/>
      <c r="B19" s="333"/>
    </row>
    <row r="20" spans="1:76" s="50" customFormat="1" ht="30" customHeight="1" x14ac:dyDescent="0.25">
      <c r="A20" s="940" t="s">
        <v>87</v>
      </c>
      <c r="B20" s="914" t="s">
        <v>232</v>
      </c>
      <c r="C20" s="942" t="s">
        <v>205</v>
      </c>
      <c r="D20" s="944" t="s">
        <v>206</v>
      </c>
      <c r="E20" s="944"/>
      <c r="F20" s="944"/>
      <c r="G20" s="944"/>
      <c r="H20" s="944"/>
      <c r="I20" s="318" t="s">
        <v>207</v>
      </c>
      <c r="J20" s="945" t="s">
        <v>208</v>
      </c>
      <c r="K20" s="947" t="s">
        <v>209</v>
      </c>
    </row>
    <row r="21" spans="1:76" s="50" customFormat="1" ht="60.75" thickBot="1" x14ac:dyDescent="0.3">
      <c r="A21" s="941"/>
      <c r="B21" s="961"/>
      <c r="C21" s="943"/>
      <c r="D21" s="319" t="s">
        <v>210</v>
      </c>
      <c r="E21" s="47" t="s">
        <v>211</v>
      </c>
      <c r="F21" s="319" t="s">
        <v>212</v>
      </c>
      <c r="G21" s="319" t="s">
        <v>213</v>
      </c>
      <c r="H21" s="319" t="s">
        <v>230</v>
      </c>
      <c r="I21" s="48" t="s">
        <v>215</v>
      </c>
      <c r="J21" s="946"/>
      <c r="K21" s="948"/>
    </row>
    <row r="22" spans="1:76" ht="20.25" customHeight="1" x14ac:dyDescent="0.2">
      <c r="A22" s="962" t="str">
        <f>[2]DESCRIPCION!A10</f>
        <v>Inoportuna ejecución de las actividades establecidas en el plan estratégico de talento humano.</v>
      </c>
      <c r="B22" s="962" t="str">
        <f>[2]DESCRIPCION!D11</f>
        <v>Baja asignación presupuestal  para la ejecución de las actividades del Plan Estrategico de Talento Humano</v>
      </c>
      <c r="C22" s="951" t="s">
        <v>480</v>
      </c>
      <c r="D22" s="931" t="s">
        <v>216</v>
      </c>
      <c r="E22" s="321" t="s">
        <v>217</v>
      </c>
      <c r="F22" s="348" t="s">
        <v>179</v>
      </c>
      <c r="G22" s="349">
        <f>IF(F22="Asignado",15,0)</f>
        <v>15</v>
      </c>
      <c r="H22" s="933" t="str">
        <f>IF(AND(G29&gt;0,G29&lt;=85),"Débil",IF(AND(G29&gt;85,G29&lt;=95),"Moderado",IF(G29&gt;96,"Fuerte"," ")))</f>
        <v>Fuerte</v>
      </c>
      <c r="I22" s="958" t="s">
        <v>201</v>
      </c>
      <c r="J22" s="95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60" t="str">
        <f>IF(J22="Fuerte","NO",IF(J22=" "," ","SI"))</f>
        <v>NO</v>
      </c>
    </row>
    <row r="23" spans="1:76" ht="29.25" customHeight="1" x14ac:dyDescent="0.2">
      <c r="A23" s="963"/>
      <c r="B23" s="963"/>
      <c r="C23" s="949"/>
      <c r="D23" s="932"/>
      <c r="E23" s="314" t="s">
        <v>218</v>
      </c>
      <c r="F23" s="316" t="s">
        <v>181</v>
      </c>
      <c r="G23" s="336">
        <f>IF(F23="Adecuado",15,0)</f>
        <v>15</v>
      </c>
      <c r="H23" s="933"/>
      <c r="I23" s="580"/>
      <c r="J23" s="936"/>
      <c r="K23" s="938"/>
    </row>
    <row r="24" spans="1:76" ht="43.5" customHeight="1" x14ac:dyDescent="0.2">
      <c r="A24" s="963"/>
      <c r="B24" s="963"/>
      <c r="C24" s="949"/>
      <c r="D24" s="320" t="s">
        <v>219</v>
      </c>
      <c r="E24" s="314" t="s">
        <v>220</v>
      </c>
      <c r="F24" s="316" t="s">
        <v>184</v>
      </c>
      <c r="G24" s="336">
        <f>IF(F24="Oportuna",15,0)</f>
        <v>15</v>
      </c>
      <c r="H24" s="933"/>
      <c r="I24" s="580"/>
      <c r="J24" s="936"/>
      <c r="K24" s="938"/>
    </row>
    <row r="25" spans="1:76" ht="43.5" customHeight="1" x14ac:dyDescent="0.2">
      <c r="A25" s="963"/>
      <c r="B25" s="963"/>
      <c r="C25" s="949"/>
      <c r="D25" s="320" t="s">
        <v>221</v>
      </c>
      <c r="E25" s="314" t="s">
        <v>222</v>
      </c>
      <c r="F25" s="315" t="s">
        <v>187</v>
      </c>
      <c r="G25" s="336">
        <f>IF(F25="Prevenir",15,IF(F25="Detectar",10,0))</f>
        <v>15</v>
      </c>
      <c r="H25" s="933"/>
      <c r="I25" s="580"/>
      <c r="J25" s="936"/>
      <c r="K25" s="938"/>
    </row>
    <row r="26" spans="1:76" ht="29.25" customHeight="1" x14ac:dyDescent="0.2">
      <c r="A26" s="963"/>
      <c r="B26" s="963"/>
      <c r="C26" s="949"/>
      <c r="D26" s="320" t="s">
        <v>223</v>
      </c>
      <c r="E26" s="314" t="s">
        <v>224</v>
      </c>
      <c r="F26" s="316" t="s">
        <v>191</v>
      </c>
      <c r="G26" s="336">
        <f>IF(F26="Confiable",15,0)</f>
        <v>15</v>
      </c>
      <c r="H26" s="933"/>
      <c r="I26" s="580"/>
      <c r="J26" s="936"/>
      <c r="K26" s="938"/>
    </row>
    <row r="27" spans="1:76" ht="43.5" customHeight="1" x14ac:dyDescent="0.2">
      <c r="A27" s="963"/>
      <c r="B27" s="963"/>
      <c r="C27" s="949"/>
      <c r="D27" s="320" t="s">
        <v>225</v>
      </c>
      <c r="E27" s="314" t="s">
        <v>226</v>
      </c>
      <c r="F27" s="315" t="s">
        <v>194</v>
      </c>
      <c r="G27" s="336">
        <f>IF(F27="Se investigan y se resuelven oportunamente",15,0)</f>
        <v>15</v>
      </c>
      <c r="H27" s="933"/>
      <c r="I27" s="580"/>
      <c r="J27" s="936"/>
      <c r="K27" s="938"/>
    </row>
    <row r="28" spans="1:76" ht="29.25" customHeight="1" x14ac:dyDescent="0.2">
      <c r="A28" s="964"/>
      <c r="B28" s="963"/>
      <c r="C28" s="950"/>
      <c r="D28" s="338" t="s">
        <v>227</v>
      </c>
      <c r="E28" s="314" t="s">
        <v>228</v>
      </c>
      <c r="F28" s="316" t="s">
        <v>197</v>
      </c>
      <c r="G28" s="336">
        <f>IF(F28="Completa",10,IF(F28="Incompleta",5,0))</f>
        <v>10</v>
      </c>
      <c r="H28" s="934"/>
      <c r="I28" s="580"/>
      <c r="J28" s="936"/>
      <c r="K28" s="938"/>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row>
    <row r="29" spans="1:76" s="352" customFormat="1" ht="15.75" thickBot="1" x14ac:dyDescent="0.25">
      <c r="A29" s="339"/>
      <c r="B29" s="350"/>
      <c r="C29" s="52"/>
      <c r="D29" s="53"/>
      <c r="E29" s="351" t="s">
        <v>229</v>
      </c>
      <c r="F29" s="343"/>
      <c r="G29" s="343">
        <f>SUM(G22:G28)</f>
        <v>100</v>
      </c>
      <c r="H29" s="344"/>
      <c r="I29" s="345"/>
      <c r="J29" s="345"/>
      <c r="K29" s="346"/>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row>
    <row r="30" spans="1:76" x14ac:dyDescent="0.2">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row>
    <row r="31" spans="1:76" ht="15" thickBot="1" x14ac:dyDescent="0.25">
      <c r="A31" s="347"/>
      <c r="B31" s="333"/>
    </row>
    <row r="32" spans="1:76" s="50" customFormat="1" ht="30" customHeight="1" x14ac:dyDescent="0.25">
      <c r="A32" s="940" t="s">
        <v>87</v>
      </c>
      <c r="B32" s="914" t="s">
        <v>232</v>
      </c>
      <c r="C32" s="942" t="s">
        <v>205</v>
      </c>
      <c r="D32" s="944" t="s">
        <v>206</v>
      </c>
      <c r="E32" s="944"/>
      <c r="F32" s="944"/>
      <c r="G32" s="944"/>
      <c r="H32" s="944"/>
      <c r="I32" s="318" t="s">
        <v>207</v>
      </c>
      <c r="J32" s="945" t="s">
        <v>208</v>
      </c>
      <c r="K32" s="947" t="s">
        <v>209</v>
      </c>
    </row>
    <row r="33" spans="1:77" s="50" customFormat="1" ht="60.75" thickBot="1" x14ac:dyDescent="0.3">
      <c r="A33" s="941"/>
      <c r="B33" s="915"/>
      <c r="C33" s="943"/>
      <c r="D33" s="319" t="s">
        <v>210</v>
      </c>
      <c r="E33" s="47" t="s">
        <v>211</v>
      </c>
      <c r="F33" s="319" t="s">
        <v>212</v>
      </c>
      <c r="G33" s="319" t="s">
        <v>213</v>
      </c>
      <c r="H33" s="319" t="s">
        <v>230</v>
      </c>
      <c r="I33" s="48" t="s">
        <v>215</v>
      </c>
      <c r="J33" s="946"/>
      <c r="K33" s="948"/>
    </row>
    <row r="34" spans="1:77" ht="20.25" customHeight="1" x14ac:dyDescent="0.2">
      <c r="A34" s="925" t="str">
        <f>[2]DESCRIPCION!A13</f>
        <v>Otorgamiento de encargos y provisionalidades sin el lleno de requisitos establecidos en la normatividad para beneficio de un tercero.</v>
      </c>
      <c r="B34" s="928" t="str">
        <f>[2]DESCRIPCION!D13</f>
        <v>Falta de aplicación y apropiación de la normatividad vigente</v>
      </c>
      <c r="C34" s="949" t="s">
        <v>481</v>
      </c>
      <c r="D34" s="932" t="s">
        <v>216</v>
      </c>
      <c r="E34" s="334" t="s">
        <v>217</v>
      </c>
      <c r="F34" s="250" t="s">
        <v>179</v>
      </c>
      <c r="G34" s="335">
        <f>IF(F34="Asignado",15,0)</f>
        <v>15</v>
      </c>
      <c r="H34" s="933" t="str">
        <f>IF(AND(G41&gt;0,G41&lt;=85),"Débil",IF(AND(G41&gt;85,G41&lt;=95),"Moderado",IF(G41&gt;96,"Fuerte"," ")))</f>
        <v>Fuerte</v>
      </c>
      <c r="I34" s="908" t="s">
        <v>201</v>
      </c>
      <c r="J34" s="905"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Fuerte</v>
      </c>
      <c r="K34" s="911" t="str">
        <f>IF(J34="Fuerte","NO",IF(J34=" "," ","SI"))</f>
        <v>NO</v>
      </c>
    </row>
    <row r="35" spans="1:77" ht="28.5" x14ac:dyDescent="0.2">
      <c r="A35" s="926"/>
      <c r="B35" s="929"/>
      <c r="C35" s="949"/>
      <c r="D35" s="932"/>
      <c r="E35" s="314" t="s">
        <v>218</v>
      </c>
      <c r="F35" s="316" t="s">
        <v>181</v>
      </c>
      <c r="G35" s="336">
        <f>IF(F35="Adecuado",15,0)</f>
        <v>15</v>
      </c>
      <c r="H35" s="933"/>
      <c r="I35" s="580"/>
      <c r="J35" s="936"/>
      <c r="K35" s="938"/>
    </row>
    <row r="36" spans="1:77" ht="42.75" x14ac:dyDescent="0.2">
      <c r="A36" s="926"/>
      <c r="B36" s="929"/>
      <c r="C36" s="949"/>
      <c r="D36" s="320" t="s">
        <v>219</v>
      </c>
      <c r="E36" s="314" t="s">
        <v>220</v>
      </c>
      <c r="F36" s="316" t="s">
        <v>184</v>
      </c>
      <c r="G36" s="336">
        <f>IF(F36="Oportuna",15,0)</f>
        <v>15</v>
      </c>
      <c r="H36" s="933"/>
      <c r="I36" s="580"/>
      <c r="J36" s="936"/>
      <c r="K36" s="938"/>
    </row>
    <row r="37" spans="1:77" ht="42.75" x14ac:dyDescent="0.2">
      <c r="A37" s="926"/>
      <c r="B37" s="929"/>
      <c r="C37" s="949"/>
      <c r="D37" s="320" t="s">
        <v>221</v>
      </c>
      <c r="E37" s="314" t="s">
        <v>222</v>
      </c>
      <c r="F37" s="315" t="s">
        <v>187</v>
      </c>
      <c r="G37" s="336">
        <f>IF(F37="Prevenir",15,IF(F37="Detectar",10,0))</f>
        <v>15</v>
      </c>
      <c r="H37" s="933"/>
      <c r="I37" s="580"/>
      <c r="J37" s="936"/>
      <c r="K37" s="938"/>
    </row>
    <row r="38" spans="1:77" ht="28.5" x14ac:dyDescent="0.2">
      <c r="A38" s="926"/>
      <c r="B38" s="929"/>
      <c r="C38" s="949"/>
      <c r="D38" s="320" t="s">
        <v>223</v>
      </c>
      <c r="E38" s="314" t="s">
        <v>224</v>
      </c>
      <c r="F38" s="316" t="s">
        <v>191</v>
      </c>
      <c r="G38" s="336">
        <f>IF(F38="Confiable",15,0)</f>
        <v>15</v>
      </c>
      <c r="H38" s="933"/>
      <c r="I38" s="580"/>
      <c r="J38" s="936"/>
      <c r="K38" s="938"/>
    </row>
    <row r="39" spans="1:77" ht="42.75" x14ac:dyDescent="0.2">
      <c r="A39" s="926"/>
      <c r="B39" s="929"/>
      <c r="C39" s="949"/>
      <c r="D39" s="320" t="s">
        <v>225</v>
      </c>
      <c r="E39" s="314" t="s">
        <v>226</v>
      </c>
      <c r="F39" s="315" t="s">
        <v>194</v>
      </c>
      <c r="G39" s="336">
        <f>IF(F39="Se investigan y se resuelven oportunamente",15,0)</f>
        <v>15</v>
      </c>
      <c r="H39" s="933"/>
      <c r="I39" s="580"/>
      <c r="J39" s="936"/>
      <c r="K39" s="938"/>
    </row>
    <row r="40" spans="1:77" ht="28.5" x14ac:dyDescent="0.2">
      <c r="A40" s="927"/>
      <c r="B40" s="929"/>
      <c r="C40" s="950"/>
      <c r="D40" s="338" t="s">
        <v>227</v>
      </c>
      <c r="E40" s="314" t="s">
        <v>228</v>
      </c>
      <c r="F40" s="316" t="s">
        <v>197</v>
      </c>
      <c r="G40" s="336">
        <f>IF(F40="Completa",10,IF(F40="Incompleta",5,0))</f>
        <v>10</v>
      </c>
      <c r="H40" s="934"/>
      <c r="I40" s="580"/>
      <c r="J40" s="936"/>
      <c r="K40" s="938"/>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row>
    <row r="41" spans="1:77" s="352" customFormat="1" ht="15.75" thickBot="1" x14ac:dyDescent="0.25">
      <c r="A41" s="353"/>
      <c r="B41" s="354"/>
      <c r="C41" s="52"/>
      <c r="D41" s="53"/>
      <c r="E41" s="355" t="s">
        <v>229</v>
      </c>
      <c r="F41" s="343"/>
      <c r="G41" s="343">
        <f>SUM(G34:G40)</f>
        <v>100</v>
      </c>
      <c r="H41" s="344"/>
      <c r="I41" s="345"/>
      <c r="J41" s="345"/>
      <c r="K41" s="346"/>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row>
    <row r="42" spans="1:77" ht="15" thickBot="1" x14ac:dyDescent="0.25">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row>
    <row r="43" spans="1:77" s="49" customFormat="1" ht="30" customHeight="1" x14ac:dyDescent="0.25">
      <c r="A43" s="940" t="s">
        <v>87</v>
      </c>
      <c r="B43" s="914" t="s">
        <v>232</v>
      </c>
      <c r="C43" s="942" t="s">
        <v>205</v>
      </c>
      <c r="D43" s="944" t="s">
        <v>206</v>
      </c>
      <c r="E43" s="944"/>
      <c r="F43" s="944"/>
      <c r="G43" s="944"/>
      <c r="H43" s="944"/>
      <c r="I43" s="318" t="s">
        <v>207</v>
      </c>
      <c r="J43" s="945" t="s">
        <v>208</v>
      </c>
      <c r="K43" s="947" t="s">
        <v>209</v>
      </c>
      <c r="L43" s="947" t="s">
        <v>525</v>
      </c>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row>
    <row r="44" spans="1:77" s="50" customFormat="1" ht="60.75" thickBot="1" x14ac:dyDescent="0.3">
      <c r="A44" s="941"/>
      <c r="B44" s="915"/>
      <c r="C44" s="943"/>
      <c r="D44" s="319" t="s">
        <v>210</v>
      </c>
      <c r="E44" s="47" t="s">
        <v>211</v>
      </c>
      <c r="F44" s="319" t="s">
        <v>212</v>
      </c>
      <c r="G44" s="319" t="s">
        <v>213</v>
      </c>
      <c r="H44" s="319" t="s">
        <v>230</v>
      </c>
      <c r="I44" s="48" t="s">
        <v>215</v>
      </c>
      <c r="J44" s="946"/>
      <c r="K44" s="948"/>
      <c r="L44" s="952"/>
    </row>
    <row r="45" spans="1:77" ht="20.25" customHeight="1" x14ac:dyDescent="0.2">
      <c r="A45" s="925" t="str">
        <f>[2]DESCRIPCION!A13</f>
        <v>Otorgamiento de encargos y provisionalidades sin el lleno de requisitos establecidos en la normatividad para beneficio de un tercero.</v>
      </c>
      <c r="B45" s="928" t="str">
        <f>[2]DESCRIPCION!D14</f>
        <v xml:space="preserve"> Falta de apropiación a los valores y principios  establecidos en el  Código de Integridad y Buen Gobierno</v>
      </c>
      <c r="C45" s="951" t="s">
        <v>482</v>
      </c>
      <c r="D45" s="932" t="s">
        <v>216</v>
      </c>
      <c r="E45" s="334" t="s">
        <v>217</v>
      </c>
      <c r="F45" s="250" t="s">
        <v>179</v>
      </c>
      <c r="G45" s="335">
        <f>IF(F45="Asignado",15,0)</f>
        <v>15</v>
      </c>
      <c r="H45" s="933" t="str">
        <f>IF(AND(G52&gt;0,G52&lt;=85),"Débil",IF(AND(G52&gt;85,G52&lt;=95),"Moderado",IF(G52&gt;96,"Fuerte"," ")))</f>
        <v>Débil</v>
      </c>
      <c r="I45" s="908" t="s">
        <v>201</v>
      </c>
      <c r="J45" s="905"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Débil</v>
      </c>
      <c r="K45" s="953" t="str">
        <f>IF(J45="Fuerte","NO",IF(J45=" "," ","SI"))</f>
        <v>SI</v>
      </c>
      <c r="L45" s="955" t="s">
        <v>526</v>
      </c>
    </row>
    <row r="46" spans="1:77" ht="28.5" x14ac:dyDescent="0.2">
      <c r="A46" s="926"/>
      <c r="B46" s="929"/>
      <c r="C46" s="949"/>
      <c r="D46" s="932"/>
      <c r="E46" s="314" t="s">
        <v>218</v>
      </c>
      <c r="F46" s="316" t="s">
        <v>181</v>
      </c>
      <c r="G46" s="336">
        <f>IF(F46="Adecuado",15,0)</f>
        <v>15</v>
      </c>
      <c r="H46" s="933"/>
      <c r="I46" s="580"/>
      <c r="J46" s="936"/>
      <c r="K46" s="954"/>
      <c r="L46" s="956"/>
    </row>
    <row r="47" spans="1:77" ht="42.75" x14ac:dyDescent="0.2">
      <c r="A47" s="926"/>
      <c r="B47" s="929"/>
      <c r="C47" s="949"/>
      <c r="D47" s="320" t="s">
        <v>219</v>
      </c>
      <c r="E47" s="314" t="s">
        <v>220</v>
      </c>
      <c r="F47" s="316" t="s">
        <v>184</v>
      </c>
      <c r="G47" s="336">
        <f>IF(F47="Oportuna",15,0)</f>
        <v>15</v>
      </c>
      <c r="H47" s="933"/>
      <c r="I47" s="580"/>
      <c r="J47" s="936"/>
      <c r="K47" s="954"/>
      <c r="L47" s="956"/>
    </row>
    <row r="48" spans="1:77" ht="42.75" x14ac:dyDescent="0.2">
      <c r="A48" s="926"/>
      <c r="B48" s="929"/>
      <c r="C48" s="949"/>
      <c r="D48" s="320" t="s">
        <v>221</v>
      </c>
      <c r="E48" s="314" t="s">
        <v>222</v>
      </c>
      <c r="F48" s="315" t="s">
        <v>187</v>
      </c>
      <c r="G48" s="336">
        <f>IF(F48="Prevenir",15,IF(F48="Detectar",10,0))</f>
        <v>15</v>
      </c>
      <c r="H48" s="933"/>
      <c r="I48" s="580"/>
      <c r="J48" s="936"/>
      <c r="K48" s="954"/>
      <c r="L48" s="956"/>
    </row>
    <row r="49" spans="1:12" ht="28.5" x14ac:dyDescent="0.2">
      <c r="A49" s="926"/>
      <c r="B49" s="929"/>
      <c r="C49" s="949"/>
      <c r="D49" s="320" t="s">
        <v>223</v>
      </c>
      <c r="E49" s="314" t="s">
        <v>224</v>
      </c>
      <c r="F49" s="316" t="s">
        <v>191</v>
      </c>
      <c r="G49" s="336">
        <f>IF(F49="Confiable",15,0)</f>
        <v>15</v>
      </c>
      <c r="H49" s="933"/>
      <c r="I49" s="580"/>
      <c r="J49" s="936"/>
      <c r="K49" s="954"/>
      <c r="L49" s="956"/>
    </row>
    <row r="50" spans="1:12" ht="57" x14ac:dyDescent="0.2">
      <c r="A50" s="926"/>
      <c r="B50" s="929"/>
      <c r="C50" s="949"/>
      <c r="D50" s="320" t="s">
        <v>225</v>
      </c>
      <c r="E50" s="314" t="s">
        <v>226</v>
      </c>
      <c r="F50" s="315" t="s">
        <v>195</v>
      </c>
      <c r="G50" s="336">
        <f>IF(F50="Se investigan y se resuelven oportunamente",15,0)</f>
        <v>0</v>
      </c>
      <c r="H50" s="933"/>
      <c r="I50" s="580"/>
      <c r="J50" s="936"/>
      <c r="K50" s="954"/>
      <c r="L50" s="956"/>
    </row>
    <row r="51" spans="1:12" ht="28.5" x14ac:dyDescent="0.2">
      <c r="A51" s="927"/>
      <c r="B51" s="930"/>
      <c r="C51" s="949"/>
      <c r="D51" s="338" t="s">
        <v>227</v>
      </c>
      <c r="E51" s="314" t="s">
        <v>228</v>
      </c>
      <c r="F51" s="316" t="s">
        <v>197</v>
      </c>
      <c r="G51" s="336">
        <f>IF(F51="Completa",10,IF(F51="Incompleta",5,0))</f>
        <v>10</v>
      </c>
      <c r="H51" s="934"/>
      <c r="I51" s="580"/>
      <c r="J51" s="936"/>
      <c r="K51" s="954"/>
      <c r="L51" s="956"/>
    </row>
    <row r="52" spans="1:12" ht="15.75" thickBot="1" x14ac:dyDescent="0.25">
      <c r="A52" s="353"/>
      <c r="B52" s="356"/>
      <c r="C52" s="357"/>
      <c r="D52" s="53"/>
      <c r="E52" s="341" t="s">
        <v>229</v>
      </c>
      <c r="F52" s="342"/>
      <c r="G52" s="342">
        <f>SUM(G45:G51)</f>
        <v>85</v>
      </c>
      <c r="H52" s="344"/>
      <c r="I52" s="345"/>
      <c r="J52" s="345"/>
      <c r="K52" s="346"/>
    </row>
    <row r="53" spans="1:12" ht="15" thickBot="1" x14ac:dyDescent="0.25">
      <c r="A53" s="347"/>
      <c r="B53" s="333"/>
    </row>
    <row r="54" spans="1:12" ht="27" customHeight="1" x14ac:dyDescent="0.2">
      <c r="A54" s="940" t="s">
        <v>87</v>
      </c>
      <c r="B54" s="914" t="s">
        <v>232</v>
      </c>
      <c r="C54" s="942" t="s">
        <v>205</v>
      </c>
      <c r="D54" s="944" t="s">
        <v>206</v>
      </c>
      <c r="E54" s="944"/>
      <c r="F54" s="944"/>
      <c r="G54" s="944"/>
      <c r="H54" s="944"/>
      <c r="I54" s="318" t="s">
        <v>207</v>
      </c>
      <c r="J54" s="945" t="s">
        <v>208</v>
      </c>
      <c r="K54" s="947" t="s">
        <v>209</v>
      </c>
    </row>
    <row r="55" spans="1:12" ht="37.5" customHeight="1" thickBot="1" x14ac:dyDescent="0.25">
      <c r="A55" s="941"/>
      <c r="B55" s="915"/>
      <c r="C55" s="943"/>
      <c r="D55" s="319" t="s">
        <v>210</v>
      </c>
      <c r="E55" s="47" t="s">
        <v>211</v>
      </c>
      <c r="F55" s="319" t="s">
        <v>212</v>
      </c>
      <c r="G55" s="319" t="s">
        <v>213</v>
      </c>
      <c r="H55" s="319" t="s">
        <v>230</v>
      </c>
      <c r="I55" s="48" t="s">
        <v>215</v>
      </c>
      <c r="J55" s="946"/>
      <c r="K55" s="948"/>
    </row>
    <row r="56" spans="1:12" ht="28.5" customHeight="1" x14ac:dyDescent="0.2">
      <c r="A56" s="925"/>
      <c r="B56" s="928">
        <f>[2]DESCRIPCION!D15</f>
        <v>0</v>
      </c>
      <c r="C56" s="951"/>
      <c r="D56" s="932" t="s">
        <v>216</v>
      </c>
      <c r="E56" s="334" t="s">
        <v>217</v>
      </c>
      <c r="F56" s="250" t="s">
        <v>178</v>
      </c>
      <c r="G56" s="335">
        <f>IF(F56="Asignado",15,0)</f>
        <v>0</v>
      </c>
      <c r="H56" s="933" t="str">
        <f>IF(AND(G63&gt;0,G63&lt;=85),"Débil",IF(AND(G63&gt;85,G63&lt;=95),"Moderado",IF(G63&gt;96,"Fuerte"," ")))</f>
        <v xml:space="preserve"> </v>
      </c>
      <c r="I56" s="908" t="s">
        <v>178</v>
      </c>
      <c r="J56" s="905"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 xml:space="preserve"> </v>
      </c>
      <c r="K56" s="911" t="str">
        <f>IF(J56="Fuerte","NO",IF(J56=" "," ","SI"))</f>
        <v xml:space="preserve"> </v>
      </c>
    </row>
    <row r="57" spans="1:12" ht="31.5" customHeight="1" x14ac:dyDescent="0.2">
      <c r="A57" s="926"/>
      <c r="B57" s="929"/>
      <c r="C57" s="949"/>
      <c r="D57" s="932"/>
      <c r="E57" s="314" t="s">
        <v>218</v>
      </c>
      <c r="F57" s="316" t="s">
        <v>178</v>
      </c>
      <c r="G57" s="336">
        <f>IF(F57="Adecuado",15,0)</f>
        <v>0</v>
      </c>
      <c r="H57" s="933"/>
      <c r="I57" s="580"/>
      <c r="J57" s="936"/>
      <c r="K57" s="938"/>
    </row>
    <row r="58" spans="1:12" ht="34.5" customHeight="1" x14ac:dyDescent="0.2">
      <c r="A58" s="926"/>
      <c r="B58" s="929"/>
      <c r="C58" s="949"/>
      <c r="D58" s="320" t="s">
        <v>219</v>
      </c>
      <c r="E58" s="314" t="s">
        <v>220</v>
      </c>
      <c r="F58" s="316" t="s">
        <v>178</v>
      </c>
      <c r="G58" s="336">
        <f>IF(F58="Oportuna",15,0)</f>
        <v>0</v>
      </c>
      <c r="H58" s="933"/>
      <c r="I58" s="580"/>
      <c r="J58" s="936"/>
      <c r="K58" s="938"/>
    </row>
    <row r="59" spans="1:12" ht="46.5" customHeight="1" x14ac:dyDescent="0.2">
      <c r="A59" s="926"/>
      <c r="B59" s="929"/>
      <c r="C59" s="949"/>
      <c r="D59" s="320" t="s">
        <v>221</v>
      </c>
      <c r="E59" s="314" t="s">
        <v>222</v>
      </c>
      <c r="F59" s="315" t="s">
        <v>178</v>
      </c>
      <c r="G59" s="336">
        <f>IF(F59="Prevenir",15,IF(F59="Detectar",10,0))</f>
        <v>0</v>
      </c>
      <c r="H59" s="933"/>
      <c r="I59" s="580"/>
      <c r="J59" s="936"/>
      <c r="K59" s="938"/>
    </row>
    <row r="60" spans="1:12" ht="42.75" customHeight="1" x14ac:dyDescent="0.2">
      <c r="A60" s="926"/>
      <c r="B60" s="929"/>
      <c r="C60" s="949"/>
      <c r="D60" s="320" t="s">
        <v>223</v>
      </c>
      <c r="E60" s="314" t="s">
        <v>224</v>
      </c>
      <c r="F60" s="316" t="s">
        <v>178</v>
      </c>
      <c r="G60" s="336">
        <f>IF(F60="Confiable",15,0)</f>
        <v>0</v>
      </c>
      <c r="H60" s="933"/>
      <c r="I60" s="580"/>
      <c r="J60" s="936"/>
      <c r="K60" s="938"/>
    </row>
    <row r="61" spans="1:12" ht="47.25" customHeight="1" x14ac:dyDescent="0.2">
      <c r="A61" s="926"/>
      <c r="B61" s="929"/>
      <c r="C61" s="949"/>
      <c r="D61" s="320" t="s">
        <v>225</v>
      </c>
      <c r="E61" s="314" t="s">
        <v>226</v>
      </c>
      <c r="F61" s="315" t="s">
        <v>178</v>
      </c>
      <c r="G61" s="336">
        <f>IF(F61="Se investigan y se resuelven oportunamente",15,0)</f>
        <v>0</v>
      </c>
      <c r="H61" s="933"/>
      <c r="I61" s="580"/>
      <c r="J61" s="936"/>
      <c r="K61" s="938"/>
    </row>
    <row r="62" spans="1:12" ht="48" customHeight="1" x14ac:dyDescent="0.2">
      <c r="A62" s="927"/>
      <c r="B62" s="930"/>
      <c r="C62" s="949"/>
      <c r="D62" s="338" t="s">
        <v>227</v>
      </c>
      <c r="E62" s="314" t="s">
        <v>228</v>
      </c>
      <c r="F62" s="316" t="s">
        <v>178</v>
      </c>
      <c r="G62" s="336">
        <f>IF(F62="Completa",10,IF(F62="Incompleta",5,0))</f>
        <v>0</v>
      </c>
      <c r="H62" s="934"/>
      <c r="I62" s="580"/>
      <c r="J62" s="936"/>
      <c r="K62" s="938"/>
    </row>
    <row r="63" spans="1:12" ht="29.25" customHeight="1" thickBot="1" x14ac:dyDescent="0.25">
      <c r="A63" s="353"/>
      <c r="B63" s="356"/>
      <c r="C63" s="357"/>
      <c r="D63" s="53"/>
      <c r="E63" s="355" t="s">
        <v>229</v>
      </c>
      <c r="F63" s="343"/>
      <c r="G63" s="343">
        <f>SUM(G56:G62)</f>
        <v>0</v>
      </c>
      <c r="H63" s="344"/>
      <c r="I63" s="345"/>
      <c r="J63" s="345"/>
      <c r="K63" s="346"/>
    </row>
    <row r="64" spans="1:12" ht="18.75" customHeight="1" thickBot="1" x14ac:dyDescent="0.25">
      <c r="A64" s="347"/>
      <c r="B64" s="333"/>
    </row>
    <row r="65" spans="1:78" s="50" customFormat="1" ht="30" customHeight="1" x14ac:dyDescent="0.25">
      <c r="A65" s="940" t="s">
        <v>87</v>
      </c>
      <c r="B65" s="914" t="s">
        <v>232</v>
      </c>
      <c r="C65" s="942" t="s">
        <v>205</v>
      </c>
      <c r="D65" s="944" t="s">
        <v>206</v>
      </c>
      <c r="E65" s="944"/>
      <c r="F65" s="944"/>
      <c r="G65" s="944"/>
      <c r="H65" s="944"/>
      <c r="I65" s="318" t="s">
        <v>207</v>
      </c>
      <c r="J65" s="945" t="s">
        <v>208</v>
      </c>
      <c r="K65" s="947" t="s">
        <v>209</v>
      </c>
    </row>
    <row r="66" spans="1:78" s="50" customFormat="1" ht="60.75" thickBot="1" x14ac:dyDescent="0.3">
      <c r="A66" s="941"/>
      <c r="B66" s="915"/>
      <c r="C66" s="943"/>
      <c r="D66" s="319" t="s">
        <v>210</v>
      </c>
      <c r="E66" s="47" t="s">
        <v>211</v>
      </c>
      <c r="F66" s="319" t="s">
        <v>212</v>
      </c>
      <c r="G66" s="319" t="s">
        <v>213</v>
      </c>
      <c r="H66" s="319" t="s">
        <v>230</v>
      </c>
      <c r="I66" s="48" t="s">
        <v>215</v>
      </c>
      <c r="J66" s="946"/>
      <c r="K66" s="948"/>
    </row>
    <row r="67" spans="1:78" ht="20.25" customHeight="1" x14ac:dyDescent="0.2">
      <c r="A67" s="925"/>
      <c r="B67" s="928"/>
      <c r="C67" s="949"/>
      <c r="D67" s="932" t="s">
        <v>216</v>
      </c>
      <c r="E67" s="334" t="s">
        <v>217</v>
      </c>
      <c r="F67" s="250" t="s">
        <v>179</v>
      </c>
      <c r="G67" s="335">
        <f>IF(F67="Asignado",15,0)</f>
        <v>15</v>
      </c>
      <c r="H67" s="933" t="str">
        <f>IF(AND(G74&gt;0,G74&lt;=85),"Débil",IF(AND(G74&gt;85,G74&lt;=95),"Moderado",IF(G74&gt;96,"Fuerte"," ")))</f>
        <v>Fuerte</v>
      </c>
      <c r="I67" s="908" t="s">
        <v>201</v>
      </c>
      <c r="J67" s="905"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Fuerte</v>
      </c>
      <c r="K67" s="911" t="str">
        <f>IF(J67="Fuerte","NO",IF(J67=" "," ","SI"))</f>
        <v>NO</v>
      </c>
    </row>
    <row r="68" spans="1:78" ht="28.5" x14ac:dyDescent="0.2">
      <c r="A68" s="926"/>
      <c r="B68" s="929"/>
      <c r="C68" s="949"/>
      <c r="D68" s="932"/>
      <c r="E68" s="314" t="s">
        <v>218</v>
      </c>
      <c r="F68" s="316" t="s">
        <v>181</v>
      </c>
      <c r="G68" s="336">
        <f>IF(F68="Adecuado",15,0)</f>
        <v>15</v>
      </c>
      <c r="H68" s="933"/>
      <c r="I68" s="580"/>
      <c r="J68" s="936"/>
      <c r="K68" s="938"/>
    </row>
    <row r="69" spans="1:78" ht="42.75" x14ac:dyDescent="0.2">
      <c r="A69" s="926"/>
      <c r="B69" s="929"/>
      <c r="C69" s="949"/>
      <c r="D69" s="320" t="s">
        <v>219</v>
      </c>
      <c r="E69" s="314" t="s">
        <v>220</v>
      </c>
      <c r="F69" s="316" t="s">
        <v>184</v>
      </c>
      <c r="G69" s="336">
        <f>IF(F69="Oportuna",15,0)</f>
        <v>15</v>
      </c>
      <c r="H69" s="933"/>
      <c r="I69" s="580"/>
      <c r="J69" s="936"/>
      <c r="K69" s="938"/>
    </row>
    <row r="70" spans="1:78" ht="42.75" x14ac:dyDescent="0.2">
      <c r="A70" s="926"/>
      <c r="B70" s="929"/>
      <c r="C70" s="949"/>
      <c r="D70" s="320" t="s">
        <v>221</v>
      </c>
      <c r="E70" s="314" t="s">
        <v>222</v>
      </c>
      <c r="F70" s="315" t="s">
        <v>187</v>
      </c>
      <c r="G70" s="336">
        <f>IF(F70="Prevenir",15,IF(F70="Detectar",10,0))</f>
        <v>15</v>
      </c>
      <c r="H70" s="933"/>
      <c r="I70" s="580"/>
      <c r="J70" s="936"/>
      <c r="K70" s="938"/>
    </row>
    <row r="71" spans="1:78" ht="28.5" x14ac:dyDescent="0.2">
      <c r="A71" s="926"/>
      <c r="B71" s="929"/>
      <c r="C71" s="949"/>
      <c r="D71" s="320" t="s">
        <v>223</v>
      </c>
      <c r="E71" s="314" t="s">
        <v>224</v>
      </c>
      <c r="F71" s="316" t="s">
        <v>191</v>
      </c>
      <c r="G71" s="336">
        <f>IF(F71="Confiable",15,0)</f>
        <v>15</v>
      </c>
      <c r="H71" s="933"/>
      <c r="I71" s="580"/>
      <c r="J71" s="936"/>
      <c r="K71" s="938"/>
    </row>
    <row r="72" spans="1:78" ht="42.75" x14ac:dyDescent="0.2">
      <c r="A72" s="926"/>
      <c r="B72" s="929"/>
      <c r="C72" s="949"/>
      <c r="D72" s="320" t="s">
        <v>225</v>
      </c>
      <c r="E72" s="314" t="s">
        <v>226</v>
      </c>
      <c r="F72" s="315" t="s">
        <v>194</v>
      </c>
      <c r="G72" s="336">
        <f>IF(F72="Se investigan y se resuelven oportunamente",15,0)</f>
        <v>15</v>
      </c>
      <c r="H72" s="933"/>
      <c r="I72" s="580"/>
      <c r="J72" s="936"/>
      <c r="K72" s="938"/>
    </row>
    <row r="73" spans="1:78" ht="28.5" x14ac:dyDescent="0.2">
      <c r="A73" s="927"/>
      <c r="B73" s="930"/>
      <c r="C73" s="950"/>
      <c r="D73" s="338" t="s">
        <v>227</v>
      </c>
      <c r="E73" s="314" t="s">
        <v>228</v>
      </c>
      <c r="F73" s="316" t="s">
        <v>197</v>
      </c>
      <c r="G73" s="336">
        <f>IF(F73="Completa",10,IF(F73="Incompleta",5,0))</f>
        <v>10</v>
      </c>
      <c r="H73" s="934"/>
      <c r="I73" s="580"/>
      <c r="J73" s="936"/>
      <c r="K73" s="938"/>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row>
    <row r="74" spans="1:78" s="352" customFormat="1" ht="15.75" thickBot="1" x14ac:dyDescent="0.25">
      <c r="A74" s="353"/>
      <c r="B74" s="356"/>
      <c r="C74" s="52" t="s">
        <v>251</v>
      </c>
      <c r="D74" s="53"/>
      <c r="E74" s="355" t="s">
        <v>229</v>
      </c>
      <c r="F74" s="343"/>
      <c r="G74" s="343">
        <f>SUM(G67:G73)</f>
        <v>100</v>
      </c>
      <c r="H74" s="344"/>
      <c r="I74" s="345"/>
      <c r="J74" s="345"/>
      <c r="K74" s="346"/>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row>
    <row r="75" spans="1:78" ht="15" thickBot="1" x14ac:dyDescent="0.25">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row>
    <row r="76" spans="1:78" s="49" customFormat="1" ht="30" customHeight="1" x14ac:dyDescent="0.25">
      <c r="A76" s="940" t="s">
        <v>87</v>
      </c>
      <c r="B76" s="914" t="s">
        <v>232</v>
      </c>
      <c r="C76" s="942" t="s">
        <v>205</v>
      </c>
      <c r="D76" s="944" t="s">
        <v>206</v>
      </c>
      <c r="E76" s="944"/>
      <c r="F76" s="944"/>
      <c r="G76" s="944"/>
      <c r="H76" s="944"/>
      <c r="I76" s="318" t="s">
        <v>207</v>
      </c>
      <c r="J76" s="945" t="s">
        <v>208</v>
      </c>
      <c r="K76" s="947" t="s">
        <v>209</v>
      </c>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row>
    <row r="77" spans="1:78" s="50" customFormat="1" ht="60.75" thickBot="1" x14ac:dyDescent="0.3">
      <c r="A77" s="941"/>
      <c r="B77" s="915"/>
      <c r="C77" s="943"/>
      <c r="D77" s="319" t="s">
        <v>210</v>
      </c>
      <c r="E77" s="47" t="s">
        <v>211</v>
      </c>
      <c r="F77" s="319" t="s">
        <v>212</v>
      </c>
      <c r="G77" s="319" t="s">
        <v>213</v>
      </c>
      <c r="H77" s="319" t="s">
        <v>230</v>
      </c>
      <c r="I77" s="48" t="s">
        <v>215</v>
      </c>
      <c r="J77" s="946"/>
      <c r="K77" s="948"/>
    </row>
    <row r="78" spans="1:78" ht="20.25" customHeight="1" x14ac:dyDescent="0.2">
      <c r="A78" s="925" t="str">
        <f>[2]DESCRIPCION!A16</f>
        <v>Favorecer interes propios o a terceros con decisiones o actuaciones dentro de la Administración Municipal</v>
      </c>
      <c r="B78" s="928" t="str">
        <f>[2]DESCRIPCION!D17</f>
        <v xml:space="preserve">Prevalecer el interes particular en vez del comun en una situacion determinada </v>
      </c>
      <c r="C78" s="949" t="s">
        <v>533</v>
      </c>
      <c r="D78" s="932" t="s">
        <v>216</v>
      </c>
      <c r="E78" s="334" t="s">
        <v>217</v>
      </c>
      <c r="F78" s="250" t="s">
        <v>179</v>
      </c>
      <c r="G78" s="335">
        <f>IF(F78="Asignado",15,0)</f>
        <v>15</v>
      </c>
      <c r="H78" s="933" t="str">
        <f>IF(AND(G85&gt;0,G85&lt;=85),"Débil",IF(AND(G85&gt;85,G85&lt;=95),"Moderado",IF(G85&gt;96,"Fuerte"," ")))</f>
        <v>Fuerte</v>
      </c>
      <c r="I78" s="908" t="s">
        <v>201</v>
      </c>
      <c r="J78" s="905"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Fuerte</v>
      </c>
      <c r="K78" s="911" t="str">
        <f>IF(J78="Fuerte","NO",IF(J78=" "," ","SI"))</f>
        <v>NO</v>
      </c>
    </row>
    <row r="79" spans="1:78" ht="28.5" x14ac:dyDescent="0.2">
      <c r="A79" s="926"/>
      <c r="B79" s="929"/>
      <c r="C79" s="949"/>
      <c r="D79" s="932"/>
      <c r="E79" s="314" t="s">
        <v>218</v>
      </c>
      <c r="F79" s="316" t="s">
        <v>181</v>
      </c>
      <c r="G79" s="336">
        <f>IF(F79="Adecuado",15,0)</f>
        <v>15</v>
      </c>
      <c r="H79" s="933"/>
      <c r="I79" s="580"/>
      <c r="J79" s="936"/>
      <c r="K79" s="938"/>
    </row>
    <row r="80" spans="1:78" ht="42.75" x14ac:dyDescent="0.2">
      <c r="A80" s="926"/>
      <c r="B80" s="929"/>
      <c r="C80" s="949"/>
      <c r="D80" s="320" t="s">
        <v>219</v>
      </c>
      <c r="E80" s="314" t="s">
        <v>220</v>
      </c>
      <c r="F80" s="316" t="s">
        <v>184</v>
      </c>
      <c r="G80" s="336">
        <f>IF(F80="Oportuna",15,0)</f>
        <v>15</v>
      </c>
      <c r="H80" s="933"/>
      <c r="I80" s="580"/>
      <c r="J80" s="936"/>
      <c r="K80" s="938"/>
    </row>
    <row r="81" spans="1:78" ht="42.75" x14ac:dyDescent="0.2">
      <c r="A81" s="926"/>
      <c r="B81" s="929"/>
      <c r="C81" s="949"/>
      <c r="D81" s="320" t="s">
        <v>221</v>
      </c>
      <c r="E81" s="314" t="s">
        <v>222</v>
      </c>
      <c r="F81" s="315" t="s">
        <v>187</v>
      </c>
      <c r="G81" s="336">
        <f>IF(F81="Prevenir",15,IF(F81="Detectar",10,0))</f>
        <v>15</v>
      </c>
      <c r="H81" s="933"/>
      <c r="I81" s="580"/>
      <c r="J81" s="936"/>
      <c r="K81" s="938"/>
    </row>
    <row r="82" spans="1:78" ht="28.5" x14ac:dyDescent="0.2">
      <c r="A82" s="926"/>
      <c r="B82" s="929"/>
      <c r="C82" s="949"/>
      <c r="D82" s="320" t="s">
        <v>223</v>
      </c>
      <c r="E82" s="314" t="s">
        <v>224</v>
      </c>
      <c r="F82" s="316" t="s">
        <v>191</v>
      </c>
      <c r="G82" s="336">
        <f>IF(F82="Confiable",15,0)</f>
        <v>15</v>
      </c>
      <c r="H82" s="933"/>
      <c r="I82" s="580"/>
      <c r="J82" s="936"/>
      <c r="K82" s="938"/>
    </row>
    <row r="83" spans="1:78" ht="42.75" x14ac:dyDescent="0.2">
      <c r="A83" s="926"/>
      <c r="B83" s="929"/>
      <c r="C83" s="949"/>
      <c r="D83" s="320" t="s">
        <v>225</v>
      </c>
      <c r="E83" s="314" t="s">
        <v>226</v>
      </c>
      <c r="F83" s="315" t="s">
        <v>534</v>
      </c>
      <c r="G83" s="336">
        <f>IF(F83="Se investigan y se resuelven oportunamente",15,0)</f>
        <v>15</v>
      </c>
      <c r="H83" s="933"/>
      <c r="I83" s="580"/>
      <c r="J83" s="936"/>
      <c r="K83" s="938"/>
    </row>
    <row r="84" spans="1:78" ht="28.5" x14ac:dyDescent="0.2">
      <c r="A84" s="927"/>
      <c r="B84" s="930"/>
      <c r="C84" s="950"/>
      <c r="D84" s="338" t="s">
        <v>227</v>
      </c>
      <c r="E84" s="314" t="s">
        <v>228</v>
      </c>
      <c r="F84" s="316" t="s">
        <v>197</v>
      </c>
      <c r="G84" s="336">
        <f>IF(F84="Completa",10,IF(F84="Incompleta",5,0))</f>
        <v>10</v>
      </c>
      <c r="H84" s="934"/>
      <c r="I84" s="580"/>
      <c r="J84" s="936"/>
      <c r="K84" s="938"/>
    </row>
    <row r="85" spans="1:78" ht="15.75" thickBot="1" x14ac:dyDescent="0.25">
      <c r="A85" s="353"/>
      <c r="B85" s="356"/>
      <c r="C85" s="52"/>
      <c r="D85" s="53"/>
      <c r="E85" s="341" t="s">
        <v>229</v>
      </c>
      <c r="F85" s="342"/>
      <c r="G85" s="342">
        <f>SUM(G78:G84)</f>
        <v>100</v>
      </c>
      <c r="H85" s="344"/>
      <c r="I85" s="345"/>
      <c r="J85" s="345"/>
      <c r="K85" s="346"/>
    </row>
    <row r="86" spans="1:78" ht="15" thickBot="1" x14ac:dyDescent="0.25">
      <c r="A86" s="347"/>
      <c r="B86" s="333"/>
    </row>
    <row r="87" spans="1:78" s="50" customFormat="1" ht="30" customHeight="1" x14ac:dyDescent="0.25">
      <c r="A87" s="940" t="s">
        <v>87</v>
      </c>
      <c r="B87" s="914" t="s">
        <v>232</v>
      </c>
      <c r="C87" s="942" t="s">
        <v>205</v>
      </c>
      <c r="D87" s="944" t="s">
        <v>206</v>
      </c>
      <c r="E87" s="944"/>
      <c r="F87" s="944"/>
      <c r="G87" s="944"/>
      <c r="H87" s="944"/>
      <c r="I87" s="318" t="s">
        <v>207</v>
      </c>
      <c r="J87" s="945" t="s">
        <v>208</v>
      </c>
      <c r="K87" s="947" t="s">
        <v>209</v>
      </c>
    </row>
    <row r="88" spans="1:78" s="50" customFormat="1" ht="60.75" thickBot="1" x14ac:dyDescent="0.3">
      <c r="A88" s="941"/>
      <c r="B88" s="915"/>
      <c r="C88" s="943"/>
      <c r="D88" s="319" t="s">
        <v>210</v>
      </c>
      <c r="E88" s="47" t="s">
        <v>211</v>
      </c>
      <c r="F88" s="319" t="s">
        <v>212</v>
      </c>
      <c r="G88" s="319" t="s">
        <v>213</v>
      </c>
      <c r="H88" s="319" t="s">
        <v>230</v>
      </c>
      <c r="I88" s="48" t="s">
        <v>215</v>
      </c>
      <c r="J88" s="946"/>
      <c r="K88" s="948"/>
    </row>
    <row r="89" spans="1:78" ht="33" customHeight="1" x14ac:dyDescent="0.2">
      <c r="A89" s="925" t="str">
        <f>[2]DESCRIPCION!A16</f>
        <v>Favorecer interes propios o a terceros con decisiones o actuaciones dentro de la Administración Municipal</v>
      </c>
      <c r="B89" s="928" t="str">
        <f>[2]DESCRIPCION!D16</f>
        <v>Falta de documentacion y socializacion del identificacion y declaracion de conflictos de intereses</v>
      </c>
      <c r="C89" s="949" t="s">
        <v>533</v>
      </c>
      <c r="D89" s="932" t="s">
        <v>216</v>
      </c>
      <c r="E89" s="334" t="s">
        <v>217</v>
      </c>
      <c r="F89" s="250" t="s">
        <v>179</v>
      </c>
      <c r="G89" s="335">
        <f>IF(F89="Asignado",15,0)</f>
        <v>15</v>
      </c>
      <c r="H89" s="933" t="str">
        <f>IF(AND(G96&gt;0,G96&lt;=85),"Débil",IF(AND(G96&gt;85,G96&lt;=95),"Moderado",IF(G96&gt;96,"Fuerte"," ")))</f>
        <v>Fuerte</v>
      </c>
      <c r="I89" s="908" t="s">
        <v>201</v>
      </c>
      <c r="J89" s="905" t="str">
        <f>IF(AND(H89="Fuerte",I89="Fuerte (Siempre se Ejecuta)"),"Fuerte",IF(AND(H89="Fuerte",I89="Moderado (Algunas veces se ejecuta)"),"Moderado",IF(AND(H89="Fuerte",I89="Débil (No se ejecuta)"),"Débil",IF(AND(H89="Moderado",I89="Fuerte (Siempre se Ejecuta)"),"Moderado",IF(AND(H89="Moderado",I89="Moderado (Algunas veces se ejecuta)"),"Moderado",IF(AND(H89="Moderado",I89="Débil (No se ejecuta)"),"Débil",IF(AND(H89="Débil",I89="Fuerte (Siempre se Ejecuta)"),"Débil",IF(AND(H89="Débil",I89="Moderado (Algunas veces se ejecuta)"),"Débil",IF(AND(H89="Débil",I89="Débil (No se ejecuta)"),"Débil"," ")))))))))</f>
        <v>Fuerte</v>
      </c>
      <c r="K89" s="911" t="str">
        <f>IF(J89="Fuerte","NO",IF(J89=" "," ","SI"))</f>
        <v>NO</v>
      </c>
    </row>
    <row r="90" spans="1:78" ht="100.5" customHeight="1" x14ac:dyDescent="0.2">
      <c r="A90" s="926"/>
      <c r="B90" s="929"/>
      <c r="C90" s="949"/>
      <c r="D90" s="932"/>
      <c r="E90" s="314" t="s">
        <v>218</v>
      </c>
      <c r="F90" s="316" t="s">
        <v>181</v>
      </c>
      <c r="G90" s="336">
        <f>IF(F90="Adecuado",15,0)</f>
        <v>15</v>
      </c>
      <c r="H90" s="933"/>
      <c r="I90" s="580"/>
      <c r="J90" s="936"/>
      <c r="K90" s="938"/>
    </row>
    <row r="91" spans="1:78" ht="82.5" customHeight="1" x14ac:dyDescent="0.2">
      <c r="A91" s="926"/>
      <c r="B91" s="929"/>
      <c r="C91" s="949"/>
      <c r="D91" s="320" t="s">
        <v>219</v>
      </c>
      <c r="E91" s="314" t="s">
        <v>220</v>
      </c>
      <c r="F91" s="316" t="s">
        <v>184</v>
      </c>
      <c r="G91" s="336">
        <f>IF(F91="Oportuna",15,0)</f>
        <v>15</v>
      </c>
      <c r="H91" s="933"/>
      <c r="I91" s="580"/>
      <c r="J91" s="936"/>
      <c r="K91" s="938"/>
    </row>
    <row r="92" spans="1:78" ht="42.75" x14ac:dyDescent="0.2">
      <c r="A92" s="926"/>
      <c r="B92" s="929"/>
      <c r="C92" s="949"/>
      <c r="D92" s="320" t="s">
        <v>221</v>
      </c>
      <c r="E92" s="314" t="s">
        <v>222</v>
      </c>
      <c r="F92" s="315" t="s">
        <v>187</v>
      </c>
      <c r="G92" s="336">
        <f>IF(F92="Prevenir",15,IF(F92="Detectar",10,0))</f>
        <v>15</v>
      </c>
      <c r="H92" s="933"/>
      <c r="I92" s="580"/>
      <c r="J92" s="936"/>
      <c r="K92" s="938"/>
    </row>
    <row r="93" spans="1:78" ht="76.5" customHeight="1" x14ac:dyDescent="0.2">
      <c r="A93" s="926"/>
      <c r="B93" s="929"/>
      <c r="C93" s="949"/>
      <c r="D93" s="320" t="s">
        <v>223</v>
      </c>
      <c r="E93" s="314" t="s">
        <v>224</v>
      </c>
      <c r="F93" s="316" t="s">
        <v>191</v>
      </c>
      <c r="G93" s="336">
        <f>IF(F93="Confiable",15,0)</f>
        <v>15</v>
      </c>
      <c r="H93" s="933"/>
      <c r="I93" s="580"/>
      <c r="J93" s="936"/>
      <c r="K93" s="938"/>
    </row>
    <row r="94" spans="1:78" ht="42.75" x14ac:dyDescent="0.2">
      <c r="A94" s="926"/>
      <c r="B94" s="929"/>
      <c r="C94" s="949"/>
      <c r="D94" s="320" t="s">
        <v>225</v>
      </c>
      <c r="E94" s="314" t="s">
        <v>226</v>
      </c>
      <c r="F94" s="315" t="s">
        <v>534</v>
      </c>
      <c r="G94" s="336">
        <f>IF(F94="Se investigan y se resuelven oportunamente",15,0)</f>
        <v>15</v>
      </c>
      <c r="H94" s="933"/>
      <c r="I94" s="580"/>
      <c r="J94" s="936"/>
      <c r="K94" s="938"/>
    </row>
    <row r="95" spans="1:78" ht="56.25" customHeight="1" x14ac:dyDescent="0.2">
      <c r="A95" s="927"/>
      <c r="B95" s="930"/>
      <c r="C95" s="950"/>
      <c r="D95" s="338" t="s">
        <v>227</v>
      </c>
      <c r="E95" s="314" t="s">
        <v>228</v>
      </c>
      <c r="F95" s="316" t="s">
        <v>197</v>
      </c>
      <c r="G95" s="336">
        <f>IF(F95="Completa",10,IF(F95="Incompleta",5,0))</f>
        <v>10</v>
      </c>
      <c r="H95" s="934"/>
      <c r="I95" s="580"/>
      <c r="J95" s="936"/>
      <c r="K95" s="938"/>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row>
    <row r="96" spans="1:78" s="352" customFormat="1" ht="15.75" thickBot="1" x14ac:dyDescent="0.25">
      <c r="A96" s="353"/>
      <c r="B96" s="356"/>
      <c r="C96" s="52"/>
      <c r="D96" s="53"/>
      <c r="E96" s="341" t="s">
        <v>229</v>
      </c>
      <c r="F96" s="342"/>
      <c r="G96" s="342">
        <f>SUM(G89:G95)</f>
        <v>100</v>
      </c>
      <c r="H96" s="344"/>
      <c r="I96" s="345"/>
      <c r="J96" s="345"/>
      <c r="K96" s="346"/>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row>
    <row r="97" spans="1:78" ht="15" thickBot="1" x14ac:dyDescent="0.25">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row>
    <row r="98" spans="1:78" s="49" customFormat="1" ht="30" customHeight="1" x14ac:dyDescent="0.25">
      <c r="A98" s="940" t="s">
        <v>87</v>
      </c>
      <c r="B98" s="914" t="s">
        <v>232</v>
      </c>
      <c r="C98" s="942" t="s">
        <v>205</v>
      </c>
      <c r="D98" s="944" t="s">
        <v>206</v>
      </c>
      <c r="E98" s="944"/>
      <c r="F98" s="944"/>
      <c r="G98" s="944"/>
      <c r="H98" s="944"/>
      <c r="I98" s="318" t="s">
        <v>207</v>
      </c>
      <c r="J98" s="945" t="s">
        <v>208</v>
      </c>
      <c r="K98" s="947" t="s">
        <v>209</v>
      </c>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row>
    <row r="99" spans="1:78" s="50" customFormat="1" ht="60.75" thickBot="1" x14ac:dyDescent="0.3">
      <c r="A99" s="941"/>
      <c r="B99" s="915"/>
      <c r="C99" s="943"/>
      <c r="D99" s="319" t="s">
        <v>210</v>
      </c>
      <c r="E99" s="47" t="s">
        <v>211</v>
      </c>
      <c r="F99" s="319" t="s">
        <v>212</v>
      </c>
      <c r="G99" s="319" t="s">
        <v>213</v>
      </c>
      <c r="H99" s="319" t="s">
        <v>230</v>
      </c>
      <c r="I99" s="48" t="s">
        <v>215</v>
      </c>
      <c r="J99" s="946"/>
      <c r="K99" s="948"/>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row>
    <row r="100" spans="1:78" ht="20.25" customHeight="1" x14ac:dyDescent="0.2">
      <c r="A100" s="925" t="str">
        <f>[2]DESCRIPCION!A19</f>
        <v>d</v>
      </c>
      <c r="B100" s="928">
        <f>[2]DESCRIPCION!D19</f>
        <v>0</v>
      </c>
      <c r="C100" s="926"/>
      <c r="D100" s="932" t="s">
        <v>216</v>
      </c>
      <c r="E100" s="334" t="s">
        <v>217</v>
      </c>
      <c r="F100" s="250" t="s">
        <v>178</v>
      </c>
      <c r="G100" s="335">
        <f>IF(F100="Asignado",15,0)</f>
        <v>0</v>
      </c>
      <c r="H100" s="933" t="str">
        <f>IF(AND(G107&gt;0,G107&lt;=85),"Débil",IF(AND(G107&gt;85,G107&lt;=95),"Moderado",IF(G107&gt;96,"Fuerte"," ")))</f>
        <v xml:space="preserve"> </v>
      </c>
      <c r="I100" s="908" t="s">
        <v>178</v>
      </c>
      <c r="J100" s="905" t="str">
        <f>IF(AND(H100="Fuerte",I100="Fuerte (Siempre se Ejecuta)"),"Fuerte",IF(AND(H100="Fuerte",I100="Moderado (Algunas veces se ejecuta)"),"Moderado",IF(AND(H100="Fuerte",I100="Débil (No se ejecuta)"),"Débil",IF(AND(H100="Moderado",I100="Fuerte (Siempre se Ejecuta)"),"Moderado",IF(AND(H100="Moderado",I100="Moderado (Algunas veces se ejecuta)"),"Moderado",IF(AND(H100="Moderado",I100="Débil (No se ejecuta)"),"Débil",IF(AND(H100="Débil",I100="Fuerte (Siempre se Ejecuta)"),"Débil",IF(AND(H100="Débil",I100="Moderado (Algunas veces se ejecuta)"),"Débil",IF(AND(H100="Débil",I100="Débil (No se ejecuta)"),"Débil"," ")))))))))</f>
        <v xml:space="preserve"> </v>
      </c>
      <c r="K100" s="911" t="str">
        <f>IF(J100="Fuerte","NO",IF(J100=" "," ","SI"))</f>
        <v xml:space="preserve"> </v>
      </c>
    </row>
    <row r="101" spans="1:78" ht="28.5" x14ac:dyDescent="0.2">
      <c r="A101" s="926"/>
      <c r="B101" s="929"/>
      <c r="C101" s="926"/>
      <c r="D101" s="932"/>
      <c r="E101" s="314" t="s">
        <v>218</v>
      </c>
      <c r="F101" s="316" t="s">
        <v>178</v>
      </c>
      <c r="G101" s="336">
        <f>IF(F101="Adecuado",15,0)</f>
        <v>0</v>
      </c>
      <c r="H101" s="933"/>
      <c r="I101" s="580"/>
      <c r="J101" s="936"/>
      <c r="K101" s="938"/>
    </row>
    <row r="102" spans="1:78" ht="42.75" customHeight="1" x14ac:dyDescent="0.2">
      <c r="A102" s="926"/>
      <c r="B102" s="929"/>
      <c r="C102" s="926"/>
      <c r="D102" s="320" t="s">
        <v>219</v>
      </c>
      <c r="E102" s="314" t="s">
        <v>220</v>
      </c>
      <c r="F102" s="316" t="s">
        <v>178</v>
      </c>
      <c r="G102" s="336">
        <f>IF(F102="Oportuna",15,0)</f>
        <v>0</v>
      </c>
      <c r="H102" s="933"/>
      <c r="I102" s="580"/>
      <c r="J102" s="936"/>
      <c r="K102" s="938"/>
    </row>
    <row r="103" spans="1:78" ht="42.75" x14ac:dyDescent="0.2">
      <c r="A103" s="926"/>
      <c r="B103" s="929"/>
      <c r="C103" s="926"/>
      <c r="D103" s="320" t="s">
        <v>221</v>
      </c>
      <c r="E103" s="314" t="s">
        <v>222</v>
      </c>
      <c r="F103" s="315" t="s">
        <v>178</v>
      </c>
      <c r="G103" s="336">
        <f>IF(F103="Prevenir",15,IF(F103="Detectar",10,0))</f>
        <v>0</v>
      </c>
      <c r="H103" s="933"/>
      <c r="I103" s="580"/>
      <c r="J103" s="936"/>
      <c r="K103" s="938"/>
    </row>
    <row r="104" spans="1:78" ht="28.5" x14ac:dyDescent="0.2">
      <c r="A104" s="926"/>
      <c r="B104" s="929"/>
      <c r="C104" s="926"/>
      <c r="D104" s="320" t="s">
        <v>223</v>
      </c>
      <c r="E104" s="314" t="s">
        <v>224</v>
      </c>
      <c r="F104" s="316" t="s">
        <v>178</v>
      </c>
      <c r="G104" s="336">
        <f>IF(F104="Confiable",15,0)</f>
        <v>0</v>
      </c>
      <c r="H104" s="933"/>
      <c r="I104" s="580"/>
      <c r="J104" s="936"/>
      <c r="K104" s="938"/>
    </row>
    <row r="105" spans="1:78" ht="42.75" x14ac:dyDescent="0.2">
      <c r="A105" s="926"/>
      <c r="B105" s="929"/>
      <c r="C105" s="926"/>
      <c r="D105" s="320" t="s">
        <v>225</v>
      </c>
      <c r="E105" s="314" t="s">
        <v>226</v>
      </c>
      <c r="F105" s="315" t="s">
        <v>178</v>
      </c>
      <c r="G105" s="336">
        <f>IF(F105="Se investigan y se resuelven oportunamente",15,0)</f>
        <v>0</v>
      </c>
      <c r="H105" s="933"/>
      <c r="I105" s="580"/>
      <c r="J105" s="936"/>
      <c r="K105" s="938"/>
    </row>
    <row r="106" spans="1:78" ht="28.5" x14ac:dyDescent="0.2">
      <c r="A106" s="927"/>
      <c r="B106" s="930"/>
      <c r="C106" s="927"/>
      <c r="D106" s="338" t="s">
        <v>227</v>
      </c>
      <c r="E106" s="314" t="s">
        <v>228</v>
      </c>
      <c r="F106" s="316" t="s">
        <v>178</v>
      </c>
      <c r="G106" s="336">
        <f>IF(F106="Completa",10,IF(F106="Incompleta",5,0))</f>
        <v>0</v>
      </c>
      <c r="H106" s="934"/>
      <c r="I106" s="935"/>
      <c r="J106" s="937"/>
      <c r="K106" s="939"/>
    </row>
    <row r="107" spans="1:78" ht="15.75" thickBot="1" x14ac:dyDescent="0.25">
      <c r="A107" s="353"/>
      <c r="B107" s="356"/>
      <c r="C107" s="52"/>
      <c r="D107" s="53"/>
      <c r="E107" s="341" t="s">
        <v>229</v>
      </c>
      <c r="F107" s="342"/>
      <c r="G107" s="342">
        <f>SUM(G100:G106)</f>
        <v>0</v>
      </c>
      <c r="H107" s="358"/>
      <c r="I107" s="359"/>
      <c r="J107" s="359"/>
      <c r="K107" s="360"/>
    </row>
    <row r="108" spans="1:78" ht="15" thickBot="1" x14ac:dyDescent="0.25">
      <c r="A108" s="347"/>
      <c r="B108" s="333"/>
    </row>
    <row r="109" spans="1:78" s="50" customFormat="1" ht="30" customHeight="1" x14ac:dyDescent="0.25">
      <c r="A109" s="912" t="s">
        <v>87</v>
      </c>
      <c r="B109" s="914" t="s">
        <v>232</v>
      </c>
      <c r="C109" s="916" t="s">
        <v>205</v>
      </c>
      <c r="D109" s="918" t="s">
        <v>206</v>
      </c>
      <c r="E109" s="919"/>
      <c r="F109" s="919"/>
      <c r="G109" s="919"/>
      <c r="H109" s="920"/>
      <c r="I109" s="318" t="s">
        <v>207</v>
      </c>
      <c r="J109" s="921" t="s">
        <v>208</v>
      </c>
      <c r="K109" s="923" t="s">
        <v>209</v>
      </c>
    </row>
    <row r="110" spans="1:78" s="50" customFormat="1" ht="60.75" thickBot="1" x14ac:dyDescent="0.3">
      <c r="A110" s="913"/>
      <c r="B110" s="915"/>
      <c r="C110" s="917"/>
      <c r="D110" s="319" t="s">
        <v>210</v>
      </c>
      <c r="E110" s="47" t="s">
        <v>211</v>
      </c>
      <c r="F110" s="319" t="s">
        <v>212</v>
      </c>
      <c r="G110" s="319" t="s">
        <v>213</v>
      </c>
      <c r="H110" s="319" t="s">
        <v>230</v>
      </c>
      <c r="I110" s="48" t="s">
        <v>215</v>
      </c>
      <c r="J110" s="922"/>
      <c r="K110" s="924"/>
    </row>
    <row r="111" spans="1:78" ht="20.25" customHeight="1" x14ac:dyDescent="0.2">
      <c r="A111" s="925" t="str">
        <f>[2]DESCRIPCION!A19</f>
        <v>d</v>
      </c>
      <c r="B111" s="928">
        <f>[2]DESCRIPCION!D20</f>
        <v>0</v>
      </c>
      <c r="C111" s="925"/>
      <c r="D111" s="931" t="s">
        <v>216</v>
      </c>
      <c r="E111" s="334" t="s">
        <v>217</v>
      </c>
      <c r="F111" s="250" t="s">
        <v>178</v>
      </c>
      <c r="G111" s="335">
        <f>IF(F111="Asignado",15,0)</f>
        <v>0</v>
      </c>
      <c r="H111" s="903" t="str">
        <f>IF(AND(G118&gt;0,G118&lt;=85),"Débil",IF(AND(G118&gt;85,G118&lt;=95),"Moderado",IF(G118&gt;96,"Fuerte"," ")))</f>
        <v xml:space="preserve"> </v>
      </c>
      <c r="I111" s="906" t="s">
        <v>178</v>
      </c>
      <c r="J111" s="903" t="str">
        <f>IF(AND(H111="Fuerte",I111="Fuerte (Siempre se Ejecuta)"),"Fuerte",IF(AND(H111="Fuerte",I111="Moderado (Algunas veces se ejecuta)"),"Moderado",IF(AND(H111="Fuerte",I111="Débil (No se ejecuta)"),"Débil",IF(AND(H111="Moderado",I111="Fuerte (Siempre se Ejecuta)"),"Moderado",IF(AND(H111="Moderado",I111="Moderado (Algunas veces se ejecuta)"),"Moderado",IF(AND(H111="Moderado",I111="Débil (No se ejecuta)"),"Débil",IF(AND(H111="Débil",I111="Fuerte (Siempre se Ejecuta)"),"Débil",IF(AND(H111="Débil",I111="Moderado (Algunas veces se ejecuta)"),"Débil",IF(AND(H111="Débil",I111="Débil (No se ejecuta)"),"Débil"," ")))))))))</f>
        <v xml:space="preserve"> </v>
      </c>
      <c r="K111" s="909" t="str">
        <f>IF(J111="Fuerte","NO",IF(J111=" "," ","SI"))</f>
        <v xml:space="preserve"> </v>
      </c>
    </row>
    <row r="112" spans="1:78" ht="28.5" x14ac:dyDescent="0.2">
      <c r="A112" s="926"/>
      <c r="B112" s="929"/>
      <c r="C112" s="926"/>
      <c r="D112" s="932"/>
      <c r="E112" s="314" t="s">
        <v>218</v>
      </c>
      <c r="F112" s="316" t="s">
        <v>178</v>
      </c>
      <c r="G112" s="336">
        <f>IF(F112="Adecuado",15,0)</f>
        <v>0</v>
      </c>
      <c r="H112" s="904"/>
      <c r="I112" s="907"/>
      <c r="J112" s="904"/>
      <c r="K112" s="910"/>
    </row>
    <row r="113" spans="1:78" ht="42.75" x14ac:dyDescent="0.2">
      <c r="A113" s="926"/>
      <c r="B113" s="929"/>
      <c r="C113" s="926"/>
      <c r="D113" s="320" t="s">
        <v>219</v>
      </c>
      <c r="E113" s="314" t="s">
        <v>220</v>
      </c>
      <c r="F113" s="316" t="s">
        <v>178</v>
      </c>
      <c r="G113" s="336">
        <f>IF(F113="Oportuna",15,0)</f>
        <v>0</v>
      </c>
      <c r="H113" s="904"/>
      <c r="I113" s="907"/>
      <c r="J113" s="904"/>
      <c r="K113" s="910"/>
    </row>
    <row r="114" spans="1:78" ht="42.75" x14ac:dyDescent="0.2">
      <c r="A114" s="926"/>
      <c r="B114" s="929"/>
      <c r="C114" s="926"/>
      <c r="D114" s="320" t="s">
        <v>221</v>
      </c>
      <c r="E114" s="314" t="s">
        <v>222</v>
      </c>
      <c r="F114" s="315" t="s">
        <v>178</v>
      </c>
      <c r="G114" s="336">
        <f>IF(F114="Prevenir",15,IF(F114="Detectar",10,0))</f>
        <v>0</v>
      </c>
      <c r="H114" s="904"/>
      <c r="I114" s="907"/>
      <c r="J114" s="904"/>
      <c r="K114" s="910"/>
    </row>
    <row r="115" spans="1:78" ht="28.5" x14ac:dyDescent="0.2">
      <c r="A115" s="926"/>
      <c r="B115" s="929"/>
      <c r="C115" s="926"/>
      <c r="D115" s="320" t="s">
        <v>223</v>
      </c>
      <c r="E115" s="314" t="s">
        <v>224</v>
      </c>
      <c r="F115" s="316" t="s">
        <v>178</v>
      </c>
      <c r="G115" s="336">
        <f>IF(F115="Confiable",15,0)</f>
        <v>0</v>
      </c>
      <c r="H115" s="904"/>
      <c r="I115" s="907"/>
      <c r="J115" s="904"/>
      <c r="K115" s="910"/>
    </row>
    <row r="116" spans="1:78" ht="42.75" x14ac:dyDescent="0.2">
      <c r="A116" s="926"/>
      <c r="B116" s="929"/>
      <c r="C116" s="926"/>
      <c r="D116" s="320" t="s">
        <v>225</v>
      </c>
      <c r="E116" s="314" t="s">
        <v>226</v>
      </c>
      <c r="F116" s="315" t="s">
        <v>178</v>
      </c>
      <c r="G116" s="336">
        <f>IF(F116="Se investigan y se resuelven oportunamente",15,0)</f>
        <v>0</v>
      </c>
      <c r="H116" s="904"/>
      <c r="I116" s="907"/>
      <c r="J116" s="904"/>
      <c r="K116" s="910"/>
    </row>
    <row r="117" spans="1:78" ht="28.5" x14ac:dyDescent="0.2">
      <c r="A117" s="927"/>
      <c r="B117" s="930"/>
      <c r="C117" s="927"/>
      <c r="D117" s="338" t="s">
        <v>227</v>
      </c>
      <c r="E117" s="314" t="s">
        <v>228</v>
      </c>
      <c r="F117" s="316" t="s">
        <v>178</v>
      </c>
      <c r="G117" s="336">
        <f>IF(F117="Completa",10,IF(F117="Incompleta",5,0))</f>
        <v>0</v>
      </c>
      <c r="H117" s="905"/>
      <c r="I117" s="908"/>
      <c r="J117" s="905"/>
      <c r="K117" s="911"/>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row>
    <row r="118" spans="1:78" s="352" customFormat="1" ht="15.75" thickBot="1" x14ac:dyDescent="0.25">
      <c r="A118" s="353"/>
      <c r="B118" s="356"/>
      <c r="C118" s="52"/>
      <c r="D118" s="53"/>
      <c r="E118" s="341" t="s">
        <v>229</v>
      </c>
      <c r="F118" s="342"/>
      <c r="G118" s="342">
        <f>SUM(G111:G117)</f>
        <v>0</v>
      </c>
      <c r="H118" s="358"/>
      <c r="I118" s="359"/>
      <c r="J118" s="359"/>
      <c r="K118" s="360"/>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row>
    <row r="119" spans="1:78" ht="15" thickBot="1" x14ac:dyDescent="0.25">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row>
    <row r="120" spans="1:78" s="49" customFormat="1" ht="30" customHeight="1" x14ac:dyDescent="0.25">
      <c r="A120" s="912" t="s">
        <v>87</v>
      </c>
      <c r="B120" s="914" t="s">
        <v>232</v>
      </c>
      <c r="C120" s="916" t="s">
        <v>205</v>
      </c>
      <c r="D120" s="918" t="s">
        <v>206</v>
      </c>
      <c r="E120" s="919"/>
      <c r="F120" s="919"/>
      <c r="G120" s="919"/>
      <c r="H120" s="920"/>
      <c r="I120" s="318" t="s">
        <v>207</v>
      </c>
      <c r="J120" s="921" t="s">
        <v>208</v>
      </c>
      <c r="K120" s="923" t="s">
        <v>209</v>
      </c>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row>
    <row r="121" spans="1:78" s="50" customFormat="1" ht="60.75" thickBot="1" x14ac:dyDescent="0.3">
      <c r="A121" s="913"/>
      <c r="B121" s="915"/>
      <c r="C121" s="917"/>
      <c r="D121" s="319" t="s">
        <v>210</v>
      </c>
      <c r="E121" s="47" t="s">
        <v>211</v>
      </c>
      <c r="F121" s="319" t="s">
        <v>212</v>
      </c>
      <c r="G121" s="319" t="s">
        <v>213</v>
      </c>
      <c r="H121" s="319" t="s">
        <v>230</v>
      </c>
      <c r="I121" s="48" t="s">
        <v>215</v>
      </c>
      <c r="J121" s="922"/>
      <c r="K121" s="924"/>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row>
    <row r="122" spans="1:78" ht="20.25" customHeight="1" x14ac:dyDescent="0.2">
      <c r="A122" s="925" t="str">
        <f>[2]DESCRIPCION!A19</f>
        <v>d</v>
      </c>
      <c r="B122" s="928">
        <f>[2]DESCRIPCION!D21</f>
        <v>0</v>
      </c>
      <c r="C122" s="925"/>
      <c r="D122" s="931" t="s">
        <v>216</v>
      </c>
      <c r="E122" s="334" t="s">
        <v>217</v>
      </c>
      <c r="F122" s="250" t="s">
        <v>178</v>
      </c>
      <c r="G122" s="335">
        <f>IF(F122="Asignado",15,0)</f>
        <v>0</v>
      </c>
      <c r="H122" s="903" t="str">
        <f>IF(AND(G129&gt;0,G129&lt;=85),"Débil",IF(AND(G129&gt;85,G129&lt;=95),"Moderado",IF(G129&gt;96,"Fuerte"," ")))</f>
        <v xml:space="preserve"> </v>
      </c>
      <c r="I122" s="906" t="s">
        <v>178</v>
      </c>
      <c r="J122" s="903" t="str">
        <f>IF(AND(H122="Fuerte",I122="Fuerte (Siempre se Ejecuta)"),"Fuerte",IF(AND(H122="Fuerte",I122="Moderado (Algunas veces se ejecuta)"),"Moderado",IF(AND(H122="Fuerte",I122="Débil (No se ejecuta)"),"Débil",IF(AND(H122="Moderado",I122="Fuerte (Siempre se Ejecuta)"),"Moderado",IF(AND(H122="Moderado",I122="Moderado (Algunas veces se ejecuta)"),"Moderado",IF(AND(H122="Moderado",I122="Débil (No se ejecuta)"),"Débil",IF(AND(H122="Débil",I122="Fuerte (Siempre se Ejecuta)"),"Débil",IF(AND(H122="Débil",I122="Moderado (Algunas veces se ejecuta)"),"Débil",IF(AND(H122="Débil",I122="Débil (No se ejecuta)"),"Débil"," ")))))))))</f>
        <v xml:space="preserve"> </v>
      </c>
      <c r="K122" s="909" t="str">
        <f>IF(J122="Fuerte","NO",IF(J122=" "," ","SI"))</f>
        <v xml:space="preserve"> </v>
      </c>
    </row>
    <row r="123" spans="1:78" ht="28.5" x14ac:dyDescent="0.2">
      <c r="A123" s="926"/>
      <c r="B123" s="929"/>
      <c r="C123" s="926"/>
      <c r="D123" s="932"/>
      <c r="E123" s="314" t="s">
        <v>218</v>
      </c>
      <c r="F123" s="316" t="s">
        <v>178</v>
      </c>
      <c r="G123" s="336">
        <f>IF(F123="Adecuado",15,0)</f>
        <v>0</v>
      </c>
      <c r="H123" s="904"/>
      <c r="I123" s="907"/>
      <c r="J123" s="904"/>
      <c r="K123" s="910"/>
    </row>
    <row r="124" spans="1:78" ht="42.75" x14ac:dyDescent="0.2">
      <c r="A124" s="926"/>
      <c r="B124" s="929"/>
      <c r="C124" s="926"/>
      <c r="D124" s="320" t="s">
        <v>219</v>
      </c>
      <c r="E124" s="314" t="s">
        <v>220</v>
      </c>
      <c r="F124" s="316" t="s">
        <v>178</v>
      </c>
      <c r="G124" s="336">
        <f>IF(F124="Oportuna",15,0)</f>
        <v>0</v>
      </c>
      <c r="H124" s="904"/>
      <c r="I124" s="907"/>
      <c r="J124" s="904"/>
      <c r="K124" s="910"/>
    </row>
    <row r="125" spans="1:78" ht="42.75" x14ac:dyDescent="0.2">
      <c r="A125" s="926"/>
      <c r="B125" s="929"/>
      <c r="C125" s="926"/>
      <c r="D125" s="320" t="s">
        <v>221</v>
      </c>
      <c r="E125" s="314" t="s">
        <v>222</v>
      </c>
      <c r="F125" s="315" t="s">
        <v>178</v>
      </c>
      <c r="G125" s="336">
        <f>IF(F125="Prevenir",15,IF(F125="Detectar",10,0))</f>
        <v>0</v>
      </c>
      <c r="H125" s="904"/>
      <c r="I125" s="907"/>
      <c r="J125" s="904"/>
      <c r="K125" s="910"/>
    </row>
    <row r="126" spans="1:78" ht="28.5" x14ac:dyDescent="0.2">
      <c r="A126" s="926"/>
      <c r="B126" s="929"/>
      <c r="C126" s="926"/>
      <c r="D126" s="320" t="s">
        <v>223</v>
      </c>
      <c r="E126" s="314" t="s">
        <v>224</v>
      </c>
      <c r="F126" s="316" t="s">
        <v>178</v>
      </c>
      <c r="G126" s="336">
        <f>IF(F126="Confiable",15,0)</f>
        <v>0</v>
      </c>
      <c r="H126" s="904"/>
      <c r="I126" s="907"/>
      <c r="J126" s="904"/>
      <c r="K126" s="910"/>
    </row>
    <row r="127" spans="1:78" ht="42.75" x14ac:dyDescent="0.2">
      <c r="A127" s="926"/>
      <c r="B127" s="929"/>
      <c r="C127" s="926"/>
      <c r="D127" s="320" t="s">
        <v>225</v>
      </c>
      <c r="E127" s="314" t="s">
        <v>226</v>
      </c>
      <c r="F127" s="315" t="s">
        <v>178</v>
      </c>
      <c r="G127" s="336">
        <f>IF(F127="Se investigan y se resuelven oportunamente",15,0)</f>
        <v>0</v>
      </c>
      <c r="H127" s="904"/>
      <c r="I127" s="907"/>
      <c r="J127" s="904"/>
      <c r="K127" s="910"/>
    </row>
    <row r="128" spans="1:78" ht="28.5" x14ac:dyDescent="0.2">
      <c r="A128" s="927"/>
      <c r="B128" s="930"/>
      <c r="C128" s="927"/>
      <c r="D128" s="338" t="s">
        <v>227</v>
      </c>
      <c r="E128" s="314" t="s">
        <v>228</v>
      </c>
      <c r="F128" s="316" t="s">
        <v>178</v>
      </c>
      <c r="G128" s="336">
        <f>IF(F128="Completa",10,IF(F128="Incompleta",5,0))</f>
        <v>0</v>
      </c>
      <c r="H128" s="905"/>
      <c r="I128" s="908"/>
      <c r="J128" s="905"/>
      <c r="K128" s="911"/>
    </row>
    <row r="129" spans="1:98" ht="15.75" thickBot="1" x14ac:dyDescent="0.25">
      <c r="A129" s="353"/>
      <c r="B129" s="356"/>
      <c r="C129" s="52"/>
      <c r="D129" s="53"/>
      <c r="E129" s="341" t="s">
        <v>229</v>
      </c>
      <c r="F129" s="342"/>
      <c r="G129" s="342">
        <f>SUM(G122:G128)</f>
        <v>0</v>
      </c>
      <c r="H129" s="358"/>
      <c r="I129" s="359"/>
      <c r="J129" s="359"/>
      <c r="K129" s="360"/>
    </row>
    <row r="130" spans="1:98" ht="15" thickBot="1" x14ac:dyDescent="0.25">
      <c r="A130" s="347"/>
      <c r="B130" s="333"/>
    </row>
    <row r="131" spans="1:98" s="50" customFormat="1" ht="30" customHeight="1" x14ac:dyDescent="0.25">
      <c r="A131" s="912" t="s">
        <v>87</v>
      </c>
      <c r="B131" s="914" t="s">
        <v>232</v>
      </c>
      <c r="C131" s="916" t="s">
        <v>205</v>
      </c>
      <c r="D131" s="918" t="s">
        <v>206</v>
      </c>
      <c r="E131" s="919"/>
      <c r="F131" s="919"/>
      <c r="G131" s="919"/>
      <c r="H131" s="920"/>
      <c r="I131" s="318" t="s">
        <v>207</v>
      </c>
      <c r="J131" s="921" t="s">
        <v>208</v>
      </c>
      <c r="K131" s="923" t="s">
        <v>209</v>
      </c>
    </row>
    <row r="132" spans="1:98" s="50" customFormat="1" ht="60.75" thickBot="1" x14ac:dyDescent="0.3">
      <c r="A132" s="913"/>
      <c r="B132" s="915"/>
      <c r="C132" s="917"/>
      <c r="D132" s="319" t="s">
        <v>210</v>
      </c>
      <c r="E132" s="47" t="s">
        <v>211</v>
      </c>
      <c r="F132" s="319" t="s">
        <v>212</v>
      </c>
      <c r="G132" s="319" t="s">
        <v>213</v>
      </c>
      <c r="H132" s="319" t="s">
        <v>230</v>
      </c>
      <c r="I132" s="48" t="s">
        <v>215</v>
      </c>
      <c r="J132" s="922"/>
      <c r="K132" s="924"/>
    </row>
    <row r="133" spans="1:98" ht="20.25" customHeight="1" x14ac:dyDescent="0.2">
      <c r="A133" s="925" t="str">
        <f>[2]DESCRIPCION!A22</f>
        <v>e</v>
      </c>
      <c r="B133" s="928">
        <f>[2]DESCRIPCION!D22</f>
        <v>0</v>
      </c>
      <c r="C133" s="925"/>
      <c r="D133" s="931" t="s">
        <v>216</v>
      </c>
      <c r="E133" s="334" t="s">
        <v>217</v>
      </c>
      <c r="F133" s="250" t="s">
        <v>178</v>
      </c>
      <c r="G133" s="335">
        <f>IF(F133="Asignado",15,0)</f>
        <v>0</v>
      </c>
      <c r="H133" s="903" t="str">
        <f>IF(AND(G140&gt;0,G140&lt;=85),"Débil",IF(AND(G140&gt;85,G140&lt;=95),"Moderado",IF(G140&gt;96,"Fuerte"," ")))</f>
        <v xml:space="preserve"> </v>
      </c>
      <c r="I133" s="906" t="s">
        <v>178</v>
      </c>
      <c r="J133" s="903" t="str">
        <f>IF(AND(H133="Fuerte",I133="Fuerte (Siempre se Ejecuta)"),"Fuerte",IF(AND(H133="Fuerte",I133="Moderado (Algunas veces se ejecuta)"),"Moderado",IF(AND(H133="Fuerte",I133="Débil (No se ejecuta)"),"Débil",IF(AND(H133="Moderado",I133="Fuerte (Siempre se Ejecuta)"),"Moderado",IF(AND(H133="Moderado",I133="Moderado (Algunas veces se ejecuta)"),"Moderado",IF(AND(H133="Moderado",I133="Débil (No se ejecuta)"),"Débil",IF(AND(H133="Débil",I133="Fuerte (Siempre se Ejecuta)"),"Débil",IF(AND(H133="Débil",I133="Moderado (Algunas veces se ejecuta)"),"Débil",IF(AND(H133="Débil",I133="Débil (No se ejecuta)"),"Débil"," ")))))))))</f>
        <v xml:space="preserve"> </v>
      </c>
      <c r="K133" s="909" t="str">
        <f>IF(J133="Fuerte","NO",IF(J133=" "," ","SI"))</f>
        <v xml:space="preserve"> </v>
      </c>
    </row>
    <row r="134" spans="1:98" ht="28.5" x14ac:dyDescent="0.2">
      <c r="A134" s="926"/>
      <c r="B134" s="929"/>
      <c r="C134" s="926"/>
      <c r="D134" s="932"/>
      <c r="E134" s="314" t="s">
        <v>218</v>
      </c>
      <c r="F134" s="316" t="s">
        <v>178</v>
      </c>
      <c r="G134" s="336">
        <f>IF(F134="Adecuado",15,0)</f>
        <v>0</v>
      </c>
      <c r="H134" s="904"/>
      <c r="I134" s="907"/>
      <c r="J134" s="904"/>
      <c r="K134" s="910"/>
    </row>
    <row r="135" spans="1:98" ht="42.75" x14ac:dyDescent="0.2">
      <c r="A135" s="926"/>
      <c r="B135" s="929"/>
      <c r="C135" s="926"/>
      <c r="D135" s="320" t="s">
        <v>219</v>
      </c>
      <c r="E135" s="314" t="s">
        <v>220</v>
      </c>
      <c r="F135" s="316" t="s">
        <v>178</v>
      </c>
      <c r="G135" s="336">
        <f>IF(F135="Oportuna",15,0)</f>
        <v>0</v>
      </c>
      <c r="H135" s="904"/>
      <c r="I135" s="907"/>
      <c r="J135" s="904"/>
      <c r="K135" s="910"/>
    </row>
    <row r="136" spans="1:98" ht="42.75" x14ac:dyDescent="0.2">
      <c r="A136" s="926"/>
      <c r="B136" s="929"/>
      <c r="C136" s="926"/>
      <c r="D136" s="320" t="s">
        <v>221</v>
      </c>
      <c r="E136" s="314" t="s">
        <v>222</v>
      </c>
      <c r="F136" s="315" t="s">
        <v>178</v>
      </c>
      <c r="G136" s="336">
        <f>IF(F136="Prevenir",15,IF(F136="Detectar",10,0))</f>
        <v>0</v>
      </c>
      <c r="H136" s="904"/>
      <c r="I136" s="907"/>
      <c r="J136" s="904"/>
      <c r="K136" s="910"/>
    </row>
    <row r="137" spans="1:98" ht="28.5" x14ac:dyDescent="0.2">
      <c r="A137" s="926"/>
      <c r="B137" s="929"/>
      <c r="C137" s="926"/>
      <c r="D137" s="320" t="s">
        <v>223</v>
      </c>
      <c r="E137" s="314" t="s">
        <v>224</v>
      </c>
      <c r="F137" s="316" t="s">
        <v>178</v>
      </c>
      <c r="G137" s="336">
        <f>IF(F137="Confiable",15,0)</f>
        <v>0</v>
      </c>
      <c r="H137" s="904"/>
      <c r="I137" s="907"/>
      <c r="J137" s="904"/>
      <c r="K137" s="910"/>
    </row>
    <row r="138" spans="1:98" ht="42.75" x14ac:dyDescent="0.2">
      <c r="A138" s="926"/>
      <c r="B138" s="929"/>
      <c r="C138" s="926"/>
      <c r="D138" s="320" t="s">
        <v>225</v>
      </c>
      <c r="E138" s="314" t="s">
        <v>226</v>
      </c>
      <c r="F138" s="315" t="s">
        <v>178</v>
      </c>
      <c r="G138" s="336">
        <f>IF(F138="Se investigan y se resuelven oportunamente",15,0)</f>
        <v>0</v>
      </c>
      <c r="H138" s="904"/>
      <c r="I138" s="907"/>
      <c r="J138" s="904"/>
      <c r="K138" s="910"/>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33"/>
      <c r="CJ138" s="333"/>
      <c r="CK138" s="333"/>
      <c r="CL138" s="333"/>
      <c r="CM138" s="333"/>
      <c r="CN138" s="333"/>
      <c r="CO138" s="333"/>
      <c r="CP138" s="333"/>
      <c r="CQ138" s="333"/>
      <c r="CR138" s="333"/>
      <c r="CS138" s="333"/>
      <c r="CT138" s="333"/>
    </row>
    <row r="139" spans="1:98" ht="28.5" x14ac:dyDescent="0.2">
      <c r="A139" s="927"/>
      <c r="B139" s="930"/>
      <c r="C139" s="927"/>
      <c r="D139" s="338" t="s">
        <v>227</v>
      </c>
      <c r="E139" s="314" t="s">
        <v>228</v>
      </c>
      <c r="F139" s="316" t="s">
        <v>178</v>
      </c>
      <c r="G139" s="336">
        <f>IF(F139="Completa",10,IF(F139="Incompleta",5,0))</f>
        <v>0</v>
      </c>
      <c r="H139" s="905"/>
      <c r="I139" s="908"/>
      <c r="J139" s="905"/>
      <c r="K139" s="911"/>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33"/>
      <c r="CJ139" s="333"/>
      <c r="CK139" s="333"/>
      <c r="CL139" s="333"/>
      <c r="CM139" s="333"/>
      <c r="CN139" s="333"/>
      <c r="CO139" s="333"/>
      <c r="CP139" s="333"/>
      <c r="CQ139" s="333"/>
      <c r="CR139" s="333"/>
      <c r="CS139" s="333"/>
      <c r="CT139" s="333"/>
    </row>
    <row r="140" spans="1:98" s="352" customFormat="1" ht="15.75" thickBot="1" x14ac:dyDescent="0.25">
      <c r="A140" s="353"/>
      <c r="B140" s="356"/>
      <c r="C140" s="52"/>
      <c r="D140" s="53"/>
      <c r="E140" s="341" t="s">
        <v>229</v>
      </c>
      <c r="F140" s="342"/>
      <c r="G140" s="342">
        <f>SUM(G133:G139)</f>
        <v>0</v>
      </c>
      <c r="H140" s="358"/>
      <c r="I140" s="359"/>
      <c r="J140" s="359"/>
      <c r="K140" s="360"/>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33"/>
      <c r="CJ140" s="333"/>
      <c r="CK140" s="333"/>
      <c r="CL140" s="333"/>
      <c r="CM140" s="333"/>
      <c r="CN140" s="333"/>
      <c r="CO140" s="333"/>
      <c r="CP140" s="333"/>
      <c r="CQ140" s="333"/>
      <c r="CR140" s="333"/>
      <c r="CS140" s="333"/>
      <c r="CT140" s="333"/>
    </row>
    <row r="141" spans="1:98" ht="15" thickBot="1" x14ac:dyDescent="0.25">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33"/>
      <c r="CJ141" s="333"/>
      <c r="CK141" s="333"/>
      <c r="CL141" s="333"/>
      <c r="CM141" s="333"/>
      <c r="CN141" s="333"/>
      <c r="CO141" s="333"/>
      <c r="CP141" s="333"/>
      <c r="CQ141" s="333"/>
      <c r="CR141" s="333"/>
      <c r="CS141" s="333"/>
      <c r="CT141" s="333"/>
    </row>
    <row r="142" spans="1:98" ht="30" x14ac:dyDescent="0.2">
      <c r="A142" s="912" t="s">
        <v>87</v>
      </c>
      <c r="B142" s="914" t="s">
        <v>232</v>
      </c>
      <c r="C142" s="916" t="s">
        <v>205</v>
      </c>
      <c r="D142" s="918" t="s">
        <v>206</v>
      </c>
      <c r="E142" s="919"/>
      <c r="F142" s="919"/>
      <c r="G142" s="919"/>
      <c r="H142" s="920"/>
      <c r="I142" s="318" t="s">
        <v>207</v>
      </c>
      <c r="J142" s="921" t="s">
        <v>208</v>
      </c>
      <c r="K142" s="923" t="s">
        <v>209</v>
      </c>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c r="BM142" s="333"/>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33"/>
      <c r="CJ142" s="333"/>
      <c r="CK142" s="333"/>
      <c r="CL142" s="333"/>
      <c r="CM142" s="333"/>
      <c r="CN142" s="333"/>
      <c r="CO142" s="333"/>
      <c r="CP142" s="333"/>
      <c r="CQ142" s="333"/>
      <c r="CR142" s="333"/>
      <c r="CS142" s="333"/>
      <c r="CT142" s="333"/>
    </row>
    <row r="143" spans="1:98" ht="60.75" thickBot="1" x14ac:dyDescent="0.25">
      <c r="A143" s="913"/>
      <c r="B143" s="915"/>
      <c r="C143" s="917"/>
      <c r="D143" s="319" t="s">
        <v>210</v>
      </c>
      <c r="E143" s="47" t="s">
        <v>211</v>
      </c>
      <c r="F143" s="319" t="s">
        <v>212</v>
      </c>
      <c r="G143" s="319" t="s">
        <v>213</v>
      </c>
      <c r="H143" s="319" t="s">
        <v>230</v>
      </c>
      <c r="I143" s="48" t="s">
        <v>215</v>
      </c>
      <c r="J143" s="922"/>
      <c r="K143" s="924"/>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c r="CH143" s="333"/>
      <c r="CI143" s="333"/>
      <c r="CJ143" s="333"/>
      <c r="CK143" s="333"/>
      <c r="CL143" s="333"/>
      <c r="CM143" s="333"/>
      <c r="CN143" s="333"/>
      <c r="CO143" s="333"/>
      <c r="CP143" s="333"/>
      <c r="CQ143" s="333"/>
      <c r="CR143" s="333"/>
      <c r="CS143" s="333"/>
      <c r="CT143" s="333"/>
    </row>
    <row r="144" spans="1:98" x14ac:dyDescent="0.2">
      <c r="A144" s="925" t="str">
        <f>[2]DESCRIPCION!A22</f>
        <v>e</v>
      </c>
      <c r="B144" s="928">
        <f>[2]DESCRIPCION!D23</f>
        <v>0</v>
      </c>
      <c r="C144" s="925"/>
      <c r="D144" s="931" t="s">
        <v>216</v>
      </c>
      <c r="E144" s="334" t="s">
        <v>217</v>
      </c>
      <c r="F144" s="250" t="s">
        <v>178</v>
      </c>
      <c r="G144" s="335">
        <f>IF(F144="Asignado",15,0)</f>
        <v>0</v>
      </c>
      <c r="H144" s="903" t="str">
        <f>IF(AND(G151&gt;0,G151&lt;=85),"Débil",IF(AND(G151&gt;85,G151&lt;=95),"Moderado",IF(G151&gt;96,"Fuerte"," ")))</f>
        <v xml:space="preserve"> </v>
      </c>
      <c r="I144" s="906" t="s">
        <v>178</v>
      </c>
      <c r="J144" s="903" t="str">
        <f>IF(AND(H144="Fuerte",I144="Fuerte (Siempre se Ejecuta)"),"Fuerte",IF(AND(H144="Fuerte",I144="Moderado (Algunas veces se ejecuta)"),"Moderado",IF(AND(H144="Fuerte",I144="Débil (No se ejecuta)"),"Débil",IF(AND(H144="Moderado",I144="Fuerte (Siempre se Ejecuta)"),"Moderado",IF(AND(H144="Moderado",I144="Moderado (Algunas veces se ejecuta)"),"Moderado",IF(AND(H144="Moderado",I144="Débil (No se ejecuta)"),"Débil",IF(AND(H144="Débil",I144="Fuerte (Siempre se Ejecuta)"),"Débil",IF(AND(H144="Débil",I144="Moderado (Algunas veces se ejecuta)"),"Débil",IF(AND(H144="Débil",I144="Débil (No se ejecuta)"),"Débil"," ")))))))))</f>
        <v xml:space="preserve"> </v>
      </c>
      <c r="K144" s="909" t="str">
        <f>IF(J144="Fuerte","NO",IF(J144=" "," ","SI"))</f>
        <v xml:space="preserve"> </v>
      </c>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333"/>
      <c r="CM144" s="333"/>
      <c r="CN144" s="333"/>
      <c r="CO144" s="333"/>
      <c r="CP144" s="333"/>
      <c r="CQ144" s="333"/>
      <c r="CR144" s="333"/>
      <c r="CS144" s="333"/>
      <c r="CT144" s="333"/>
    </row>
    <row r="145" spans="1:98" ht="28.5" x14ac:dyDescent="0.2">
      <c r="A145" s="926"/>
      <c r="B145" s="929"/>
      <c r="C145" s="926"/>
      <c r="D145" s="932"/>
      <c r="E145" s="314" t="s">
        <v>218</v>
      </c>
      <c r="F145" s="316" t="s">
        <v>178</v>
      </c>
      <c r="G145" s="336">
        <f>IF(F145="Adecuado",15,0)</f>
        <v>0</v>
      </c>
      <c r="H145" s="904"/>
      <c r="I145" s="907"/>
      <c r="J145" s="904"/>
      <c r="K145" s="910"/>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c r="BM145" s="333"/>
      <c r="BN145" s="333"/>
      <c r="BO145" s="333"/>
      <c r="BP145" s="333"/>
      <c r="BQ145" s="333"/>
      <c r="BR145" s="333"/>
      <c r="BS145" s="333"/>
      <c r="BT145" s="333"/>
      <c r="BU145" s="333"/>
      <c r="BV145" s="333"/>
      <c r="BW145" s="333"/>
      <c r="BX145" s="333"/>
      <c r="BY145" s="333"/>
      <c r="BZ145" s="333"/>
      <c r="CA145" s="333"/>
      <c r="CB145" s="333"/>
      <c r="CC145" s="333"/>
      <c r="CD145" s="333"/>
      <c r="CE145" s="333"/>
      <c r="CF145" s="333"/>
      <c r="CG145" s="333"/>
      <c r="CH145" s="333"/>
      <c r="CI145" s="333"/>
      <c r="CJ145" s="333"/>
      <c r="CK145" s="333"/>
      <c r="CL145" s="333"/>
      <c r="CM145" s="333"/>
      <c r="CN145" s="333"/>
      <c r="CO145" s="333"/>
      <c r="CP145" s="333"/>
      <c r="CQ145" s="333"/>
      <c r="CR145" s="333"/>
      <c r="CS145" s="333"/>
      <c r="CT145" s="333"/>
    </row>
    <row r="146" spans="1:98" ht="42.75" x14ac:dyDescent="0.2">
      <c r="A146" s="926"/>
      <c r="B146" s="929"/>
      <c r="C146" s="926"/>
      <c r="D146" s="320" t="s">
        <v>219</v>
      </c>
      <c r="E146" s="314" t="s">
        <v>220</v>
      </c>
      <c r="F146" s="316" t="s">
        <v>178</v>
      </c>
      <c r="G146" s="336">
        <f>IF(F146="Oportuna",15,0)</f>
        <v>0</v>
      </c>
      <c r="H146" s="904"/>
      <c r="I146" s="907"/>
      <c r="J146" s="904"/>
      <c r="K146" s="910"/>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333"/>
      <c r="CI146" s="333"/>
      <c r="CJ146" s="333"/>
      <c r="CK146" s="333"/>
      <c r="CL146" s="333"/>
      <c r="CM146" s="333"/>
      <c r="CN146" s="333"/>
      <c r="CO146" s="333"/>
      <c r="CP146" s="333"/>
      <c r="CQ146" s="333"/>
      <c r="CR146" s="333"/>
      <c r="CS146" s="333"/>
      <c r="CT146" s="333"/>
    </row>
    <row r="147" spans="1:98" ht="42.75" x14ac:dyDescent="0.2">
      <c r="A147" s="926"/>
      <c r="B147" s="929"/>
      <c r="C147" s="926"/>
      <c r="D147" s="320" t="s">
        <v>221</v>
      </c>
      <c r="E147" s="314" t="s">
        <v>222</v>
      </c>
      <c r="F147" s="315" t="s">
        <v>178</v>
      </c>
      <c r="G147" s="336">
        <f>IF(F147="Prevenir",15,IF(F147="Detectar",10,0))</f>
        <v>0</v>
      </c>
      <c r="H147" s="904"/>
      <c r="I147" s="907"/>
      <c r="J147" s="904"/>
      <c r="K147" s="910"/>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c r="BM147" s="333"/>
      <c r="BN147" s="333"/>
      <c r="BO147" s="333"/>
      <c r="BP147" s="333"/>
      <c r="BQ147" s="333"/>
      <c r="BR147" s="333"/>
      <c r="BS147" s="333"/>
      <c r="BT147" s="333"/>
      <c r="BU147" s="333"/>
      <c r="BV147" s="333"/>
      <c r="BW147" s="333"/>
      <c r="BX147" s="333"/>
      <c r="BY147" s="333"/>
      <c r="BZ147" s="333"/>
      <c r="CA147" s="333"/>
      <c r="CB147" s="333"/>
      <c r="CC147" s="333"/>
      <c r="CD147" s="333"/>
      <c r="CE147" s="333"/>
      <c r="CF147" s="333"/>
      <c r="CG147" s="333"/>
      <c r="CH147" s="333"/>
      <c r="CI147" s="333"/>
      <c r="CJ147" s="333"/>
      <c r="CK147" s="333"/>
      <c r="CL147" s="333"/>
      <c r="CM147" s="333"/>
      <c r="CN147" s="333"/>
      <c r="CO147" s="333"/>
      <c r="CP147" s="333"/>
      <c r="CQ147" s="333"/>
      <c r="CR147" s="333"/>
      <c r="CS147" s="333"/>
      <c r="CT147" s="333"/>
    </row>
    <row r="148" spans="1:98" ht="28.5" x14ac:dyDescent="0.2">
      <c r="A148" s="926"/>
      <c r="B148" s="929"/>
      <c r="C148" s="926"/>
      <c r="D148" s="320" t="s">
        <v>223</v>
      </c>
      <c r="E148" s="314" t="s">
        <v>224</v>
      </c>
      <c r="F148" s="316" t="s">
        <v>178</v>
      </c>
      <c r="G148" s="336">
        <f>IF(F148="Confiable",15,0)</f>
        <v>0</v>
      </c>
      <c r="H148" s="904"/>
      <c r="I148" s="907"/>
      <c r="J148" s="904"/>
      <c r="K148" s="910"/>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3"/>
      <c r="BQ148" s="333"/>
      <c r="BR148" s="333"/>
      <c r="BS148" s="333"/>
      <c r="BT148" s="333"/>
      <c r="BU148" s="333"/>
      <c r="BV148" s="333"/>
      <c r="BW148" s="333"/>
      <c r="BX148" s="333"/>
      <c r="BY148" s="333"/>
      <c r="BZ148" s="333"/>
      <c r="CA148" s="333"/>
      <c r="CB148" s="333"/>
      <c r="CC148" s="333"/>
      <c r="CD148" s="333"/>
      <c r="CE148" s="333"/>
      <c r="CF148" s="333"/>
      <c r="CG148" s="333"/>
      <c r="CH148" s="333"/>
      <c r="CI148" s="333"/>
      <c r="CJ148" s="333"/>
      <c r="CK148" s="333"/>
      <c r="CL148" s="333"/>
      <c r="CM148" s="333"/>
      <c r="CN148" s="333"/>
      <c r="CO148" s="333"/>
      <c r="CP148" s="333"/>
      <c r="CQ148" s="333"/>
      <c r="CR148" s="333"/>
      <c r="CS148" s="333"/>
      <c r="CT148" s="333"/>
    </row>
    <row r="149" spans="1:98" ht="42.75" x14ac:dyDescent="0.2">
      <c r="A149" s="926"/>
      <c r="B149" s="929"/>
      <c r="C149" s="926"/>
      <c r="D149" s="320" t="s">
        <v>225</v>
      </c>
      <c r="E149" s="314" t="s">
        <v>226</v>
      </c>
      <c r="F149" s="315" t="s">
        <v>178</v>
      </c>
      <c r="G149" s="336">
        <f>IF(F149="Se investigan y se resuelven oportunamente",15,0)</f>
        <v>0</v>
      </c>
      <c r="H149" s="904"/>
      <c r="I149" s="907"/>
      <c r="J149" s="904"/>
      <c r="K149" s="910"/>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c r="BM149" s="333"/>
      <c r="BN149" s="333"/>
      <c r="BO149" s="333"/>
      <c r="BP149" s="333"/>
      <c r="BQ149" s="333"/>
      <c r="BR149" s="333"/>
      <c r="BS149" s="333"/>
      <c r="BT149" s="333"/>
      <c r="BU149" s="333"/>
      <c r="BV149" s="333"/>
      <c r="BW149" s="333"/>
      <c r="BX149" s="333"/>
      <c r="BY149" s="333"/>
      <c r="BZ149" s="333"/>
      <c r="CA149" s="333"/>
      <c r="CB149" s="333"/>
      <c r="CC149" s="333"/>
      <c r="CD149" s="333"/>
      <c r="CE149" s="333"/>
      <c r="CF149" s="333"/>
      <c r="CG149" s="333"/>
      <c r="CH149" s="333"/>
      <c r="CI149" s="333"/>
      <c r="CJ149" s="333"/>
      <c r="CK149" s="333"/>
      <c r="CL149" s="333"/>
      <c r="CM149" s="333"/>
      <c r="CN149" s="333"/>
      <c r="CO149" s="333"/>
      <c r="CP149" s="333"/>
      <c r="CQ149" s="333"/>
      <c r="CR149" s="333"/>
      <c r="CS149" s="333"/>
      <c r="CT149" s="333"/>
    </row>
    <row r="150" spans="1:98" ht="28.5" x14ac:dyDescent="0.2">
      <c r="A150" s="927"/>
      <c r="B150" s="930"/>
      <c r="C150" s="927"/>
      <c r="D150" s="338" t="s">
        <v>227</v>
      </c>
      <c r="E150" s="314" t="s">
        <v>228</v>
      </c>
      <c r="F150" s="316" t="s">
        <v>178</v>
      </c>
      <c r="G150" s="336">
        <f>IF(F150="Completa",10,IF(F150="Incompleta",5,0))</f>
        <v>0</v>
      </c>
      <c r="H150" s="905"/>
      <c r="I150" s="908"/>
      <c r="J150" s="905"/>
      <c r="K150" s="911"/>
    </row>
    <row r="151" spans="1:98" ht="15.75" thickBot="1" x14ac:dyDescent="0.25">
      <c r="A151" s="353"/>
      <c r="B151" s="356"/>
      <c r="C151" s="52"/>
      <c r="D151" s="53"/>
      <c r="E151" s="341" t="s">
        <v>229</v>
      </c>
      <c r="F151" s="342"/>
      <c r="G151" s="342">
        <f>SUM(G144:G150)</f>
        <v>0</v>
      </c>
      <c r="H151" s="358"/>
      <c r="I151" s="359"/>
      <c r="J151" s="359"/>
      <c r="K151" s="360"/>
    </row>
    <row r="152" spans="1:98" ht="15" thickBot="1" x14ac:dyDescent="0.25"/>
    <row r="153" spans="1:98" ht="30" customHeight="1" x14ac:dyDescent="0.2">
      <c r="A153" s="912" t="s">
        <v>87</v>
      </c>
      <c r="B153" s="914" t="s">
        <v>232</v>
      </c>
      <c r="C153" s="916" t="s">
        <v>205</v>
      </c>
      <c r="D153" s="918" t="s">
        <v>206</v>
      </c>
      <c r="E153" s="919"/>
      <c r="F153" s="919"/>
      <c r="G153" s="919"/>
      <c r="H153" s="920"/>
      <c r="I153" s="318" t="s">
        <v>207</v>
      </c>
      <c r="J153" s="921" t="s">
        <v>208</v>
      </c>
      <c r="K153" s="923" t="s">
        <v>209</v>
      </c>
    </row>
    <row r="154" spans="1:98" ht="60.75" thickBot="1" x14ac:dyDescent="0.25">
      <c r="A154" s="913"/>
      <c r="B154" s="915"/>
      <c r="C154" s="917"/>
      <c r="D154" s="319" t="s">
        <v>210</v>
      </c>
      <c r="E154" s="47" t="s">
        <v>211</v>
      </c>
      <c r="F154" s="319" t="s">
        <v>212</v>
      </c>
      <c r="G154" s="319" t="s">
        <v>213</v>
      </c>
      <c r="H154" s="319" t="s">
        <v>230</v>
      </c>
      <c r="I154" s="48" t="s">
        <v>215</v>
      </c>
      <c r="J154" s="922"/>
      <c r="K154" s="924"/>
    </row>
    <row r="155" spans="1:98" ht="14.25" customHeight="1" x14ac:dyDescent="0.2">
      <c r="A155" s="925" t="str">
        <f>[2]DESCRIPCION!A22</f>
        <v>e</v>
      </c>
      <c r="B155" s="928">
        <f>[2]DESCRIPCION!D24</f>
        <v>0</v>
      </c>
      <c r="C155" s="925"/>
      <c r="D155" s="931" t="s">
        <v>216</v>
      </c>
      <c r="E155" s="334" t="s">
        <v>217</v>
      </c>
      <c r="F155" s="250" t="s">
        <v>178</v>
      </c>
      <c r="G155" s="335">
        <f>IF(F155="Asignado",15,0)</f>
        <v>0</v>
      </c>
      <c r="H155" s="903" t="str">
        <f>IF(AND(G162&gt;0,G162&lt;=85),"Débil",IF(AND(G162&gt;85,G162&lt;=95),"Moderado",IF(G162&gt;96,"Fuerte"," ")))</f>
        <v xml:space="preserve"> </v>
      </c>
      <c r="I155" s="906" t="s">
        <v>178</v>
      </c>
      <c r="J155" s="903" t="str">
        <f>IF(AND(H155="Fuerte",I155="Fuerte (Siempre se Ejecuta)"),"Fuerte",IF(AND(H155="Fuerte",I155="Moderado (Algunas veces se ejecuta)"),"Moderado",IF(AND(H155="Fuerte",I155="Débil (No se ejecuta)"),"Débil",IF(AND(H155="Moderado",I155="Fuerte (Siempre se Ejecuta)"),"Moderado",IF(AND(H155="Moderado",I155="Moderado (Algunas veces se ejecuta)"),"Moderado",IF(AND(H155="Moderado",I155="Débil (No se ejecuta)"),"Débil",IF(AND(H155="Débil",I155="Fuerte (Siempre se Ejecuta)"),"Débil",IF(AND(H155="Débil",I155="Moderado (Algunas veces se ejecuta)"),"Débil",IF(AND(H155="Débil",I155="Débil (No se ejecuta)"),"Débil"," ")))))))))</f>
        <v xml:space="preserve"> </v>
      </c>
      <c r="K155" s="909" t="str">
        <f>IF(J155="Fuerte","NO",IF(J155=" "," ","SI"))</f>
        <v xml:space="preserve"> </v>
      </c>
    </row>
    <row r="156" spans="1:98" ht="28.5" x14ac:dyDescent="0.2">
      <c r="A156" s="926"/>
      <c r="B156" s="929"/>
      <c r="C156" s="926"/>
      <c r="D156" s="932"/>
      <c r="E156" s="314" t="s">
        <v>218</v>
      </c>
      <c r="F156" s="316" t="s">
        <v>178</v>
      </c>
      <c r="G156" s="336">
        <f>IF(F156="Adecuado",15,0)</f>
        <v>0</v>
      </c>
      <c r="H156" s="904"/>
      <c r="I156" s="907"/>
      <c r="J156" s="904"/>
      <c r="K156" s="910"/>
    </row>
    <row r="157" spans="1:98" ht="42.75" x14ac:dyDescent="0.2">
      <c r="A157" s="926"/>
      <c r="B157" s="929"/>
      <c r="C157" s="926"/>
      <c r="D157" s="320" t="s">
        <v>219</v>
      </c>
      <c r="E157" s="314" t="s">
        <v>220</v>
      </c>
      <c r="F157" s="316" t="s">
        <v>178</v>
      </c>
      <c r="G157" s="336">
        <f>IF(F157="Oportuna",15,0)</f>
        <v>0</v>
      </c>
      <c r="H157" s="904"/>
      <c r="I157" s="907"/>
      <c r="J157" s="904"/>
      <c r="K157" s="910"/>
    </row>
    <row r="158" spans="1:98" ht="42.75" x14ac:dyDescent="0.2">
      <c r="A158" s="926"/>
      <c r="B158" s="929"/>
      <c r="C158" s="926"/>
      <c r="D158" s="320" t="s">
        <v>221</v>
      </c>
      <c r="E158" s="314" t="s">
        <v>222</v>
      </c>
      <c r="F158" s="315" t="s">
        <v>178</v>
      </c>
      <c r="G158" s="336">
        <f>IF(F158="Prevenir",15,IF(F158="Detectar",10,0))</f>
        <v>0</v>
      </c>
      <c r="H158" s="904"/>
      <c r="I158" s="907"/>
      <c r="J158" s="904"/>
      <c r="K158" s="910"/>
    </row>
    <row r="159" spans="1:98" ht="28.5" x14ac:dyDescent="0.2">
      <c r="A159" s="926"/>
      <c r="B159" s="929"/>
      <c r="C159" s="926"/>
      <c r="D159" s="320" t="s">
        <v>223</v>
      </c>
      <c r="E159" s="314" t="s">
        <v>224</v>
      </c>
      <c r="F159" s="316" t="s">
        <v>178</v>
      </c>
      <c r="G159" s="336">
        <f>IF(F159="Confiable",15,0)</f>
        <v>0</v>
      </c>
      <c r="H159" s="904"/>
      <c r="I159" s="907"/>
      <c r="J159" s="904"/>
      <c r="K159" s="910"/>
    </row>
    <row r="160" spans="1:98" ht="42.75" x14ac:dyDescent="0.2">
      <c r="A160" s="926"/>
      <c r="B160" s="929"/>
      <c r="C160" s="926"/>
      <c r="D160" s="320" t="s">
        <v>225</v>
      </c>
      <c r="E160" s="314" t="s">
        <v>226</v>
      </c>
      <c r="F160" s="315" t="s">
        <v>178</v>
      </c>
      <c r="G160" s="336">
        <f>IF(F160="Se investigan y se resuelven oportunamente",15,0)</f>
        <v>0</v>
      </c>
      <c r="H160" s="904"/>
      <c r="I160" s="907"/>
      <c r="J160" s="904"/>
      <c r="K160" s="910"/>
    </row>
    <row r="161" spans="1:11" ht="28.5" x14ac:dyDescent="0.2">
      <c r="A161" s="927"/>
      <c r="B161" s="930"/>
      <c r="C161" s="927"/>
      <c r="D161" s="338" t="s">
        <v>227</v>
      </c>
      <c r="E161" s="314" t="s">
        <v>228</v>
      </c>
      <c r="F161" s="316" t="s">
        <v>178</v>
      </c>
      <c r="G161" s="336">
        <f>IF(F161="Completa",10,IF(F161="Incompleta",5,0))</f>
        <v>0</v>
      </c>
      <c r="H161" s="905"/>
      <c r="I161" s="908"/>
      <c r="J161" s="905"/>
      <c r="K161" s="911"/>
    </row>
    <row r="162" spans="1:11" ht="15.75" thickBot="1" x14ac:dyDescent="0.25">
      <c r="A162" s="353"/>
      <c r="B162" s="356"/>
      <c r="C162" s="52"/>
      <c r="D162" s="53"/>
      <c r="E162" s="341" t="s">
        <v>229</v>
      </c>
      <c r="F162" s="342"/>
      <c r="G162" s="342">
        <f>SUM(G155:G161)</f>
        <v>0</v>
      </c>
      <c r="H162" s="358"/>
      <c r="I162" s="359"/>
      <c r="J162" s="359"/>
      <c r="K162" s="360"/>
    </row>
    <row r="163" spans="1:11" ht="15" thickBot="1" x14ac:dyDescent="0.25"/>
    <row r="164" spans="1:11" ht="30" x14ac:dyDescent="0.2">
      <c r="A164" s="912" t="s">
        <v>87</v>
      </c>
      <c r="B164" s="914" t="s">
        <v>232</v>
      </c>
      <c r="C164" s="916" t="s">
        <v>205</v>
      </c>
      <c r="D164" s="918" t="s">
        <v>206</v>
      </c>
      <c r="E164" s="919"/>
      <c r="F164" s="919"/>
      <c r="G164" s="919"/>
      <c r="H164" s="920"/>
      <c r="I164" s="318" t="s">
        <v>207</v>
      </c>
      <c r="J164" s="921" t="s">
        <v>208</v>
      </c>
      <c r="K164" s="923" t="s">
        <v>209</v>
      </c>
    </row>
    <row r="165" spans="1:11" ht="60.75" thickBot="1" x14ac:dyDescent="0.25">
      <c r="A165" s="913"/>
      <c r="B165" s="915"/>
      <c r="C165" s="917"/>
      <c r="D165" s="319" t="s">
        <v>210</v>
      </c>
      <c r="E165" s="47" t="s">
        <v>211</v>
      </c>
      <c r="F165" s="319" t="s">
        <v>212</v>
      </c>
      <c r="G165" s="319" t="s">
        <v>213</v>
      </c>
      <c r="H165" s="319" t="s">
        <v>230</v>
      </c>
      <c r="I165" s="48" t="s">
        <v>215</v>
      </c>
      <c r="J165" s="922"/>
      <c r="K165" s="924"/>
    </row>
    <row r="166" spans="1:11" x14ac:dyDescent="0.2">
      <c r="A166" s="925" t="str">
        <f>[2]DESCRIPCION!A25</f>
        <v>f</v>
      </c>
      <c r="B166" s="928">
        <f>[2]DESCRIPCION!D25</f>
        <v>0</v>
      </c>
      <c r="C166" s="925"/>
      <c r="D166" s="931" t="s">
        <v>216</v>
      </c>
      <c r="E166" s="334" t="s">
        <v>217</v>
      </c>
      <c r="F166" s="250" t="s">
        <v>180</v>
      </c>
      <c r="G166" s="335">
        <f>IF(F166="Asignado",15,0)</f>
        <v>0</v>
      </c>
      <c r="H166" s="903" t="str">
        <f>IF(AND(G173&gt;0,G173&lt;=85),"Débil",IF(AND(G173&gt;85,G173&lt;=95),"Moderado",IF(G173&gt;96,"Fuerte"," ")))</f>
        <v>Débil</v>
      </c>
      <c r="I166" s="906" t="s">
        <v>201</v>
      </c>
      <c r="J166" s="903" t="str">
        <f>IF(AND(H166="Fuerte",I166="Fuerte (Siempre se Ejecuta)"),"Fuerte",IF(AND(H166="Fuerte",I166="Moderado (Algunas veces se ejecuta)"),"Moderado",IF(AND(H166="Fuerte",I166="Débil (No se ejecuta)"),"Débil",IF(AND(H166="Moderado",I166="Fuerte (Siempre se Ejecuta)"),"Moderado",IF(AND(H166="Moderado",I166="Moderado (Algunas veces se ejecuta)"),"Moderado",IF(AND(H166="Moderado",I166="Débil (No se ejecuta)"),"Débil",IF(AND(H166="Débil",I166="Fuerte (Siempre se Ejecuta)"),"Débil",IF(AND(H166="Débil",I166="Moderado (Algunas veces se ejecuta)"),"Débil",IF(AND(H166="Débil",I166="Débil (No se ejecuta)"),"Débil"," ")))))))))</f>
        <v>Débil</v>
      </c>
      <c r="K166" s="909" t="str">
        <f>IF(J166="Fuerte","NO",IF(J166=" "," ","SI"))</f>
        <v>SI</v>
      </c>
    </row>
    <row r="167" spans="1:11" ht="28.5" x14ac:dyDescent="0.2">
      <c r="A167" s="926"/>
      <c r="B167" s="929"/>
      <c r="C167" s="926"/>
      <c r="D167" s="932"/>
      <c r="E167" s="314" t="s">
        <v>218</v>
      </c>
      <c r="F167" s="316" t="s">
        <v>181</v>
      </c>
      <c r="G167" s="336">
        <f>IF(F167="Adecuado",15,0)</f>
        <v>15</v>
      </c>
      <c r="H167" s="904"/>
      <c r="I167" s="907"/>
      <c r="J167" s="904"/>
      <c r="K167" s="910"/>
    </row>
    <row r="168" spans="1:11" ht="42.75" x14ac:dyDescent="0.2">
      <c r="A168" s="926"/>
      <c r="B168" s="929"/>
      <c r="C168" s="926"/>
      <c r="D168" s="320" t="s">
        <v>219</v>
      </c>
      <c r="E168" s="314" t="s">
        <v>220</v>
      </c>
      <c r="F168" s="316" t="s">
        <v>184</v>
      </c>
      <c r="G168" s="336">
        <f>IF(F168="Oportuna",15,0)</f>
        <v>15</v>
      </c>
      <c r="H168" s="904"/>
      <c r="I168" s="907"/>
      <c r="J168" s="904"/>
      <c r="K168" s="910"/>
    </row>
    <row r="169" spans="1:11" ht="42.75" x14ac:dyDescent="0.2">
      <c r="A169" s="926"/>
      <c r="B169" s="929"/>
      <c r="C169" s="926"/>
      <c r="D169" s="320" t="s">
        <v>221</v>
      </c>
      <c r="E169" s="314" t="s">
        <v>222</v>
      </c>
      <c r="F169" s="315" t="s">
        <v>178</v>
      </c>
      <c r="G169" s="336">
        <f>IF(F169="Prevenir",15,IF(F169="Detectar",10,0))</f>
        <v>0</v>
      </c>
      <c r="H169" s="904"/>
      <c r="I169" s="907"/>
      <c r="J169" s="904"/>
      <c r="K169" s="910"/>
    </row>
    <row r="170" spans="1:11" ht="28.5" x14ac:dyDescent="0.2">
      <c r="A170" s="926"/>
      <c r="B170" s="929"/>
      <c r="C170" s="926"/>
      <c r="D170" s="320" t="s">
        <v>223</v>
      </c>
      <c r="E170" s="314" t="s">
        <v>224</v>
      </c>
      <c r="F170" s="316" t="s">
        <v>178</v>
      </c>
      <c r="G170" s="336">
        <f>IF(F170="Confiable",15,0)</f>
        <v>0</v>
      </c>
      <c r="H170" s="904"/>
      <c r="I170" s="907"/>
      <c r="J170" s="904"/>
      <c r="K170" s="910"/>
    </row>
    <row r="171" spans="1:11" ht="42.75" x14ac:dyDescent="0.2">
      <c r="A171" s="926"/>
      <c r="B171" s="929"/>
      <c r="C171" s="926"/>
      <c r="D171" s="320" t="s">
        <v>225</v>
      </c>
      <c r="E171" s="314" t="s">
        <v>226</v>
      </c>
      <c r="F171" s="315" t="s">
        <v>178</v>
      </c>
      <c r="G171" s="336">
        <f>IF(F171="Se investigan y se resuelven oportunamente",15,0)</f>
        <v>0</v>
      </c>
      <c r="H171" s="904"/>
      <c r="I171" s="907"/>
      <c r="J171" s="904"/>
      <c r="K171" s="910"/>
    </row>
    <row r="172" spans="1:11" ht="28.5" x14ac:dyDescent="0.2">
      <c r="A172" s="927"/>
      <c r="B172" s="930"/>
      <c r="C172" s="927"/>
      <c r="D172" s="338" t="s">
        <v>227</v>
      </c>
      <c r="E172" s="314" t="s">
        <v>228</v>
      </c>
      <c r="F172" s="316" t="s">
        <v>178</v>
      </c>
      <c r="G172" s="336">
        <f>IF(F172="Completa",10,IF(F172="Incompleta",5,0))</f>
        <v>0</v>
      </c>
      <c r="H172" s="905"/>
      <c r="I172" s="908"/>
      <c r="J172" s="905"/>
      <c r="K172" s="911"/>
    </row>
    <row r="173" spans="1:11" ht="15.75" thickBot="1" x14ac:dyDescent="0.25">
      <c r="A173" s="353"/>
      <c r="B173" s="356"/>
      <c r="C173" s="52"/>
      <c r="D173" s="53"/>
      <c r="E173" s="341" t="s">
        <v>229</v>
      </c>
      <c r="F173" s="342"/>
      <c r="G173" s="342">
        <f>SUM(G166:G172)</f>
        <v>30</v>
      </c>
      <c r="H173" s="358"/>
      <c r="I173" s="359"/>
      <c r="J173" s="359"/>
      <c r="K173" s="360"/>
    </row>
    <row r="174" spans="1:11" ht="15" thickBot="1" x14ac:dyDescent="0.25"/>
    <row r="175" spans="1:11" ht="30" x14ac:dyDescent="0.2">
      <c r="A175" s="912" t="s">
        <v>87</v>
      </c>
      <c r="B175" s="914" t="s">
        <v>232</v>
      </c>
      <c r="C175" s="916" t="s">
        <v>205</v>
      </c>
      <c r="D175" s="918" t="s">
        <v>206</v>
      </c>
      <c r="E175" s="919"/>
      <c r="F175" s="919"/>
      <c r="G175" s="919"/>
      <c r="H175" s="920"/>
      <c r="I175" s="318" t="s">
        <v>207</v>
      </c>
      <c r="J175" s="921" t="s">
        <v>208</v>
      </c>
      <c r="K175" s="923" t="s">
        <v>209</v>
      </c>
    </row>
    <row r="176" spans="1:11" ht="60.75" thickBot="1" x14ac:dyDescent="0.25">
      <c r="A176" s="913"/>
      <c r="B176" s="915"/>
      <c r="C176" s="917"/>
      <c r="D176" s="319" t="s">
        <v>210</v>
      </c>
      <c r="E176" s="47" t="s">
        <v>211</v>
      </c>
      <c r="F176" s="319" t="s">
        <v>212</v>
      </c>
      <c r="G176" s="319" t="s">
        <v>213</v>
      </c>
      <c r="H176" s="319" t="s">
        <v>230</v>
      </c>
      <c r="I176" s="48" t="s">
        <v>215</v>
      </c>
      <c r="J176" s="922"/>
      <c r="K176" s="924"/>
    </row>
    <row r="177" spans="1:11" x14ac:dyDescent="0.2">
      <c r="A177" s="925" t="str">
        <f>[2]DESCRIPCION!A25</f>
        <v>f</v>
      </c>
      <c r="B177" s="928">
        <f>[2]DESCRIPCION!D26</f>
        <v>0</v>
      </c>
      <c r="C177" s="925"/>
      <c r="D177" s="931" t="s">
        <v>216</v>
      </c>
      <c r="E177" s="334" t="s">
        <v>217</v>
      </c>
      <c r="F177" s="250" t="s">
        <v>178</v>
      </c>
      <c r="G177" s="335">
        <f>IF(F177="Asignado",15,0)</f>
        <v>0</v>
      </c>
      <c r="H177" s="903" t="str">
        <f>IF(AND(G184&gt;0,G184&lt;=85),"Débil",IF(AND(G184&gt;85,G184&lt;=95),"Moderado",IF(G184&gt;96,"Fuerte"," ")))</f>
        <v xml:space="preserve"> </v>
      </c>
      <c r="I177" s="906" t="s">
        <v>178</v>
      </c>
      <c r="J177" s="903" t="str">
        <f>IF(AND(H177="Fuerte",I177="Fuerte (Siempre se Ejecuta)"),"Fuerte",IF(AND(H177="Fuerte",I177="Moderado (Algunas veces se ejecuta)"),"Moderado",IF(AND(H177="Fuerte",I177="Débil (No se ejecuta)"),"Débil",IF(AND(H177="Moderado",I177="Fuerte (Siempre se Ejecuta)"),"Moderado",IF(AND(H177="Moderado",I177="Moderado (Algunas veces se ejecuta)"),"Moderado",IF(AND(H177="Moderado",I177="Débil (No se ejecuta)"),"Débil",IF(AND(H177="Débil",I177="Fuerte (Siempre se Ejecuta)"),"Débil",IF(AND(H177="Débil",I177="Moderado (Algunas veces se ejecuta)"),"Débil",IF(AND(H177="Débil",I177="Débil (No se ejecuta)"),"Débil"," ")))))))))</f>
        <v xml:space="preserve"> </v>
      </c>
      <c r="K177" s="909" t="str">
        <f>IF(J177="Fuerte","NO",IF(J177=" "," ","SI"))</f>
        <v xml:space="preserve"> </v>
      </c>
    </row>
    <row r="178" spans="1:11" ht="28.5" x14ac:dyDescent="0.2">
      <c r="A178" s="926"/>
      <c r="B178" s="929"/>
      <c r="C178" s="926"/>
      <c r="D178" s="932"/>
      <c r="E178" s="314" t="s">
        <v>218</v>
      </c>
      <c r="F178" s="316" t="s">
        <v>178</v>
      </c>
      <c r="G178" s="336">
        <f>IF(F178="Adecuado",15,0)</f>
        <v>0</v>
      </c>
      <c r="H178" s="904"/>
      <c r="I178" s="907"/>
      <c r="J178" s="904"/>
      <c r="K178" s="910"/>
    </row>
    <row r="179" spans="1:11" ht="42.75" x14ac:dyDescent="0.2">
      <c r="A179" s="926"/>
      <c r="B179" s="929"/>
      <c r="C179" s="926"/>
      <c r="D179" s="320" t="s">
        <v>219</v>
      </c>
      <c r="E179" s="314" t="s">
        <v>220</v>
      </c>
      <c r="F179" s="316" t="s">
        <v>178</v>
      </c>
      <c r="G179" s="336">
        <f>IF(F179="Oportuna",15,0)</f>
        <v>0</v>
      </c>
      <c r="H179" s="904"/>
      <c r="I179" s="907"/>
      <c r="J179" s="904"/>
      <c r="K179" s="910"/>
    </row>
    <row r="180" spans="1:11" ht="42.75" x14ac:dyDescent="0.2">
      <c r="A180" s="926"/>
      <c r="B180" s="929"/>
      <c r="C180" s="926"/>
      <c r="D180" s="320" t="s">
        <v>221</v>
      </c>
      <c r="E180" s="314" t="s">
        <v>222</v>
      </c>
      <c r="F180" s="315" t="s">
        <v>178</v>
      </c>
      <c r="G180" s="336">
        <f>IF(F180="Prevenir",15,IF(F180="Detectar",10,0))</f>
        <v>0</v>
      </c>
      <c r="H180" s="904"/>
      <c r="I180" s="907"/>
      <c r="J180" s="904"/>
      <c r="K180" s="910"/>
    </row>
    <row r="181" spans="1:11" ht="28.5" x14ac:dyDescent="0.2">
      <c r="A181" s="926"/>
      <c r="B181" s="929"/>
      <c r="C181" s="926"/>
      <c r="D181" s="320" t="s">
        <v>223</v>
      </c>
      <c r="E181" s="314" t="s">
        <v>224</v>
      </c>
      <c r="F181" s="316" t="s">
        <v>178</v>
      </c>
      <c r="G181" s="336">
        <f>IF(F181="Confiable",15,0)</f>
        <v>0</v>
      </c>
      <c r="H181" s="904"/>
      <c r="I181" s="907"/>
      <c r="J181" s="904"/>
      <c r="K181" s="910"/>
    </row>
    <row r="182" spans="1:11" ht="42.75" x14ac:dyDescent="0.2">
      <c r="A182" s="926"/>
      <c r="B182" s="929"/>
      <c r="C182" s="926"/>
      <c r="D182" s="320" t="s">
        <v>225</v>
      </c>
      <c r="E182" s="314" t="s">
        <v>226</v>
      </c>
      <c r="F182" s="315" t="s">
        <v>178</v>
      </c>
      <c r="G182" s="336">
        <f>IF(F182="Se investigan y se resuelven oportunamente",15,0)</f>
        <v>0</v>
      </c>
      <c r="H182" s="904"/>
      <c r="I182" s="907"/>
      <c r="J182" s="904"/>
      <c r="K182" s="910"/>
    </row>
    <row r="183" spans="1:11" ht="28.5" x14ac:dyDescent="0.2">
      <c r="A183" s="927"/>
      <c r="B183" s="930"/>
      <c r="C183" s="927"/>
      <c r="D183" s="338" t="s">
        <v>227</v>
      </c>
      <c r="E183" s="314" t="s">
        <v>228</v>
      </c>
      <c r="F183" s="316" t="s">
        <v>178</v>
      </c>
      <c r="G183" s="336">
        <f>IF(F183="Completa",10,IF(F183="Incompleta",5,0))</f>
        <v>0</v>
      </c>
      <c r="H183" s="905"/>
      <c r="I183" s="908"/>
      <c r="J183" s="905"/>
      <c r="K183" s="911"/>
    </row>
    <row r="184" spans="1:11" ht="15.75" thickBot="1" x14ac:dyDescent="0.25">
      <c r="A184" s="353"/>
      <c r="B184" s="356"/>
      <c r="C184" s="52"/>
      <c r="D184" s="53"/>
      <c r="E184" s="341" t="s">
        <v>229</v>
      </c>
      <c r="F184" s="342"/>
      <c r="G184" s="342">
        <f>SUM(G177:G183)</f>
        <v>0</v>
      </c>
      <c r="H184" s="358"/>
      <c r="I184" s="359"/>
      <c r="J184" s="359"/>
      <c r="K184" s="360"/>
    </row>
    <row r="185" spans="1:11" ht="15" thickBot="1" x14ac:dyDescent="0.25"/>
    <row r="186" spans="1:11" ht="30" x14ac:dyDescent="0.2">
      <c r="A186" s="912" t="s">
        <v>87</v>
      </c>
      <c r="B186" s="914" t="s">
        <v>232</v>
      </c>
      <c r="C186" s="916" t="s">
        <v>205</v>
      </c>
      <c r="D186" s="918" t="s">
        <v>206</v>
      </c>
      <c r="E186" s="919"/>
      <c r="F186" s="919"/>
      <c r="G186" s="919"/>
      <c r="H186" s="920"/>
      <c r="I186" s="318" t="s">
        <v>207</v>
      </c>
      <c r="J186" s="921" t="s">
        <v>208</v>
      </c>
      <c r="K186" s="923" t="s">
        <v>209</v>
      </c>
    </row>
    <row r="187" spans="1:11" ht="60.75" thickBot="1" x14ac:dyDescent="0.25">
      <c r="A187" s="913"/>
      <c r="B187" s="915"/>
      <c r="C187" s="917"/>
      <c r="D187" s="319" t="s">
        <v>210</v>
      </c>
      <c r="E187" s="47" t="s">
        <v>211</v>
      </c>
      <c r="F187" s="319" t="s">
        <v>212</v>
      </c>
      <c r="G187" s="319" t="s">
        <v>213</v>
      </c>
      <c r="H187" s="319" t="s">
        <v>230</v>
      </c>
      <c r="I187" s="48" t="s">
        <v>215</v>
      </c>
      <c r="J187" s="922"/>
      <c r="K187" s="924"/>
    </row>
    <row r="188" spans="1:11" x14ac:dyDescent="0.2">
      <c r="A188" s="925" t="str">
        <f>[2]DESCRIPCION!A25</f>
        <v>f</v>
      </c>
      <c r="B188" s="928">
        <f>[2]DESCRIPCION!D27</f>
        <v>0</v>
      </c>
      <c r="C188" s="925"/>
      <c r="D188" s="931" t="s">
        <v>216</v>
      </c>
      <c r="E188" s="334" t="s">
        <v>217</v>
      </c>
      <c r="F188" s="250" t="s">
        <v>178</v>
      </c>
      <c r="G188" s="335">
        <f>IF(F188="Asignado",15,0)</f>
        <v>0</v>
      </c>
      <c r="H188" s="903" t="str">
        <f>IF(AND(G195&gt;0,G195&lt;=85),"Débil",IF(AND(G195&gt;85,G195&lt;=95),"Moderado",IF(G195&gt;96,"Fuerte"," ")))</f>
        <v xml:space="preserve"> </v>
      </c>
      <c r="I188" s="906" t="s">
        <v>178</v>
      </c>
      <c r="J188" s="903" t="str">
        <f>IF(AND(H188="Fuerte",I188="Fuerte (Siempre se Ejecuta)"),"Fuerte",IF(AND(H188="Fuerte",I188="Moderado (Algunas veces se ejecuta)"),"Moderado",IF(AND(H188="Fuerte",I188="Débil (No se ejecuta)"),"Débil",IF(AND(H188="Moderado",I188="Fuerte (Siempre se Ejecuta)"),"Moderado",IF(AND(H188="Moderado",I188="Moderado (Algunas veces se ejecuta)"),"Moderado",IF(AND(H188="Moderado",I188="Débil (No se ejecuta)"),"Débil",IF(AND(H188="Débil",I188="Fuerte (Siempre se Ejecuta)"),"Débil",IF(AND(H188="Débil",I188="Moderado (Algunas veces se ejecuta)"),"Débil",IF(AND(H188="Débil",I188="Débil (No se ejecuta)"),"Débil"," ")))))))))</f>
        <v xml:space="preserve"> </v>
      </c>
      <c r="K188" s="909" t="str">
        <f>IF(J188="Fuerte","NO",IF(J188=" "," ","SI"))</f>
        <v xml:space="preserve"> </v>
      </c>
    </row>
    <row r="189" spans="1:11" ht="28.5" x14ac:dyDescent="0.2">
      <c r="A189" s="926"/>
      <c r="B189" s="929"/>
      <c r="C189" s="926"/>
      <c r="D189" s="932"/>
      <c r="E189" s="314" t="s">
        <v>218</v>
      </c>
      <c r="F189" s="316" t="s">
        <v>178</v>
      </c>
      <c r="G189" s="336">
        <f>IF(F189="Adecuado",15,0)</f>
        <v>0</v>
      </c>
      <c r="H189" s="904"/>
      <c r="I189" s="907"/>
      <c r="J189" s="904"/>
      <c r="K189" s="910"/>
    </row>
    <row r="190" spans="1:11" ht="42.75" x14ac:dyDescent="0.2">
      <c r="A190" s="926"/>
      <c r="B190" s="929"/>
      <c r="C190" s="926"/>
      <c r="D190" s="320" t="s">
        <v>219</v>
      </c>
      <c r="E190" s="314" t="s">
        <v>220</v>
      </c>
      <c r="F190" s="316" t="s">
        <v>178</v>
      </c>
      <c r="G190" s="336">
        <f>IF(F190="Oportuna",15,0)</f>
        <v>0</v>
      </c>
      <c r="H190" s="904"/>
      <c r="I190" s="907"/>
      <c r="J190" s="904"/>
      <c r="K190" s="910"/>
    </row>
    <row r="191" spans="1:11" ht="42.75" x14ac:dyDescent="0.2">
      <c r="A191" s="926"/>
      <c r="B191" s="929"/>
      <c r="C191" s="926"/>
      <c r="D191" s="320" t="s">
        <v>221</v>
      </c>
      <c r="E191" s="314" t="s">
        <v>222</v>
      </c>
      <c r="F191" s="315" t="s">
        <v>178</v>
      </c>
      <c r="G191" s="336">
        <f>IF(F191="Prevenir",15,IF(F191="Detectar",10,0))</f>
        <v>0</v>
      </c>
      <c r="H191" s="904"/>
      <c r="I191" s="907"/>
      <c r="J191" s="904"/>
      <c r="K191" s="910"/>
    </row>
    <row r="192" spans="1:11" ht="28.5" x14ac:dyDescent="0.2">
      <c r="A192" s="926"/>
      <c r="B192" s="929"/>
      <c r="C192" s="926"/>
      <c r="D192" s="320" t="s">
        <v>223</v>
      </c>
      <c r="E192" s="314" t="s">
        <v>224</v>
      </c>
      <c r="F192" s="316" t="s">
        <v>178</v>
      </c>
      <c r="G192" s="336">
        <f>IF(F192="Confiable",15,0)</f>
        <v>0</v>
      </c>
      <c r="H192" s="904"/>
      <c r="I192" s="907"/>
      <c r="J192" s="904"/>
      <c r="K192" s="910"/>
    </row>
    <row r="193" spans="1:11" ht="42.75" x14ac:dyDescent="0.2">
      <c r="A193" s="926"/>
      <c r="B193" s="929"/>
      <c r="C193" s="926"/>
      <c r="D193" s="320" t="s">
        <v>225</v>
      </c>
      <c r="E193" s="314" t="s">
        <v>226</v>
      </c>
      <c r="F193" s="315" t="s">
        <v>178</v>
      </c>
      <c r="G193" s="336">
        <f>IF(F193="Se investigan y se resuelven oportunamente",15,0)</f>
        <v>0</v>
      </c>
      <c r="H193" s="904"/>
      <c r="I193" s="907"/>
      <c r="J193" s="904"/>
      <c r="K193" s="910"/>
    </row>
    <row r="194" spans="1:11" ht="28.5" x14ac:dyDescent="0.2">
      <c r="A194" s="927"/>
      <c r="B194" s="930"/>
      <c r="C194" s="927"/>
      <c r="D194" s="338" t="s">
        <v>227</v>
      </c>
      <c r="E194" s="314" t="s">
        <v>228</v>
      </c>
      <c r="F194" s="316" t="s">
        <v>178</v>
      </c>
      <c r="G194" s="336">
        <f>IF(F194="Completa",10,IF(F194="Incompleta",5,0))</f>
        <v>0</v>
      </c>
      <c r="H194" s="905"/>
      <c r="I194" s="908"/>
      <c r="J194" s="905"/>
      <c r="K194" s="911"/>
    </row>
    <row r="195" spans="1:11" ht="15.75" thickBot="1" x14ac:dyDescent="0.25">
      <c r="A195" s="353"/>
      <c r="B195" s="356"/>
      <c r="C195" s="52"/>
      <c r="D195" s="53"/>
      <c r="E195" s="341" t="s">
        <v>229</v>
      </c>
      <c r="F195" s="342"/>
      <c r="G195" s="342">
        <f>SUM(G188:G194)</f>
        <v>0</v>
      </c>
      <c r="H195" s="358"/>
      <c r="I195" s="359"/>
      <c r="J195" s="359"/>
      <c r="K195" s="360"/>
    </row>
    <row r="196" spans="1:11" ht="15" thickBot="1" x14ac:dyDescent="0.25"/>
    <row r="197" spans="1:11" ht="30" x14ac:dyDescent="0.2">
      <c r="A197" s="912" t="s">
        <v>87</v>
      </c>
      <c r="B197" s="914" t="s">
        <v>232</v>
      </c>
      <c r="C197" s="916" t="s">
        <v>205</v>
      </c>
      <c r="D197" s="918" t="s">
        <v>206</v>
      </c>
      <c r="E197" s="919"/>
      <c r="F197" s="919"/>
      <c r="G197" s="919"/>
      <c r="H197" s="920"/>
      <c r="I197" s="318" t="s">
        <v>207</v>
      </c>
      <c r="J197" s="921" t="s">
        <v>208</v>
      </c>
      <c r="K197" s="923" t="s">
        <v>209</v>
      </c>
    </row>
    <row r="198" spans="1:11" ht="60.75" thickBot="1" x14ac:dyDescent="0.25">
      <c r="A198" s="913"/>
      <c r="B198" s="915"/>
      <c r="C198" s="917"/>
      <c r="D198" s="319" t="s">
        <v>210</v>
      </c>
      <c r="E198" s="47" t="s">
        <v>211</v>
      </c>
      <c r="F198" s="319" t="s">
        <v>212</v>
      </c>
      <c r="G198" s="319" t="s">
        <v>213</v>
      </c>
      <c r="H198" s="319" t="s">
        <v>230</v>
      </c>
      <c r="I198" s="48" t="s">
        <v>215</v>
      </c>
      <c r="J198" s="922"/>
      <c r="K198" s="924"/>
    </row>
    <row r="199" spans="1:11" x14ac:dyDescent="0.2">
      <c r="A199" s="925" t="str">
        <f>[2]DESCRIPCION!A28</f>
        <v>g</v>
      </c>
      <c r="B199" s="928">
        <f>[2]DESCRIPCION!D28</f>
        <v>0</v>
      </c>
      <c r="C199" s="925"/>
      <c r="D199" s="931" t="s">
        <v>216</v>
      </c>
      <c r="E199" s="334" t="s">
        <v>217</v>
      </c>
      <c r="F199" s="250" t="s">
        <v>178</v>
      </c>
      <c r="G199" s="335">
        <f>IF(F199="Asignado",15,0)</f>
        <v>0</v>
      </c>
      <c r="H199" s="903" t="str">
        <f>IF(AND(G206&gt;0,G206&lt;=85),"Débil",IF(AND(G206&gt;85,G206&lt;=95),"Moderado",IF(G206&gt;96,"Fuerte"," ")))</f>
        <v xml:space="preserve"> </v>
      </c>
      <c r="I199" s="906" t="s">
        <v>178</v>
      </c>
      <c r="J199" s="903" t="str">
        <f>IF(AND(H199="Fuerte",I199="Fuerte (Siempre se Ejecuta)"),"Fuerte",IF(AND(H199="Fuerte",I199="Moderado (Algunas veces se ejecuta)"),"Moderado",IF(AND(H199="Fuerte",I199="Débil (No se ejecuta)"),"Débil",IF(AND(H199="Moderado",I199="Fuerte (Siempre se Ejecuta)"),"Moderado",IF(AND(H199="Moderado",I199="Moderado (Algunas veces se ejecuta)"),"Moderado",IF(AND(H199="Moderado",I199="Débil (No se ejecuta)"),"Débil",IF(AND(H199="Débil",I199="Fuerte (Siempre se Ejecuta)"),"Débil",IF(AND(H199="Débil",I199="Moderado (Algunas veces se ejecuta)"),"Débil",IF(AND(H199="Débil",I199="Débil (No se ejecuta)"),"Débil"," ")))))))))</f>
        <v xml:space="preserve"> </v>
      </c>
      <c r="K199" s="909" t="str">
        <f>IF(J199="Fuerte","NO",IF(J199=" "," ","SI"))</f>
        <v xml:space="preserve"> </v>
      </c>
    </row>
    <row r="200" spans="1:11" ht="28.5" x14ac:dyDescent="0.2">
      <c r="A200" s="926"/>
      <c r="B200" s="929"/>
      <c r="C200" s="926"/>
      <c r="D200" s="932"/>
      <c r="E200" s="314" t="s">
        <v>218</v>
      </c>
      <c r="F200" s="316" t="s">
        <v>178</v>
      </c>
      <c r="G200" s="336">
        <f>IF(F200="Adecuado",15,0)</f>
        <v>0</v>
      </c>
      <c r="H200" s="904"/>
      <c r="I200" s="907"/>
      <c r="J200" s="904"/>
      <c r="K200" s="910"/>
    </row>
    <row r="201" spans="1:11" ht="42.75" x14ac:dyDescent="0.2">
      <c r="A201" s="926"/>
      <c r="B201" s="929"/>
      <c r="C201" s="926"/>
      <c r="D201" s="320" t="s">
        <v>219</v>
      </c>
      <c r="E201" s="314" t="s">
        <v>220</v>
      </c>
      <c r="F201" s="316" t="s">
        <v>178</v>
      </c>
      <c r="G201" s="336">
        <f>IF(F201="Oportuna",15,0)</f>
        <v>0</v>
      </c>
      <c r="H201" s="904"/>
      <c r="I201" s="907"/>
      <c r="J201" s="904"/>
      <c r="K201" s="910"/>
    </row>
    <row r="202" spans="1:11" ht="42.75" x14ac:dyDescent="0.2">
      <c r="A202" s="926"/>
      <c r="B202" s="929"/>
      <c r="C202" s="926"/>
      <c r="D202" s="320" t="s">
        <v>221</v>
      </c>
      <c r="E202" s="314" t="s">
        <v>222</v>
      </c>
      <c r="F202" s="315" t="s">
        <v>178</v>
      </c>
      <c r="G202" s="336">
        <f>IF(F202="Prevenir",15,IF(F202="Detectar",10,0))</f>
        <v>0</v>
      </c>
      <c r="H202" s="904"/>
      <c r="I202" s="907"/>
      <c r="J202" s="904"/>
      <c r="K202" s="910"/>
    </row>
    <row r="203" spans="1:11" ht="28.5" x14ac:dyDescent="0.2">
      <c r="A203" s="926"/>
      <c r="B203" s="929"/>
      <c r="C203" s="926"/>
      <c r="D203" s="320" t="s">
        <v>223</v>
      </c>
      <c r="E203" s="314" t="s">
        <v>224</v>
      </c>
      <c r="F203" s="316" t="s">
        <v>178</v>
      </c>
      <c r="G203" s="336">
        <f>IF(F203="Confiable",15,0)</f>
        <v>0</v>
      </c>
      <c r="H203" s="904"/>
      <c r="I203" s="907"/>
      <c r="J203" s="904"/>
      <c r="K203" s="910"/>
    </row>
    <row r="204" spans="1:11" ht="42.75" x14ac:dyDescent="0.2">
      <c r="A204" s="926"/>
      <c r="B204" s="929"/>
      <c r="C204" s="926"/>
      <c r="D204" s="320" t="s">
        <v>225</v>
      </c>
      <c r="E204" s="314" t="s">
        <v>226</v>
      </c>
      <c r="F204" s="315" t="s">
        <v>178</v>
      </c>
      <c r="G204" s="336">
        <f>IF(F204="Se investigan y se resuelven oportunamente",15,0)</f>
        <v>0</v>
      </c>
      <c r="H204" s="904"/>
      <c r="I204" s="907"/>
      <c r="J204" s="904"/>
      <c r="K204" s="910"/>
    </row>
    <row r="205" spans="1:11" ht="28.5" x14ac:dyDescent="0.2">
      <c r="A205" s="927"/>
      <c r="B205" s="930"/>
      <c r="C205" s="927"/>
      <c r="D205" s="338" t="s">
        <v>227</v>
      </c>
      <c r="E205" s="314" t="s">
        <v>228</v>
      </c>
      <c r="F205" s="316" t="s">
        <v>178</v>
      </c>
      <c r="G205" s="336">
        <f>IF(F205="Completa",10,IF(F205="Incompleta",5,0))</f>
        <v>0</v>
      </c>
      <c r="H205" s="905"/>
      <c r="I205" s="908"/>
      <c r="J205" s="905"/>
      <c r="K205" s="911"/>
    </row>
    <row r="206" spans="1:11" ht="15.75" thickBot="1" x14ac:dyDescent="0.25">
      <c r="A206" s="353"/>
      <c r="B206" s="356"/>
      <c r="C206" s="52"/>
      <c r="D206" s="53"/>
      <c r="E206" s="341" t="s">
        <v>229</v>
      </c>
      <c r="F206" s="342"/>
      <c r="G206" s="342">
        <f>SUM(G199:G205)</f>
        <v>0</v>
      </c>
      <c r="H206" s="358"/>
      <c r="I206" s="359"/>
      <c r="J206" s="359"/>
      <c r="K206" s="360"/>
    </row>
    <row r="207" spans="1:11" ht="15" thickBot="1" x14ac:dyDescent="0.25"/>
    <row r="208" spans="1:11" ht="30" x14ac:dyDescent="0.2">
      <c r="A208" s="912" t="s">
        <v>87</v>
      </c>
      <c r="B208" s="914" t="s">
        <v>232</v>
      </c>
      <c r="C208" s="916" t="s">
        <v>205</v>
      </c>
      <c r="D208" s="918" t="s">
        <v>206</v>
      </c>
      <c r="E208" s="919"/>
      <c r="F208" s="919"/>
      <c r="G208" s="919"/>
      <c r="H208" s="920"/>
      <c r="I208" s="318" t="s">
        <v>207</v>
      </c>
      <c r="J208" s="921" t="s">
        <v>208</v>
      </c>
      <c r="K208" s="923" t="s">
        <v>209</v>
      </c>
    </row>
    <row r="209" spans="1:11" ht="60.75" thickBot="1" x14ac:dyDescent="0.25">
      <c r="A209" s="913"/>
      <c r="B209" s="915"/>
      <c r="C209" s="917"/>
      <c r="D209" s="319" t="s">
        <v>210</v>
      </c>
      <c r="E209" s="47" t="s">
        <v>211</v>
      </c>
      <c r="F209" s="319" t="s">
        <v>212</v>
      </c>
      <c r="G209" s="319" t="s">
        <v>213</v>
      </c>
      <c r="H209" s="319" t="s">
        <v>230</v>
      </c>
      <c r="I209" s="48" t="s">
        <v>215</v>
      </c>
      <c r="J209" s="922"/>
      <c r="K209" s="924"/>
    </row>
    <row r="210" spans="1:11" x14ac:dyDescent="0.2">
      <c r="A210" s="925" t="str">
        <f>[2]DESCRIPCION!A28</f>
        <v>g</v>
      </c>
      <c r="B210" s="928">
        <f>[2]DESCRIPCION!D29</f>
        <v>0</v>
      </c>
      <c r="C210" s="925"/>
      <c r="D210" s="931" t="s">
        <v>216</v>
      </c>
      <c r="E210" s="334" t="s">
        <v>217</v>
      </c>
      <c r="F210" s="250" t="s">
        <v>178</v>
      </c>
      <c r="G210" s="335">
        <f>IF(F210="Asignado",15,0)</f>
        <v>0</v>
      </c>
      <c r="H210" s="903" t="str">
        <f>IF(AND(G217&gt;0,G217&lt;=85),"Débil",IF(AND(G217&gt;85,G217&lt;=95),"Moderado",IF(G217&gt;96,"Fuerte"," ")))</f>
        <v xml:space="preserve"> </v>
      </c>
      <c r="I210" s="906" t="s">
        <v>202</v>
      </c>
      <c r="J210" s="903" t="str">
        <f>IF(AND(H210="Fuerte",I210="Fuerte (Siempre se Ejecuta)"),"Fuerte",IF(AND(H210="Fuerte",I210="Moderado (Algunas veces se ejecuta)"),"Moderado",IF(AND(H210="Fuerte",I210="Débil (No se ejecuta)"),"Débil",IF(AND(H210="Moderado",I210="Fuerte (Siempre se Ejecuta)"),"Moderado",IF(AND(H210="Moderado",I210="Moderado (Algunas veces se ejecuta)"),"Moderado",IF(AND(H210="Moderado",I210="Débil (No se ejecuta)"),"Débil",IF(AND(H210="Débil",I210="Fuerte (Siempre se Ejecuta)"),"Débil",IF(AND(H210="Débil",I210="Moderado (Algunas veces se ejecuta)"),"Débil",IF(AND(H210="Débil",I210="Débil (No se ejecuta)"),"Débil"," ")))))))))</f>
        <v xml:space="preserve"> </v>
      </c>
      <c r="K210" s="909" t="str">
        <f>IF(J210="Fuerte","NO",IF(J210=" "," ","SI"))</f>
        <v xml:space="preserve"> </v>
      </c>
    </row>
    <row r="211" spans="1:11" ht="28.5" x14ac:dyDescent="0.2">
      <c r="A211" s="926"/>
      <c r="B211" s="929"/>
      <c r="C211" s="926"/>
      <c r="D211" s="932"/>
      <c r="E211" s="314" t="s">
        <v>218</v>
      </c>
      <c r="F211" s="316" t="s">
        <v>178</v>
      </c>
      <c r="G211" s="336">
        <f>IF(F211="Adecuado",15,0)</f>
        <v>0</v>
      </c>
      <c r="H211" s="904"/>
      <c r="I211" s="907"/>
      <c r="J211" s="904"/>
      <c r="K211" s="910"/>
    </row>
    <row r="212" spans="1:11" ht="42.75" x14ac:dyDescent="0.2">
      <c r="A212" s="926"/>
      <c r="B212" s="929"/>
      <c r="C212" s="926"/>
      <c r="D212" s="320" t="s">
        <v>219</v>
      </c>
      <c r="E212" s="314" t="s">
        <v>220</v>
      </c>
      <c r="F212" s="316" t="s">
        <v>178</v>
      </c>
      <c r="G212" s="336">
        <f>IF(F212="Oportuna",15,0)</f>
        <v>0</v>
      </c>
      <c r="H212" s="904"/>
      <c r="I212" s="907"/>
      <c r="J212" s="904"/>
      <c r="K212" s="910"/>
    </row>
    <row r="213" spans="1:11" ht="42.75" x14ac:dyDescent="0.2">
      <c r="A213" s="926"/>
      <c r="B213" s="929"/>
      <c r="C213" s="926"/>
      <c r="D213" s="320" t="s">
        <v>221</v>
      </c>
      <c r="E213" s="314" t="s">
        <v>222</v>
      </c>
      <c r="F213" s="315" t="s">
        <v>178</v>
      </c>
      <c r="G213" s="336">
        <f>IF(F213="Prevenir",15,IF(F213="Detectar",10,0))</f>
        <v>0</v>
      </c>
      <c r="H213" s="904"/>
      <c r="I213" s="907"/>
      <c r="J213" s="904"/>
      <c r="K213" s="910"/>
    </row>
    <row r="214" spans="1:11" ht="28.5" x14ac:dyDescent="0.2">
      <c r="A214" s="926"/>
      <c r="B214" s="929"/>
      <c r="C214" s="926"/>
      <c r="D214" s="320" t="s">
        <v>223</v>
      </c>
      <c r="E214" s="314" t="s">
        <v>224</v>
      </c>
      <c r="F214" s="316" t="s">
        <v>178</v>
      </c>
      <c r="G214" s="336">
        <f>IF(F214="Confiable",15,0)</f>
        <v>0</v>
      </c>
      <c r="H214" s="904"/>
      <c r="I214" s="907"/>
      <c r="J214" s="904"/>
      <c r="K214" s="910"/>
    </row>
    <row r="215" spans="1:11" ht="42.75" x14ac:dyDescent="0.2">
      <c r="A215" s="926"/>
      <c r="B215" s="929"/>
      <c r="C215" s="926"/>
      <c r="D215" s="320" t="s">
        <v>225</v>
      </c>
      <c r="E215" s="314" t="s">
        <v>226</v>
      </c>
      <c r="F215" s="315" t="s">
        <v>178</v>
      </c>
      <c r="G215" s="336">
        <f>IF(F215="Se investigan y se resuelven oportunamente",15,0)</f>
        <v>0</v>
      </c>
      <c r="H215" s="904"/>
      <c r="I215" s="907"/>
      <c r="J215" s="904"/>
      <c r="K215" s="910"/>
    </row>
    <row r="216" spans="1:11" ht="28.5" x14ac:dyDescent="0.2">
      <c r="A216" s="927"/>
      <c r="B216" s="930"/>
      <c r="C216" s="927"/>
      <c r="D216" s="338" t="s">
        <v>227</v>
      </c>
      <c r="E216" s="314" t="s">
        <v>228</v>
      </c>
      <c r="F216" s="316" t="s">
        <v>178</v>
      </c>
      <c r="G216" s="336">
        <f>IF(F216="Completa",10,IF(F216="Incompleta",5,0))</f>
        <v>0</v>
      </c>
      <c r="H216" s="905"/>
      <c r="I216" s="908"/>
      <c r="J216" s="905"/>
      <c r="K216" s="911"/>
    </row>
    <row r="217" spans="1:11" ht="15.75" thickBot="1" x14ac:dyDescent="0.25">
      <c r="A217" s="353"/>
      <c r="B217" s="356"/>
      <c r="C217" s="52"/>
      <c r="D217" s="53"/>
      <c r="E217" s="341" t="s">
        <v>229</v>
      </c>
      <c r="F217" s="342"/>
      <c r="G217" s="342">
        <f>SUM(G210:G216)</f>
        <v>0</v>
      </c>
      <c r="H217" s="358"/>
      <c r="I217" s="359"/>
      <c r="J217" s="359"/>
      <c r="K217" s="360"/>
    </row>
    <row r="218" spans="1:11" ht="15" thickBot="1" x14ac:dyDescent="0.25"/>
    <row r="219" spans="1:11" ht="30" x14ac:dyDescent="0.2">
      <c r="A219" s="912" t="s">
        <v>87</v>
      </c>
      <c r="B219" s="914" t="s">
        <v>232</v>
      </c>
      <c r="C219" s="916" t="s">
        <v>205</v>
      </c>
      <c r="D219" s="918" t="s">
        <v>206</v>
      </c>
      <c r="E219" s="919"/>
      <c r="F219" s="919"/>
      <c r="G219" s="919"/>
      <c r="H219" s="920"/>
      <c r="I219" s="318" t="s">
        <v>207</v>
      </c>
      <c r="J219" s="921" t="s">
        <v>208</v>
      </c>
      <c r="K219" s="923" t="s">
        <v>209</v>
      </c>
    </row>
    <row r="220" spans="1:11" ht="60.75" thickBot="1" x14ac:dyDescent="0.25">
      <c r="A220" s="913"/>
      <c r="B220" s="915"/>
      <c r="C220" s="917"/>
      <c r="D220" s="319" t="s">
        <v>210</v>
      </c>
      <c r="E220" s="47" t="s">
        <v>211</v>
      </c>
      <c r="F220" s="319" t="s">
        <v>212</v>
      </c>
      <c r="G220" s="319" t="s">
        <v>213</v>
      </c>
      <c r="H220" s="319" t="s">
        <v>230</v>
      </c>
      <c r="I220" s="48" t="s">
        <v>215</v>
      </c>
      <c r="J220" s="922"/>
      <c r="K220" s="924"/>
    </row>
    <row r="221" spans="1:11" x14ac:dyDescent="0.2">
      <c r="A221" s="925" t="str">
        <f>[2]DESCRIPCION!A28</f>
        <v>g</v>
      </c>
      <c r="B221" s="928">
        <f>[2]DESCRIPCION!D30</f>
        <v>0</v>
      </c>
      <c r="C221" s="925"/>
      <c r="D221" s="931" t="s">
        <v>216</v>
      </c>
      <c r="E221" s="334" t="s">
        <v>217</v>
      </c>
      <c r="F221" s="250" t="s">
        <v>178</v>
      </c>
      <c r="G221" s="335">
        <f>IF(F221="Asignado",15,0)</f>
        <v>0</v>
      </c>
      <c r="H221" s="903" t="str">
        <f>IF(AND(G228&gt;0,G228&lt;=85),"Débil",IF(AND(G228&gt;85,G228&lt;=95),"Moderado",IF(G228&gt;96,"Fuerte"," ")))</f>
        <v xml:space="preserve"> </v>
      </c>
      <c r="I221" s="906" t="s">
        <v>178</v>
      </c>
      <c r="J221" s="903" t="str">
        <f>IF(AND(H221="Fuerte",I221="Fuerte (Siempre se Ejecuta)"),"Fuerte",IF(AND(H221="Fuerte",I221="Moderado (Algunas veces se ejecuta)"),"Moderado",IF(AND(H221="Fuerte",I221="Débil (No se ejecuta)"),"Débil",IF(AND(H221="Moderado",I221="Fuerte (Siempre se Ejecuta)"),"Moderado",IF(AND(H221="Moderado",I221="Moderado (Algunas veces se ejecuta)"),"Moderado",IF(AND(H221="Moderado",I221="Débil (No se ejecuta)"),"Débil",IF(AND(H221="Débil",I221="Fuerte (Siempre se Ejecuta)"),"Débil",IF(AND(H221="Débil",I221="Moderado (Algunas veces se ejecuta)"),"Débil",IF(AND(H221="Débil",I221="Débil (No se ejecuta)"),"Débil"," ")))))))))</f>
        <v xml:space="preserve"> </v>
      </c>
      <c r="K221" s="909" t="str">
        <f>IF(J221="Fuerte","NO",IF(J221=" "," ","SI"))</f>
        <v xml:space="preserve"> </v>
      </c>
    </row>
    <row r="222" spans="1:11" ht="28.5" x14ac:dyDescent="0.2">
      <c r="A222" s="926"/>
      <c r="B222" s="929"/>
      <c r="C222" s="926"/>
      <c r="D222" s="932"/>
      <c r="E222" s="314" t="s">
        <v>218</v>
      </c>
      <c r="F222" s="316" t="s">
        <v>178</v>
      </c>
      <c r="G222" s="336">
        <f>IF(F222="Adecuado",15,0)</f>
        <v>0</v>
      </c>
      <c r="H222" s="904"/>
      <c r="I222" s="907"/>
      <c r="J222" s="904"/>
      <c r="K222" s="910"/>
    </row>
    <row r="223" spans="1:11" ht="42.75" x14ac:dyDescent="0.2">
      <c r="A223" s="926"/>
      <c r="B223" s="929"/>
      <c r="C223" s="926"/>
      <c r="D223" s="320" t="s">
        <v>219</v>
      </c>
      <c r="E223" s="314" t="s">
        <v>220</v>
      </c>
      <c r="F223" s="316" t="s">
        <v>178</v>
      </c>
      <c r="G223" s="336">
        <f>IF(F223="Oportuna",15,0)</f>
        <v>0</v>
      </c>
      <c r="H223" s="904"/>
      <c r="I223" s="907"/>
      <c r="J223" s="904"/>
      <c r="K223" s="910"/>
    </row>
    <row r="224" spans="1:11" ht="42.75" x14ac:dyDescent="0.2">
      <c r="A224" s="926"/>
      <c r="B224" s="929"/>
      <c r="C224" s="926"/>
      <c r="D224" s="320" t="s">
        <v>221</v>
      </c>
      <c r="E224" s="314" t="s">
        <v>222</v>
      </c>
      <c r="F224" s="315" t="s">
        <v>178</v>
      </c>
      <c r="G224" s="336">
        <f>IF(F224="Prevenir",15,IF(F224="Detectar",10,0))</f>
        <v>0</v>
      </c>
      <c r="H224" s="904"/>
      <c r="I224" s="907"/>
      <c r="J224" s="904"/>
      <c r="K224" s="910"/>
    </row>
    <row r="225" spans="1:11" ht="28.5" x14ac:dyDescent="0.2">
      <c r="A225" s="926"/>
      <c r="B225" s="929"/>
      <c r="C225" s="926"/>
      <c r="D225" s="320" t="s">
        <v>223</v>
      </c>
      <c r="E225" s="314" t="s">
        <v>224</v>
      </c>
      <c r="F225" s="316" t="s">
        <v>178</v>
      </c>
      <c r="G225" s="336">
        <f>IF(F225="Confiable",15,0)</f>
        <v>0</v>
      </c>
      <c r="H225" s="904"/>
      <c r="I225" s="907"/>
      <c r="J225" s="904"/>
      <c r="K225" s="910"/>
    </row>
    <row r="226" spans="1:11" ht="42.75" x14ac:dyDescent="0.2">
      <c r="A226" s="926"/>
      <c r="B226" s="929"/>
      <c r="C226" s="926"/>
      <c r="D226" s="320" t="s">
        <v>225</v>
      </c>
      <c r="E226" s="314" t="s">
        <v>226</v>
      </c>
      <c r="F226" s="315" t="s">
        <v>178</v>
      </c>
      <c r="G226" s="336">
        <f>IF(F226="Se investigan y se resuelven oportunamente",15,0)</f>
        <v>0</v>
      </c>
      <c r="H226" s="904"/>
      <c r="I226" s="907"/>
      <c r="J226" s="904"/>
      <c r="K226" s="910"/>
    </row>
    <row r="227" spans="1:11" ht="28.5" x14ac:dyDescent="0.2">
      <c r="A227" s="927"/>
      <c r="B227" s="930"/>
      <c r="C227" s="927"/>
      <c r="D227" s="338" t="s">
        <v>227</v>
      </c>
      <c r="E227" s="314" t="s">
        <v>228</v>
      </c>
      <c r="F227" s="316" t="s">
        <v>178</v>
      </c>
      <c r="G227" s="336">
        <f>IF(F227="Completa",10,IF(F227="Incompleta",5,0))</f>
        <v>0</v>
      </c>
      <c r="H227" s="905"/>
      <c r="I227" s="908"/>
      <c r="J227" s="905"/>
      <c r="K227" s="911"/>
    </row>
    <row r="228" spans="1:11" ht="15.75" thickBot="1" x14ac:dyDescent="0.25">
      <c r="A228" s="353"/>
      <c r="B228" s="356"/>
      <c r="C228" s="52"/>
      <c r="D228" s="53"/>
      <c r="E228" s="341" t="s">
        <v>229</v>
      </c>
      <c r="F228" s="342"/>
      <c r="G228" s="342">
        <f>SUM(G221:G227)</f>
        <v>0</v>
      </c>
      <c r="H228" s="358"/>
      <c r="I228" s="359"/>
      <c r="J228" s="359"/>
      <c r="K228" s="360"/>
    </row>
    <row r="229" spans="1:11" ht="15" thickBot="1" x14ac:dyDescent="0.25"/>
    <row r="230" spans="1:11" ht="30" x14ac:dyDescent="0.2">
      <c r="A230" s="912" t="s">
        <v>87</v>
      </c>
      <c r="B230" s="914" t="s">
        <v>232</v>
      </c>
      <c r="C230" s="916" t="s">
        <v>205</v>
      </c>
      <c r="D230" s="918" t="s">
        <v>206</v>
      </c>
      <c r="E230" s="919"/>
      <c r="F230" s="919"/>
      <c r="G230" s="919"/>
      <c r="H230" s="920"/>
      <c r="I230" s="318" t="s">
        <v>207</v>
      </c>
      <c r="J230" s="921" t="s">
        <v>208</v>
      </c>
      <c r="K230" s="923" t="s">
        <v>209</v>
      </c>
    </row>
    <row r="231" spans="1:11" ht="60.75" thickBot="1" x14ac:dyDescent="0.25">
      <c r="A231" s="913"/>
      <c r="B231" s="915"/>
      <c r="C231" s="917"/>
      <c r="D231" s="319" t="s">
        <v>210</v>
      </c>
      <c r="E231" s="47" t="s">
        <v>211</v>
      </c>
      <c r="F231" s="319" t="s">
        <v>212</v>
      </c>
      <c r="G231" s="319" t="s">
        <v>213</v>
      </c>
      <c r="H231" s="319" t="s">
        <v>230</v>
      </c>
      <c r="I231" s="48" t="s">
        <v>215</v>
      </c>
      <c r="J231" s="922"/>
      <c r="K231" s="924"/>
    </row>
    <row r="232" spans="1:11" x14ac:dyDescent="0.2">
      <c r="A232" s="925" t="str">
        <f>[2]DESCRIPCION!A31</f>
        <v>h</v>
      </c>
      <c r="B232" s="928">
        <f>[2]DESCRIPCION!D31</f>
        <v>0</v>
      </c>
      <c r="C232" s="925"/>
      <c r="D232" s="931" t="s">
        <v>216</v>
      </c>
      <c r="E232" s="334" t="s">
        <v>217</v>
      </c>
      <c r="F232" s="250" t="s">
        <v>178</v>
      </c>
      <c r="G232" s="335">
        <f>IF(F232="Asignado",15,0)</f>
        <v>0</v>
      </c>
      <c r="H232" s="903" t="str">
        <f>IF(AND(G239&gt;0,G239&lt;=85),"Débil",IF(AND(G239&gt;85,G239&lt;=95),"Moderado",IF(G239&gt;96,"Fuerte"," ")))</f>
        <v xml:space="preserve"> </v>
      </c>
      <c r="I232" s="906" t="s">
        <v>178</v>
      </c>
      <c r="J232" s="903" t="str">
        <f>IF(AND(H232="Fuerte",I232="Fuerte (Siempre se Ejecuta)"),"Fuerte",IF(AND(H232="Fuerte",I232="Moderado (Algunas veces se ejecuta)"),"Moderado",IF(AND(H232="Fuerte",I232="Débil (No se ejecuta)"),"Débil",IF(AND(H232="Moderado",I232="Fuerte (Siempre se Ejecuta)"),"Moderado",IF(AND(H232="Moderado",I232="Moderado (Algunas veces se ejecuta)"),"Moderado",IF(AND(H232="Moderado",I232="Débil (No se ejecuta)"),"Débil",IF(AND(H232="Débil",I232="Fuerte (Siempre se Ejecuta)"),"Débil",IF(AND(H232="Débil",I232="Moderado (Algunas veces se ejecuta)"),"Débil",IF(AND(H232="Débil",I232="Débil (No se ejecuta)"),"Débil"," ")))))))))</f>
        <v xml:space="preserve"> </v>
      </c>
      <c r="K232" s="909" t="str">
        <f>IF(J232="Fuerte","NO",IF(J232=" "," ","SI"))</f>
        <v xml:space="preserve"> </v>
      </c>
    </row>
    <row r="233" spans="1:11" ht="28.5" x14ac:dyDescent="0.2">
      <c r="A233" s="926"/>
      <c r="B233" s="929"/>
      <c r="C233" s="926"/>
      <c r="D233" s="932"/>
      <c r="E233" s="314" t="s">
        <v>218</v>
      </c>
      <c r="F233" s="316" t="s">
        <v>178</v>
      </c>
      <c r="G233" s="336">
        <f>IF(F233="Adecuado",15,0)</f>
        <v>0</v>
      </c>
      <c r="H233" s="904"/>
      <c r="I233" s="907"/>
      <c r="J233" s="904"/>
      <c r="K233" s="910"/>
    </row>
    <row r="234" spans="1:11" ht="42.75" x14ac:dyDescent="0.2">
      <c r="A234" s="926"/>
      <c r="B234" s="929"/>
      <c r="C234" s="926"/>
      <c r="D234" s="320" t="s">
        <v>219</v>
      </c>
      <c r="E234" s="314" t="s">
        <v>220</v>
      </c>
      <c r="F234" s="316" t="s">
        <v>178</v>
      </c>
      <c r="G234" s="336">
        <f>IF(F234="Oportuna",15,0)</f>
        <v>0</v>
      </c>
      <c r="H234" s="904"/>
      <c r="I234" s="907"/>
      <c r="J234" s="904"/>
      <c r="K234" s="910"/>
    </row>
    <row r="235" spans="1:11" ht="42.75" x14ac:dyDescent="0.2">
      <c r="A235" s="926"/>
      <c r="B235" s="929"/>
      <c r="C235" s="926"/>
      <c r="D235" s="320" t="s">
        <v>221</v>
      </c>
      <c r="E235" s="314" t="s">
        <v>222</v>
      </c>
      <c r="F235" s="315" t="s">
        <v>178</v>
      </c>
      <c r="G235" s="336">
        <f>IF(F235="Prevenir",15,IF(F235="Detectar",10,0))</f>
        <v>0</v>
      </c>
      <c r="H235" s="904"/>
      <c r="I235" s="907"/>
      <c r="J235" s="904"/>
      <c r="K235" s="910"/>
    </row>
    <row r="236" spans="1:11" ht="28.5" x14ac:dyDescent="0.2">
      <c r="A236" s="926"/>
      <c r="B236" s="929"/>
      <c r="C236" s="926"/>
      <c r="D236" s="320" t="s">
        <v>223</v>
      </c>
      <c r="E236" s="314" t="s">
        <v>224</v>
      </c>
      <c r="F236" s="316" t="s">
        <v>178</v>
      </c>
      <c r="G236" s="336">
        <f>IF(F236="Confiable",15,0)</f>
        <v>0</v>
      </c>
      <c r="H236" s="904"/>
      <c r="I236" s="907"/>
      <c r="J236" s="904"/>
      <c r="K236" s="910"/>
    </row>
    <row r="237" spans="1:11" ht="42.75" x14ac:dyDescent="0.2">
      <c r="A237" s="926"/>
      <c r="B237" s="929"/>
      <c r="C237" s="926"/>
      <c r="D237" s="320" t="s">
        <v>225</v>
      </c>
      <c r="E237" s="314" t="s">
        <v>226</v>
      </c>
      <c r="F237" s="315" t="s">
        <v>178</v>
      </c>
      <c r="G237" s="336">
        <f>IF(F237="Se investigan y se resuelven oportunamente",15,0)</f>
        <v>0</v>
      </c>
      <c r="H237" s="904"/>
      <c r="I237" s="907"/>
      <c r="J237" s="904"/>
      <c r="K237" s="910"/>
    </row>
    <row r="238" spans="1:11" ht="28.5" x14ac:dyDescent="0.2">
      <c r="A238" s="927"/>
      <c r="B238" s="930"/>
      <c r="C238" s="927"/>
      <c r="D238" s="338" t="s">
        <v>227</v>
      </c>
      <c r="E238" s="314" t="s">
        <v>228</v>
      </c>
      <c r="F238" s="316" t="s">
        <v>178</v>
      </c>
      <c r="G238" s="336">
        <f>IF(F238="Completa",10,IF(F238="Incompleta",5,0))</f>
        <v>0</v>
      </c>
      <c r="H238" s="905"/>
      <c r="I238" s="908"/>
      <c r="J238" s="905"/>
      <c r="K238" s="911"/>
    </row>
    <row r="239" spans="1:11" ht="15.75" thickBot="1" x14ac:dyDescent="0.25">
      <c r="A239" s="353"/>
      <c r="B239" s="356"/>
      <c r="C239" s="52"/>
      <c r="D239" s="53"/>
      <c r="E239" s="341" t="s">
        <v>229</v>
      </c>
      <c r="F239" s="342"/>
      <c r="G239" s="342">
        <f>SUM(G232:G238)</f>
        <v>0</v>
      </c>
      <c r="H239" s="358"/>
      <c r="I239" s="359"/>
      <c r="J239" s="359"/>
      <c r="K239" s="360"/>
    </row>
    <row r="240" spans="1:11" ht="15" thickBot="1" x14ac:dyDescent="0.25"/>
    <row r="241" spans="1:11" ht="30" x14ac:dyDescent="0.2">
      <c r="A241" s="912" t="s">
        <v>87</v>
      </c>
      <c r="B241" s="914" t="s">
        <v>232</v>
      </c>
      <c r="C241" s="916" t="s">
        <v>205</v>
      </c>
      <c r="D241" s="918" t="s">
        <v>206</v>
      </c>
      <c r="E241" s="919"/>
      <c r="F241" s="919"/>
      <c r="G241" s="919"/>
      <c r="H241" s="920"/>
      <c r="I241" s="318" t="s">
        <v>207</v>
      </c>
      <c r="J241" s="921" t="s">
        <v>208</v>
      </c>
      <c r="K241" s="923" t="s">
        <v>209</v>
      </c>
    </row>
    <row r="242" spans="1:11" ht="60.75" thickBot="1" x14ac:dyDescent="0.25">
      <c r="A242" s="913"/>
      <c r="B242" s="915"/>
      <c r="C242" s="917"/>
      <c r="D242" s="319" t="s">
        <v>210</v>
      </c>
      <c r="E242" s="47" t="s">
        <v>211</v>
      </c>
      <c r="F242" s="319" t="s">
        <v>212</v>
      </c>
      <c r="G242" s="319" t="s">
        <v>213</v>
      </c>
      <c r="H242" s="319" t="s">
        <v>230</v>
      </c>
      <c r="I242" s="48" t="s">
        <v>215</v>
      </c>
      <c r="J242" s="922"/>
      <c r="K242" s="924"/>
    </row>
    <row r="243" spans="1:11" x14ac:dyDescent="0.2">
      <c r="A243" s="925" t="str">
        <f>[2]DESCRIPCION!A31</f>
        <v>h</v>
      </c>
      <c r="B243" s="928">
        <f>[2]DESCRIPCION!D32</f>
        <v>0</v>
      </c>
      <c r="C243" s="925"/>
      <c r="D243" s="931" t="s">
        <v>216</v>
      </c>
      <c r="E243" s="334" t="s">
        <v>217</v>
      </c>
      <c r="F243" s="250" t="s">
        <v>178</v>
      </c>
      <c r="G243" s="335">
        <f>IF(F243="Asignado",15,0)</f>
        <v>0</v>
      </c>
      <c r="H243" s="903" t="str">
        <f>IF(AND(G250&gt;0,G250&lt;=85),"Débil",IF(AND(G250&gt;85,G250&lt;=95),"Moderado",IF(G250&gt;96,"Fuerte"," ")))</f>
        <v xml:space="preserve"> </v>
      </c>
      <c r="I243" s="906" t="s">
        <v>178</v>
      </c>
      <c r="J243" s="903" t="str">
        <f>IF(AND(H243="Fuerte",I243="Fuerte (Siempre se Ejecuta)"),"Fuerte",IF(AND(H243="Fuerte",I243="Moderado (Algunas veces se ejecuta)"),"Moderado",IF(AND(H243="Fuerte",I243="Débil (No se ejecuta)"),"Débil",IF(AND(H243="Moderado",I243="Fuerte (Siempre se Ejecuta)"),"Moderado",IF(AND(H243="Moderado",I243="Moderado (Algunas veces se ejecuta)"),"Moderado",IF(AND(H243="Moderado",I243="Débil (No se ejecuta)"),"Débil",IF(AND(H243="Débil",I243="Fuerte (Siempre se Ejecuta)"),"Débil",IF(AND(H243="Débil",I243="Moderado (Algunas veces se ejecuta)"),"Débil",IF(AND(H243="Débil",I243="Débil (No se ejecuta)"),"Débil"," ")))))))))</f>
        <v xml:space="preserve"> </v>
      </c>
      <c r="K243" s="909" t="str">
        <f>IF(J243="Fuerte","NO",IF(J243=" "," ","SI"))</f>
        <v xml:space="preserve"> </v>
      </c>
    </row>
    <row r="244" spans="1:11" ht="28.5" x14ac:dyDescent="0.2">
      <c r="A244" s="926"/>
      <c r="B244" s="929"/>
      <c r="C244" s="926"/>
      <c r="D244" s="932"/>
      <c r="E244" s="314" t="s">
        <v>218</v>
      </c>
      <c r="F244" s="316" t="s">
        <v>178</v>
      </c>
      <c r="G244" s="336">
        <f>IF(F244="Adecuado",15,0)</f>
        <v>0</v>
      </c>
      <c r="H244" s="904"/>
      <c r="I244" s="907"/>
      <c r="J244" s="904"/>
      <c r="K244" s="910"/>
    </row>
    <row r="245" spans="1:11" ht="42.75" x14ac:dyDescent="0.2">
      <c r="A245" s="926"/>
      <c r="B245" s="929"/>
      <c r="C245" s="926"/>
      <c r="D245" s="320" t="s">
        <v>219</v>
      </c>
      <c r="E245" s="314" t="s">
        <v>220</v>
      </c>
      <c r="F245" s="316" t="s">
        <v>178</v>
      </c>
      <c r="G245" s="336">
        <f>IF(F245="Oportuna",15,0)</f>
        <v>0</v>
      </c>
      <c r="H245" s="904"/>
      <c r="I245" s="907"/>
      <c r="J245" s="904"/>
      <c r="K245" s="910"/>
    </row>
    <row r="246" spans="1:11" ht="42.75" x14ac:dyDescent="0.2">
      <c r="A246" s="926"/>
      <c r="B246" s="929"/>
      <c r="C246" s="926"/>
      <c r="D246" s="320" t="s">
        <v>221</v>
      </c>
      <c r="E246" s="314" t="s">
        <v>222</v>
      </c>
      <c r="F246" s="315" t="s">
        <v>178</v>
      </c>
      <c r="G246" s="336">
        <f>IF(F246="Prevenir",15,IF(F246="Detectar",10,0))</f>
        <v>0</v>
      </c>
      <c r="H246" s="904"/>
      <c r="I246" s="907"/>
      <c r="J246" s="904"/>
      <c r="K246" s="910"/>
    </row>
    <row r="247" spans="1:11" ht="28.5" x14ac:dyDescent="0.2">
      <c r="A247" s="926"/>
      <c r="B247" s="929"/>
      <c r="C247" s="926"/>
      <c r="D247" s="320" t="s">
        <v>223</v>
      </c>
      <c r="E247" s="314" t="s">
        <v>224</v>
      </c>
      <c r="F247" s="316" t="s">
        <v>178</v>
      </c>
      <c r="G247" s="336">
        <f>IF(F247="Confiable",15,0)</f>
        <v>0</v>
      </c>
      <c r="H247" s="904"/>
      <c r="I247" s="907"/>
      <c r="J247" s="904"/>
      <c r="K247" s="910"/>
    </row>
    <row r="248" spans="1:11" ht="42.75" x14ac:dyDescent="0.2">
      <c r="A248" s="926"/>
      <c r="B248" s="929"/>
      <c r="C248" s="926"/>
      <c r="D248" s="320" t="s">
        <v>225</v>
      </c>
      <c r="E248" s="314" t="s">
        <v>226</v>
      </c>
      <c r="F248" s="315" t="s">
        <v>178</v>
      </c>
      <c r="G248" s="336">
        <f>IF(F248="Se investigan y se resuelven oportunamente",15,0)</f>
        <v>0</v>
      </c>
      <c r="H248" s="904"/>
      <c r="I248" s="907"/>
      <c r="J248" s="904"/>
      <c r="K248" s="910"/>
    </row>
    <row r="249" spans="1:11" ht="28.5" x14ac:dyDescent="0.2">
      <c r="A249" s="927"/>
      <c r="B249" s="930"/>
      <c r="C249" s="927"/>
      <c r="D249" s="338" t="s">
        <v>227</v>
      </c>
      <c r="E249" s="314" t="s">
        <v>228</v>
      </c>
      <c r="F249" s="316" t="s">
        <v>178</v>
      </c>
      <c r="G249" s="336">
        <f>IF(F249="Completa",10,IF(F249="Incompleta",5,0))</f>
        <v>0</v>
      </c>
      <c r="H249" s="905"/>
      <c r="I249" s="908"/>
      <c r="J249" s="905"/>
      <c r="K249" s="911"/>
    </row>
    <row r="250" spans="1:11" ht="15.75" thickBot="1" x14ac:dyDescent="0.25">
      <c r="A250" s="353"/>
      <c r="B250" s="356"/>
      <c r="C250" s="52"/>
      <c r="D250" s="53"/>
      <c r="E250" s="341" t="s">
        <v>229</v>
      </c>
      <c r="F250" s="342"/>
      <c r="G250" s="342">
        <f>SUM(G243:G249)</f>
        <v>0</v>
      </c>
      <c r="H250" s="358"/>
      <c r="I250" s="359"/>
      <c r="J250" s="359"/>
      <c r="K250" s="360"/>
    </row>
    <row r="251" spans="1:11" ht="15" thickBot="1" x14ac:dyDescent="0.25"/>
    <row r="252" spans="1:11" ht="30" x14ac:dyDescent="0.2">
      <c r="A252" s="912" t="s">
        <v>87</v>
      </c>
      <c r="B252" s="914" t="s">
        <v>232</v>
      </c>
      <c r="C252" s="916" t="s">
        <v>205</v>
      </c>
      <c r="D252" s="918" t="s">
        <v>206</v>
      </c>
      <c r="E252" s="919"/>
      <c r="F252" s="919"/>
      <c r="G252" s="919"/>
      <c r="H252" s="920"/>
      <c r="I252" s="318" t="s">
        <v>207</v>
      </c>
      <c r="J252" s="921" t="s">
        <v>208</v>
      </c>
      <c r="K252" s="923" t="s">
        <v>209</v>
      </c>
    </row>
    <row r="253" spans="1:11" ht="60.75" thickBot="1" x14ac:dyDescent="0.25">
      <c r="A253" s="913"/>
      <c r="B253" s="915"/>
      <c r="C253" s="917"/>
      <c r="D253" s="319" t="s">
        <v>210</v>
      </c>
      <c r="E253" s="47" t="s">
        <v>211</v>
      </c>
      <c r="F253" s="319" t="s">
        <v>212</v>
      </c>
      <c r="G253" s="319" t="s">
        <v>213</v>
      </c>
      <c r="H253" s="319" t="s">
        <v>230</v>
      </c>
      <c r="I253" s="48" t="s">
        <v>215</v>
      </c>
      <c r="J253" s="922"/>
      <c r="K253" s="924"/>
    </row>
    <row r="254" spans="1:11" x14ac:dyDescent="0.2">
      <c r="A254" s="925" t="str">
        <f>[2]DESCRIPCION!A31</f>
        <v>h</v>
      </c>
      <c r="B254" s="928">
        <f>[2]DESCRIPCION!D33</f>
        <v>0</v>
      </c>
      <c r="C254" s="925"/>
      <c r="D254" s="931" t="s">
        <v>216</v>
      </c>
      <c r="E254" s="334" t="s">
        <v>217</v>
      </c>
      <c r="F254" s="250" t="s">
        <v>178</v>
      </c>
      <c r="G254" s="335">
        <f>IF(F254="Asignado",15,0)</f>
        <v>0</v>
      </c>
      <c r="H254" s="903" t="str">
        <f>IF(AND(G261&gt;0,G261&lt;=85),"Débil",IF(AND(G261&gt;85,G261&lt;=95),"Moderado",IF(G261&gt;96,"Fuerte"," ")))</f>
        <v xml:space="preserve"> </v>
      </c>
      <c r="I254" s="906" t="s">
        <v>178</v>
      </c>
      <c r="J254" s="903" t="str">
        <f>IF(AND(H254="Fuerte",I254="Fuerte (Siempre se Ejecuta)"),"Fuerte",IF(AND(H254="Fuerte",I254="Moderado (Algunas veces se ejecuta)"),"Moderado",IF(AND(H254="Fuerte",I254="Débil (No se ejecuta)"),"Débil",IF(AND(H254="Moderado",I254="Fuerte (Siempre se Ejecuta)"),"Moderado",IF(AND(H254="Moderado",I254="Moderado (Algunas veces se ejecuta)"),"Moderado",IF(AND(H254="Moderado",I254="Débil (No se ejecuta)"),"Débil",IF(AND(H254="Débil",I254="Fuerte (Siempre se Ejecuta)"),"Débil",IF(AND(H254="Débil",I254="Moderado (Algunas veces se ejecuta)"),"Débil",IF(AND(H254="Débil",I254="Débil (No se ejecuta)"),"Débil"," ")))))))))</f>
        <v xml:space="preserve"> </v>
      </c>
      <c r="K254" s="909" t="str">
        <f>IF(J254="Fuerte","NO",IF(J254=" "," ","SI"))</f>
        <v xml:space="preserve"> </v>
      </c>
    </row>
    <row r="255" spans="1:11" ht="28.5" x14ac:dyDescent="0.2">
      <c r="A255" s="926"/>
      <c r="B255" s="929"/>
      <c r="C255" s="926"/>
      <c r="D255" s="932"/>
      <c r="E255" s="314" t="s">
        <v>218</v>
      </c>
      <c r="F255" s="316" t="s">
        <v>178</v>
      </c>
      <c r="G255" s="336">
        <f>IF(F255="Adecuado",15,0)</f>
        <v>0</v>
      </c>
      <c r="H255" s="904"/>
      <c r="I255" s="907"/>
      <c r="J255" s="904"/>
      <c r="K255" s="910"/>
    </row>
    <row r="256" spans="1:11" ht="42.75" x14ac:dyDescent="0.2">
      <c r="A256" s="926"/>
      <c r="B256" s="929"/>
      <c r="C256" s="926"/>
      <c r="D256" s="320" t="s">
        <v>219</v>
      </c>
      <c r="E256" s="314" t="s">
        <v>220</v>
      </c>
      <c r="F256" s="316" t="s">
        <v>178</v>
      </c>
      <c r="G256" s="336">
        <f>IF(F256="Oportuna",15,0)</f>
        <v>0</v>
      </c>
      <c r="H256" s="904"/>
      <c r="I256" s="907"/>
      <c r="J256" s="904"/>
      <c r="K256" s="910"/>
    </row>
    <row r="257" spans="1:11" ht="42.75" x14ac:dyDescent="0.2">
      <c r="A257" s="926"/>
      <c r="B257" s="929"/>
      <c r="C257" s="926"/>
      <c r="D257" s="320" t="s">
        <v>221</v>
      </c>
      <c r="E257" s="314" t="s">
        <v>222</v>
      </c>
      <c r="F257" s="315" t="s">
        <v>178</v>
      </c>
      <c r="G257" s="336">
        <f>IF(F257="Prevenir",15,IF(F257="Detectar",10,0))</f>
        <v>0</v>
      </c>
      <c r="H257" s="904"/>
      <c r="I257" s="907"/>
      <c r="J257" s="904"/>
      <c r="K257" s="910"/>
    </row>
    <row r="258" spans="1:11" ht="28.5" x14ac:dyDescent="0.2">
      <c r="A258" s="926"/>
      <c r="B258" s="929"/>
      <c r="C258" s="926"/>
      <c r="D258" s="320" t="s">
        <v>223</v>
      </c>
      <c r="E258" s="314" t="s">
        <v>224</v>
      </c>
      <c r="F258" s="316" t="s">
        <v>178</v>
      </c>
      <c r="G258" s="336">
        <f>IF(F258="Confiable",15,0)</f>
        <v>0</v>
      </c>
      <c r="H258" s="904"/>
      <c r="I258" s="907"/>
      <c r="J258" s="904"/>
      <c r="K258" s="910"/>
    </row>
    <row r="259" spans="1:11" ht="42.75" x14ac:dyDescent="0.2">
      <c r="A259" s="926"/>
      <c r="B259" s="929"/>
      <c r="C259" s="926"/>
      <c r="D259" s="320" t="s">
        <v>225</v>
      </c>
      <c r="E259" s="314" t="s">
        <v>226</v>
      </c>
      <c r="F259" s="315" t="s">
        <v>178</v>
      </c>
      <c r="G259" s="336">
        <f>IF(F259="Se investigan y se resuelven oportunamente",15,0)</f>
        <v>0</v>
      </c>
      <c r="H259" s="904"/>
      <c r="I259" s="907"/>
      <c r="J259" s="904"/>
      <c r="K259" s="910"/>
    </row>
    <row r="260" spans="1:11" ht="28.5" x14ac:dyDescent="0.2">
      <c r="A260" s="927"/>
      <c r="B260" s="930"/>
      <c r="C260" s="927"/>
      <c r="D260" s="338" t="s">
        <v>227</v>
      </c>
      <c r="E260" s="314" t="s">
        <v>228</v>
      </c>
      <c r="F260" s="316" t="s">
        <v>178</v>
      </c>
      <c r="G260" s="336">
        <f>IF(F260="Completa",10,IF(F260="Incompleta",5,0))</f>
        <v>0</v>
      </c>
      <c r="H260" s="905"/>
      <c r="I260" s="908"/>
      <c r="J260" s="905"/>
      <c r="K260" s="911"/>
    </row>
    <row r="261" spans="1:11" ht="15.75" thickBot="1" x14ac:dyDescent="0.25">
      <c r="A261" s="353"/>
      <c r="B261" s="356"/>
      <c r="C261" s="52"/>
      <c r="D261" s="53"/>
      <c r="E261" s="341" t="s">
        <v>229</v>
      </c>
      <c r="F261" s="342"/>
      <c r="G261" s="342">
        <f>SUM(G254:G260)</f>
        <v>0</v>
      </c>
      <c r="H261" s="358"/>
      <c r="I261" s="359"/>
      <c r="J261" s="359"/>
      <c r="K261" s="360"/>
    </row>
    <row r="262" spans="1:11" ht="15" thickBot="1" x14ac:dyDescent="0.25"/>
    <row r="263" spans="1:11" ht="30" x14ac:dyDescent="0.2">
      <c r="A263" s="912" t="s">
        <v>87</v>
      </c>
      <c r="B263" s="914" t="s">
        <v>232</v>
      </c>
      <c r="C263" s="916" t="s">
        <v>205</v>
      </c>
      <c r="D263" s="918" t="s">
        <v>206</v>
      </c>
      <c r="E263" s="919"/>
      <c r="F263" s="919"/>
      <c r="G263" s="919"/>
      <c r="H263" s="920"/>
      <c r="I263" s="318" t="s">
        <v>207</v>
      </c>
      <c r="J263" s="921" t="s">
        <v>208</v>
      </c>
      <c r="K263" s="923" t="s">
        <v>209</v>
      </c>
    </row>
    <row r="264" spans="1:11" ht="60.75" thickBot="1" x14ac:dyDescent="0.25">
      <c r="A264" s="913"/>
      <c r="B264" s="915"/>
      <c r="C264" s="917"/>
      <c r="D264" s="319" t="s">
        <v>210</v>
      </c>
      <c r="E264" s="47" t="s">
        <v>211</v>
      </c>
      <c r="F264" s="319" t="s">
        <v>212</v>
      </c>
      <c r="G264" s="319" t="s">
        <v>213</v>
      </c>
      <c r="H264" s="319" t="s">
        <v>230</v>
      </c>
      <c r="I264" s="48" t="s">
        <v>215</v>
      </c>
      <c r="J264" s="922"/>
      <c r="K264" s="924"/>
    </row>
    <row r="265" spans="1:11" x14ac:dyDescent="0.2">
      <c r="A265" s="925" t="str">
        <f>[2]DESCRIPCION!A34</f>
        <v>i</v>
      </c>
      <c r="B265" s="928">
        <f>[2]DESCRIPCION!D34</f>
        <v>0</v>
      </c>
      <c r="C265" s="925"/>
      <c r="D265" s="931" t="s">
        <v>216</v>
      </c>
      <c r="E265" s="334" t="s">
        <v>217</v>
      </c>
      <c r="F265" s="250" t="s">
        <v>178</v>
      </c>
      <c r="G265" s="335">
        <f>IF(F265="Asignado",15,0)</f>
        <v>0</v>
      </c>
      <c r="H265" s="903" t="str">
        <f>IF(AND(G272&gt;0,G272&lt;=85),"Débil",IF(AND(G272&gt;85,G272&lt;=95),"Moderado",IF(G272&gt;96,"Fuerte"," ")))</f>
        <v xml:space="preserve"> </v>
      </c>
      <c r="I265" s="906" t="s">
        <v>178</v>
      </c>
      <c r="J265" s="903" t="str">
        <f>IF(AND(H265="Fuerte",I265="Fuerte (Siempre se Ejecuta)"),"Fuerte",IF(AND(H265="Fuerte",I265="Moderado (Algunas veces se ejecuta)"),"Moderado",IF(AND(H265="Fuerte",I265="Débil (No se ejecuta)"),"Débil",IF(AND(H265="Moderado",I265="Fuerte (Siempre se Ejecuta)"),"Moderado",IF(AND(H265="Moderado",I265="Moderado (Algunas veces se ejecuta)"),"Moderado",IF(AND(H265="Moderado",I265="Débil (No se ejecuta)"),"Débil",IF(AND(H265="Débil",I265="Fuerte (Siempre se Ejecuta)"),"Débil",IF(AND(H265="Débil",I265="Moderado (Algunas veces se ejecuta)"),"Débil",IF(AND(H265="Débil",I265="Débil (No se ejecuta)"),"Débil"," ")))))))))</f>
        <v xml:space="preserve"> </v>
      </c>
      <c r="K265" s="909" t="str">
        <f>IF(J265="Fuerte","NO",IF(J265=" "," ","SI"))</f>
        <v xml:space="preserve"> </v>
      </c>
    </row>
    <row r="266" spans="1:11" ht="28.5" x14ac:dyDescent="0.2">
      <c r="A266" s="926"/>
      <c r="B266" s="929"/>
      <c r="C266" s="926"/>
      <c r="D266" s="932"/>
      <c r="E266" s="314" t="s">
        <v>218</v>
      </c>
      <c r="F266" s="316" t="s">
        <v>178</v>
      </c>
      <c r="G266" s="336">
        <f>IF(F266="Adecuado",15,0)</f>
        <v>0</v>
      </c>
      <c r="H266" s="904"/>
      <c r="I266" s="907"/>
      <c r="J266" s="904"/>
      <c r="K266" s="910"/>
    </row>
    <row r="267" spans="1:11" ht="42.75" x14ac:dyDescent="0.2">
      <c r="A267" s="926"/>
      <c r="B267" s="929"/>
      <c r="C267" s="926"/>
      <c r="D267" s="320" t="s">
        <v>219</v>
      </c>
      <c r="E267" s="314" t="s">
        <v>220</v>
      </c>
      <c r="F267" s="316" t="s">
        <v>178</v>
      </c>
      <c r="G267" s="336">
        <f>IF(F267="Oportuna",15,0)</f>
        <v>0</v>
      </c>
      <c r="H267" s="904"/>
      <c r="I267" s="907"/>
      <c r="J267" s="904"/>
      <c r="K267" s="910"/>
    </row>
    <row r="268" spans="1:11" ht="42.75" x14ac:dyDescent="0.2">
      <c r="A268" s="926"/>
      <c r="B268" s="929"/>
      <c r="C268" s="926"/>
      <c r="D268" s="320" t="s">
        <v>221</v>
      </c>
      <c r="E268" s="314" t="s">
        <v>222</v>
      </c>
      <c r="F268" s="315" t="s">
        <v>178</v>
      </c>
      <c r="G268" s="336">
        <f>IF(F268="Prevenir",15,IF(F268="Detectar",10,0))</f>
        <v>0</v>
      </c>
      <c r="H268" s="904"/>
      <c r="I268" s="907"/>
      <c r="J268" s="904"/>
      <c r="K268" s="910"/>
    </row>
    <row r="269" spans="1:11" ht="28.5" x14ac:dyDescent="0.2">
      <c r="A269" s="926"/>
      <c r="B269" s="929"/>
      <c r="C269" s="926"/>
      <c r="D269" s="320" t="s">
        <v>223</v>
      </c>
      <c r="E269" s="314" t="s">
        <v>224</v>
      </c>
      <c r="F269" s="316" t="s">
        <v>178</v>
      </c>
      <c r="G269" s="336">
        <f>IF(F269="Confiable",15,0)</f>
        <v>0</v>
      </c>
      <c r="H269" s="904"/>
      <c r="I269" s="907"/>
      <c r="J269" s="904"/>
      <c r="K269" s="910"/>
    </row>
    <row r="270" spans="1:11" ht="42.75" x14ac:dyDescent="0.2">
      <c r="A270" s="926"/>
      <c r="B270" s="929"/>
      <c r="C270" s="926"/>
      <c r="D270" s="320" t="s">
        <v>225</v>
      </c>
      <c r="E270" s="314" t="s">
        <v>226</v>
      </c>
      <c r="F270" s="315" t="s">
        <v>178</v>
      </c>
      <c r="G270" s="336">
        <f>IF(F270="Se investigan y se resuelven oportunamente",15,0)</f>
        <v>0</v>
      </c>
      <c r="H270" s="904"/>
      <c r="I270" s="907"/>
      <c r="J270" s="904"/>
      <c r="K270" s="910"/>
    </row>
    <row r="271" spans="1:11" ht="28.5" x14ac:dyDescent="0.2">
      <c r="A271" s="927"/>
      <c r="B271" s="930"/>
      <c r="C271" s="927"/>
      <c r="D271" s="338" t="s">
        <v>227</v>
      </c>
      <c r="E271" s="314" t="s">
        <v>228</v>
      </c>
      <c r="F271" s="316" t="s">
        <v>178</v>
      </c>
      <c r="G271" s="336">
        <f>IF(F271="Completa",10,IF(F271="Incompleta",5,0))</f>
        <v>0</v>
      </c>
      <c r="H271" s="905"/>
      <c r="I271" s="908"/>
      <c r="J271" s="905"/>
      <c r="K271" s="911"/>
    </row>
    <row r="272" spans="1:11" ht="15.75" thickBot="1" x14ac:dyDescent="0.25">
      <c r="A272" s="353"/>
      <c r="B272" s="356"/>
      <c r="C272" s="52"/>
      <c r="D272" s="53"/>
      <c r="E272" s="341" t="s">
        <v>229</v>
      </c>
      <c r="F272" s="342"/>
      <c r="G272" s="342">
        <f>SUM(G265:G271)</f>
        <v>0</v>
      </c>
      <c r="H272" s="358"/>
      <c r="I272" s="359"/>
      <c r="J272" s="359"/>
      <c r="K272" s="360"/>
    </row>
    <row r="273" spans="1:11" ht="15" thickBot="1" x14ac:dyDescent="0.25"/>
    <row r="274" spans="1:11" ht="30" x14ac:dyDescent="0.2">
      <c r="A274" s="912" t="s">
        <v>87</v>
      </c>
      <c r="B274" s="914" t="s">
        <v>232</v>
      </c>
      <c r="C274" s="916" t="s">
        <v>205</v>
      </c>
      <c r="D274" s="918" t="s">
        <v>206</v>
      </c>
      <c r="E274" s="919"/>
      <c r="F274" s="919"/>
      <c r="G274" s="919"/>
      <c r="H274" s="920"/>
      <c r="I274" s="318" t="s">
        <v>207</v>
      </c>
      <c r="J274" s="921" t="s">
        <v>208</v>
      </c>
      <c r="K274" s="923" t="s">
        <v>209</v>
      </c>
    </row>
    <row r="275" spans="1:11" ht="60.75" thickBot="1" x14ac:dyDescent="0.25">
      <c r="A275" s="913"/>
      <c r="B275" s="915"/>
      <c r="C275" s="917"/>
      <c r="D275" s="319" t="s">
        <v>210</v>
      </c>
      <c r="E275" s="47" t="s">
        <v>211</v>
      </c>
      <c r="F275" s="319" t="s">
        <v>212</v>
      </c>
      <c r="G275" s="319" t="s">
        <v>213</v>
      </c>
      <c r="H275" s="319" t="s">
        <v>230</v>
      </c>
      <c r="I275" s="48" t="s">
        <v>215</v>
      </c>
      <c r="J275" s="922"/>
      <c r="K275" s="924"/>
    </row>
    <row r="276" spans="1:11" x14ac:dyDescent="0.2">
      <c r="A276" s="925" t="str">
        <f>[2]DESCRIPCION!A34</f>
        <v>i</v>
      </c>
      <c r="B276" s="928">
        <f>[2]DESCRIPCION!D35</f>
        <v>0</v>
      </c>
      <c r="C276" s="925"/>
      <c r="D276" s="931" t="s">
        <v>216</v>
      </c>
      <c r="E276" s="334" t="s">
        <v>217</v>
      </c>
      <c r="F276" s="250" t="s">
        <v>178</v>
      </c>
      <c r="G276" s="335">
        <f>IF(F276="Asignado",15,0)</f>
        <v>0</v>
      </c>
      <c r="H276" s="903" t="str">
        <f>IF(AND(G283&gt;0,G283&lt;=85),"Débil",IF(AND(G283&gt;85,G283&lt;=95),"Moderado",IF(G283&gt;96,"Fuerte"," ")))</f>
        <v xml:space="preserve"> </v>
      </c>
      <c r="I276" s="906" t="s">
        <v>178</v>
      </c>
      <c r="J276" s="903" t="str">
        <f>IF(AND(H276="Fuerte",I276="Fuerte (Siempre se Ejecuta)"),"Fuerte",IF(AND(H276="Fuerte",I276="Moderado (Algunas veces se ejecuta)"),"Moderado",IF(AND(H276="Fuerte",I276="Débil (No se ejecuta)"),"Débil",IF(AND(H276="Moderado",I276="Fuerte (Siempre se Ejecuta)"),"Moderado",IF(AND(H276="Moderado",I276="Moderado (Algunas veces se ejecuta)"),"Moderado",IF(AND(H276="Moderado",I276="Débil (No se ejecuta)"),"Débil",IF(AND(H276="Débil",I276="Fuerte (Siempre se Ejecuta)"),"Débil",IF(AND(H276="Débil",I276="Moderado (Algunas veces se ejecuta)"),"Débil",IF(AND(H276="Débil",I276="Débil (No se ejecuta)"),"Débil"," ")))))))))</f>
        <v xml:space="preserve"> </v>
      </c>
      <c r="K276" s="909" t="str">
        <f>IF(J276="Fuerte","NO",IF(J276=" "," ","SI"))</f>
        <v xml:space="preserve"> </v>
      </c>
    </row>
    <row r="277" spans="1:11" ht="28.5" x14ac:dyDescent="0.2">
      <c r="A277" s="926"/>
      <c r="B277" s="929"/>
      <c r="C277" s="926"/>
      <c r="D277" s="932"/>
      <c r="E277" s="314" t="s">
        <v>218</v>
      </c>
      <c r="F277" s="316" t="s">
        <v>178</v>
      </c>
      <c r="G277" s="336">
        <f>IF(F277="Adecuado",15,0)</f>
        <v>0</v>
      </c>
      <c r="H277" s="904"/>
      <c r="I277" s="907"/>
      <c r="J277" s="904"/>
      <c r="K277" s="910"/>
    </row>
    <row r="278" spans="1:11" ht="42.75" x14ac:dyDescent="0.2">
      <c r="A278" s="926"/>
      <c r="B278" s="929"/>
      <c r="C278" s="926"/>
      <c r="D278" s="320" t="s">
        <v>219</v>
      </c>
      <c r="E278" s="314" t="s">
        <v>220</v>
      </c>
      <c r="F278" s="316" t="s">
        <v>178</v>
      </c>
      <c r="G278" s="336">
        <f>IF(F278="Oportuna",15,0)</f>
        <v>0</v>
      </c>
      <c r="H278" s="904"/>
      <c r="I278" s="907"/>
      <c r="J278" s="904"/>
      <c r="K278" s="910"/>
    </row>
    <row r="279" spans="1:11" ht="42.75" x14ac:dyDescent="0.2">
      <c r="A279" s="926"/>
      <c r="B279" s="929"/>
      <c r="C279" s="926"/>
      <c r="D279" s="320" t="s">
        <v>221</v>
      </c>
      <c r="E279" s="314" t="s">
        <v>222</v>
      </c>
      <c r="F279" s="315" t="s">
        <v>178</v>
      </c>
      <c r="G279" s="336">
        <f>IF(F279="Prevenir",15,IF(F279="Detectar",10,0))</f>
        <v>0</v>
      </c>
      <c r="H279" s="904"/>
      <c r="I279" s="907"/>
      <c r="J279" s="904"/>
      <c r="K279" s="910"/>
    </row>
    <row r="280" spans="1:11" ht="28.5" x14ac:dyDescent="0.2">
      <c r="A280" s="926"/>
      <c r="B280" s="929"/>
      <c r="C280" s="926"/>
      <c r="D280" s="320" t="s">
        <v>223</v>
      </c>
      <c r="E280" s="314" t="s">
        <v>224</v>
      </c>
      <c r="F280" s="316" t="s">
        <v>178</v>
      </c>
      <c r="G280" s="336">
        <f>IF(F280="Confiable",15,0)</f>
        <v>0</v>
      </c>
      <c r="H280" s="904"/>
      <c r="I280" s="907"/>
      <c r="J280" s="904"/>
      <c r="K280" s="910"/>
    </row>
    <row r="281" spans="1:11" ht="42.75" x14ac:dyDescent="0.2">
      <c r="A281" s="926"/>
      <c r="B281" s="929"/>
      <c r="C281" s="926"/>
      <c r="D281" s="320" t="s">
        <v>225</v>
      </c>
      <c r="E281" s="314" t="s">
        <v>226</v>
      </c>
      <c r="F281" s="315" t="s">
        <v>178</v>
      </c>
      <c r="G281" s="336">
        <f>IF(F281="Se investigan y se resuelven oportunamente",15,0)</f>
        <v>0</v>
      </c>
      <c r="H281" s="904"/>
      <c r="I281" s="907"/>
      <c r="J281" s="904"/>
      <c r="K281" s="910"/>
    </row>
    <row r="282" spans="1:11" ht="28.5" x14ac:dyDescent="0.2">
      <c r="A282" s="927"/>
      <c r="B282" s="930"/>
      <c r="C282" s="927"/>
      <c r="D282" s="338" t="s">
        <v>227</v>
      </c>
      <c r="E282" s="314" t="s">
        <v>228</v>
      </c>
      <c r="F282" s="316" t="s">
        <v>178</v>
      </c>
      <c r="G282" s="336">
        <f>IF(F282="Completa",10,IF(F282="Incompleta",5,0))</f>
        <v>0</v>
      </c>
      <c r="H282" s="905"/>
      <c r="I282" s="908"/>
      <c r="J282" s="905"/>
      <c r="K282" s="911"/>
    </row>
    <row r="283" spans="1:11" ht="15.75" thickBot="1" x14ac:dyDescent="0.25">
      <c r="A283" s="353"/>
      <c r="B283" s="356"/>
      <c r="C283" s="52"/>
      <c r="D283" s="53"/>
      <c r="E283" s="341" t="s">
        <v>229</v>
      </c>
      <c r="F283" s="342"/>
      <c r="G283" s="342">
        <f>SUM(G276:G282)</f>
        <v>0</v>
      </c>
      <c r="H283" s="358"/>
      <c r="I283" s="359"/>
      <c r="J283" s="359"/>
      <c r="K283" s="360"/>
    </row>
    <row r="284" spans="1:11" ht="15" thickBot="1" x14ac:dyDescent="0.25"/>
    <row r="285" spans="1:11" ht="30" x14ac:dyDescent="0.2">
      <c r="A285" s="912" t="s">
        <v>87</v>
      </c>
      <c r="B285" s="914" t="s">
        <v>232</v>
      </c>
      <c r="C285" s="916" t="s">
        <v>205</v>
      </c>
      <c r="D285" s="918" t="s">
        <v>206</v>
      </c>
      <c r="E285" s="919"/>
      <c r="F285" s="919"/>
      <c r="G285" s="919"/>
      <c r="H285" s="920"/>
      <c r="I285" s="318" t="s">
        <v>207</v>
      </c>
      <c r="J285" s="921" t="s">
        <v>208</v>
      </c>
      <c r="K285" s="923" t="s">
        <v>209</v>
      </c>
    </row>
    <row r="286" spans="1:11" ht="60.75" thickBot="1" x14ac:dyDescent="0.25">
      <c r="A286" s="913"/>
      <c r="B286" s="915"/>
      <c r="C286" s="917"/>
      <c r="D286" s="319" t="s">
        <v>210</v>
      </c>
      <c r="E286" s="47" t="s">
        <v>211</v>
      </c>
      <c r="F286" s="319" t="s">
        <v>212</v>
      </c>
      <c r="G286" s="319" t="s">
        <v>213</v>
      </c>
      <c r="H286" s="319" t="s">
        <v>230</v>
      </c>
      <c r="I286" s="48" t="s">
        <v>215</v>
      </c>
      <c r="J286" s="922"/>
      <c r="K286" s="924"/>
    </row>
    <row r="287" spans="1:11" x14ac:dyDescent="0.2">
      <c r="A287" s="925" t="str">
        <f>[2]DESCRIPCION!A34</f>
        <v>i</v>
      </c>
      <c r="B287" s="928">
        <f>[2]DESCRIPCION!D36</f>
        <v>0</v>
      </c>
      <c r="C287" s="925"/>
      <c r="D287" s="931" t="s">
        <v>216</v>
      </c>
      <c r="E287" s="334" t="s">
        <v>217</v>
      </c>
      <c r="F287" s="250" t="s">
        <v>178</v>
      </c>
      <c r="G287" s="335">
        <f>IF(F287="Asignado",15,0)</f>
        <v>0</v>
      </c>
      <c r="H287" s="903" t="str">
        <f>IF(AND(G294&gt;0,G294&lt;=85),"Débil",IF(AND(G294&gt;85,G294&lt;=95),"Moderado",IF(G294&gt;96,"Fuerte"," ")))</f>
        <v xml:space="preserve"> </v>
      </c>
      <c r="I287" s="906" t="s">
        <v>178</v>
      </c>
      <c r="J287" s="903" t="str">
        <f>IF(AND(H287="Fuerte",I287="Fuerte (Siempre se Ejecuta)"),"Fuerte",IF(AND(H287="Fuerte",I287="Moderado (Algunas veces se ejecuta)"),"Moderado",IF(AND(H287="Fuerte",I287="Débil (No se ejecuta)"),"Débil",IF(AND(H287="Moderado",I287="Fuerte (Siempre se Ejecuta)"),"Moderado",IF(AND(H287="Moderado",I287="Moderado (Algunas veces se ejecuta)"),"Moderado",IF(AND(H287="Moderado",I287="Débil (No se ejecuta)"),"Débil",IF(AND(H287="Débil",I287="Fuerte (Siempre se Ejecuta)"),"Débil",IF(AND(H287="Débil",I287="Moderado (Algunas veces se ejecuta)"),"Débil",IF(AND(H287="Débil",I287="Débil (No se ejecuta)"),"Débil"," ")))))))))</f>
        <v xml:space="preserve"> </v>
      </c>
      <c r="K287" s="909" t="str">
        <f>IF(J287="Fuerte","NO",IF(J287=" "," ","SI"))</f>
        <v xml:space="preserve"> </v>
      </c>
    </row>
    <row r="288" spans="1:11" ht="28.5" x14ac:dyDescent="0.2">
      <c r="A288" s="926"/>
      <c r="B288" s="929"/>
      <c r="C288" s="926"/>
      <c r="D288" s="932"/>
      <c r="E288" s="314" t="s">
        <v>218</v>
      </c>
      <c r="F288" s="316" t="s">
        <v>178</v>
      </c>
      <c r="G288" s="336">
        <f>IF(F288="Adecuado",15,0)</f>
        <v>0</v>
      </c>
      <c r="H288" s="904"/>
      <c r="I288" s="907"/>
      <c r="J288" s="904"/>
      <c r="K288" s="910"/>
    </row>
    <row r="289" spans="1:11" ht="42.75" x14ac:dyDescent="0.2">
      <c r="A289" s="926"/>
      <c r="B289" s="929"/>
      <c r="C289" s="926"/>
      <c r="D289" s="320" t="s">
        <v>219</v>
      </c>
      <c r="E289" s="314" t="s">
        <v>220</v>
      </c>
      <c r="F289" s="316" t="s">
        <v>178</v>
      </c>
      <c r="G289" s="336">
        <f>IF(F289="Oportuna",15,0)</f>
        <v>0</v>
      </c>
      <c r="H289" s="904"/>
      <c r="I289" s="907"/>
      <c r="J289" s="904"/>
      <c r="K289" s="910"/>
    </row>
    <row r="290" spans="1:11" ht="42.75" x14ac:dyDescent="0.2">
      <c r="A290" s="926"/>
      <c r="B290" s="929"/>
      <c r="C290" s="926"/>
      <c r="D290" s="320" t="s">
        <v>221</v>
      </c>
      <c r="E290" s="314" t="s">
        <v>222</v>
      </c>
      <c r="F290" s="315" t="s">
        <v>178</v>
      </c>
      <c r="G290" s="336">
        <f>IF(F290="Prevenir",15,IF(F290="Detectar",10,0))</f>
        <v>0</v>
      </c>
      <c r="H290" s="904"/>
      <c r="I290" s="907"/>
      <c r="J290" s="904"/>
      <c r="K290" s="910"/>
    </row>
    <row r="291" spans="1:11" ht="28.5" x14ac:dyDescent="0.2">
      <c r="A291" s="926"/>
      <c r="B291" s="929"/>
      <c r="C291" s="926"/>
      <c r="D291" s="320" t="s">
        <v>223</v>
      </c>
      <c r="E291" s="314" t="s">
        <v>224</v>
      </c>
      <c r="F291" s="316" t="s">
        <v>178</v>
      </c>
      <c r="G291" s="336">
        <f>IF(F291="Confiable",15,0)</f>
        <v>0</v>
      </c>
      <c r="H291" s="904"/>
      <c r="I291" s="907"/>
      <c r="J291" s="904"/>
      <c r="K291" s="910"/>
    </row>
    <row r="292" spans="1:11" ht="42.75" x14ac:dyDescent="0.2">
      <c r="A292" s="926"/>
      <c r="B292" s="929"/>
      <c r="C292" s="926"/>
      <c r="D292" s="320" t="s">
        <v>225</v>
      </c>
      <c r="E292" s="314" t="s">
        <v>226</v>
      </c>
      <c r="F292" s="315" t="s">
        <v>178</v>
      </c>
      <c r="G292" s="336">
        <f>IF(F292="Se investigan y se resuelven oportunamente",15,0)</f>
        <v>0</v>
      </c>
      <c r="H292" s="904"/>
      <c r="I292" s="907"/>
      <c r="J292" s="904"/>
      <c r="K292" s="910"/>
    </row>
    <row r="293" spans="1:11" ht="28.5" x14ac:dyDescent="0.2">
      <c r="A293" s="927"/>
      <c r="B293" s="930"/>
      <c r="C293" s="927"/>
      <c r="D293" s="338" t="s">
        <v>227</v>
      </c>
      <c r="E293" s="314" t="s">
        <v>228</v>
      </c>
      <c r="F293" s="316" t="s">
        <v>178</v>
      </c>
      <c r="G293" s="336">
        <f>IF(F293="Completa",10,IF(F293="Incompleta",5,0))</f>
        <v>0</v>
      </c>
      <c r="H293" s="905"/>
      <c r="I293" s="908"/>
      <c r="J293" s="905"/>
      <c r="K293" s="911"/>
    </row>
    <row r="294" spans="1:11" ht="15.75" thickBot="1" x14ac:dyDescent="0.25">
      <c r="A294" s="353"/>
      <c r="B294" s="356"/>
      <c r="C294" s="52"/>
      <c r="D294" s="53"/>
      <c r="E294" s="341" t="s">
        <v>229</v>
      </c>
      <c r="F294" s="342"/>
      <c r="G294" s="342">
        <f>SUM(G287:G293)</f>
        <v>0</v>
      </c>
      <c r="H294" s="358"/>
      <c r="I294" s="359"/>
      <c r="J294" s="359"/>
      <c r="K294" s="360"/>
    </row>
    <row r="295" spans="1:11" ht="15" thickBot="1" x14ac:dyDescent="0.25"/>
    <row r="296" spans="1:11" ht="30" x14ac:dyDescent="0.2">
      <c r="A296" s="912" t="s">
        <v>87</v>
      </c>
      <c r="B296" s="914" t="s">
        <v>232</v>
      </c>
      <c r="C296" s="916" t="s">
        <v>205</v>
      </c>
      <c r="D296" s="918" t="s">
        <v>206</v>
      </c>
      <c r="E296" s="919"/>
      <c r="F296" s="919"/>
      <c r="G296" s="919"/>
      <c r="H296" s="920"/>
      <c r="I296" s="318" t="s">
        <v>207</v>
      </c>
      <c r="J296" s="921" t="s">
        <v>208</v>
      </c>
      <c r="K296" s="923" t="s">
        <v>209</v>
      </c>
    </row>
    <row r="297" spans="1:11" ht="60.75" thickBot="1" x14ac:dyDescent="0.25">
      <c r="A297" s="913"/>
      <c r="B297" s="915"/>
      <c r="C297" s="917"/>
      <c r="D297" s="319" t="s">
        <v>210</v>
      </c>
      <c r="E297" s="47" t="s">
        <v>211</v>
      </c>
      <c r="F297" s="319" t="s">
        <v>212</v>
      </c>
      <c r="G297" s="319" t="s">
        <v>213</v>
      </c>
      <c r="H297" s="319" t="s">
        <v>230</v>
      </c>
      <c r="I297" s="48" t="s">
        <v>215</v>
      </c>
      <c r="J297" s="922"/>
      <c r="K297" s="924"/>
    </row>
    <row r="298" spans="1:11" x14ac:dyDescent="0.2">
      <c r="A298" s="925" t="str">
        <f>[2]DESCRIPCION!A37</f>
        <v>j</v>
      </c>
      <c r="B298" s="928">
        <f>[2]DESCRIPCION!D37</f>
        <v>0</v>
      </c>
      <c r="C298" s="925"/>
      <c r="D298" s="931" t="s">
        <v>216</v>
      </c>
      <c r="E298" s="334" t="s">
        <v>217</v>
      </c>
      <c r="F298" s="250" t="s">
        <v>178</v>
      </c>
      <c r="G298" s="335">
        <f>IF(F298="Asignado",15,0)</f>
        <v>0</v>
      </c>
      <c r="H298" s="903" t="str">
        <f>IF(AND(G305&gt;0,G305&lt;=85),"Débil",IF(AND(G305&gt;85,G305&lt;=95),"Moderado",IF(G305&gt;96,"Fuerte"," ")))</f>
        <v xml:space="preserve"> </v>
      </c>
      <c r="I298" s="906" t="s">
        <v>178</v>
      </c>
      <c r="J298" s="903" t="str">
        <f>IF(AND(H298="Fuerte",I298="Fuerte (Siempre se Ejecuta)"),"Fuerte",IF(AND(H298="Fuerte",I298="Moderado (Algunas veces se ejecuta)"),"Moderado",IF(AND(H298="Fuerte",I298="Débil (No se ejecuta)"),"Débil",IF(AND(H298="Moderado",I298="Fuerte (Siempre se Ejecuta)"),"Moderado",IF(AND(H298="Moderado",I298="Moderado (Algunas veces se ejecuta)"),"Moderado",IF(AND(H298="Moderado",I298="Débil (No se ejecuta)"),"Débil",IF(AND(H298="Débil",I298="Fuerte (Siempre se Ejecuta)"),"Débil",IF(AND(H298="Débil",I298="Moderado (Algunas veces se ejecuta)"),"Débil",IF(AND(H298="Débil",I298="Débil (No se ejecuta)"),"Débil"," ")))))))))</f>
        <v xml:space="preserve"> </v>
      </c>
      <c r="K298" s="909" t="str">
        <f>IF(J298="Fuerte","NO",IF(J298=" "," ","SI"))</f>
        <v xml:space="preserve"> </v>
      </c>
    </row>
    <row r="299" spans="1:11" ht="28.5" x14ac:dyDescent="0.2">
      <c r="A299" s="926"/>
      <c r="B299" s="929"/>
      <c r="C299" s="926"/>
      <c r="D299" s="932"/>
      <c r="E299" s="314" t="s">
        <v>218</v>
      </c>
      <c r="F299" s="316" t="s">
        <v>178</v>
      </c>
      <c r="G299" s="336">
        <f>IF(F299="Adecuado",15,0)</f>
        <v>0</v>
      </c>
      <c r="H299" s="904"/>
      <c r="I299" s="907"/>
      <c r="J299" s="904"/>
      <c r="K299" s="910"/>
    </row>
    <row r="300" spans="1:11" ht="42.75" x14ac:dyDescent="0.2">
      <c r="A300" s="926"/>
      <c r="B300" s="929"/>
      <c r="C300" s="926"/>
      <c r="D300" s="320" t="s">
        <v>219</v>
      </c>
      <c r="E300" s="314" t="s">
        <v>220</v>
      </c>
      <c r="F300" s="316" t="s">
        <v>178</v>
      </c>
      <c r="G300" s="336">
        <f>IF(F300="Oportuna",15,0)</f>
        <v>0</v>
      </c>
      <c r="H300" s="904"/>
      <c r="I300" s="907"/>
      <c r="J300" s="904"/>
      <c r="K300" s="910"/>
    </row>
    <row r="301" spans="1:11" ht="42.75" x14ac:dyDescent="0.2">
      <c r="A301" s="926"/>
      <c r="B301" s="929"/>
      <c r="C301" s="926"/>
      <c r="D301" s="320" t="s">
        <v>221</v>
      </c>
      <c r="E301" s="314" t="s">
        <v>222</v>
      </c>
      <c r="F301" s="315" t="s">
        <v>178</v>
      </c>
      <c r="G301" s="336">
        <f>IF(F301="Prevenir",15,IF(F301="Detectar",10,0))</f>
        <v>0</v>
      </c>
      <c r="H301" s="904"/>
      <c r="I301" s="907"/>
      <c r="J301" s="904"/>
      <c r="K301" s="910"/>
    </row>
    <row r="302" spans="1:11" ht="28.5" x14ac:dyDescent="0.2">
      <c r="A302" s="926"/>
      <c r="B302" s="929"/>
      <c r="C302" s="926"/>
      <c r="D302" s="320" t="s">
        <v>223</v>
      </c>
      <c r="E302" s="314" t="s">
        <v>224</v>
      </c>
      <c r="F302" s="316" t="s">
        <v>178</v>
      </c>
      <c r="G302" s="336">
        <f>IF(F302="Confiable",15,0)</f>
        <v>0</v>
      </c>
      <c r="H302" s="904"/>
      <c r="I302" s="907"/>
      <c r="J302" s="904"/>
      <c r="K302" s="910"/>
    </row>
    <row r="303" spans="1:11" ht="42.75" x14ac:dyDescent="0.2">
      <c r="A303" s="926"/>
      <c r="B303" s="929"/>
      <c r="C303" s="926"/>
      <c r="D303" s="320" t="s">
        <v>225</v>
      </c>
      <c r="E303" s="314" t="s">
        <v>226</v>
      </c>
      <c r="F303" s="315" t="s">
        <v>178</v>
      </c>
      <c r="G303" s="336">
        <f>IF(F303="Se investigan y se resuelven oportunamente",15,0)</f>
        <v>0</v>
      </c>
      <c r="H303" s="904"/>
      <c r="I303" s="907"/>
      <c r="J303" s="904"/>
      <c r="K303" s="910"/>
    </row>
    <row r="304" spans="1:11" ht="28.5" x14ac:dyDescent="0.2">
      <c r="A304" s="927"/>
      <c r="B304" s="930"/>
      <c r="C304" s="927"/>
      <c r="D304" s="338" t="s">
        <v>227</v>
      </c>
      <c r="E304" s="314" t="s">
        <v>228</v>
      </c>
      <c r="F304" s="316" t="s">
        <v>178</v>
      </c>
      <c r="G304" s="336">
        <f>IF(F304="Completa",10,IF(F304="Incompleta",5,0))</f>
        <v>0</v>
      </c>
      <c r="H304" s="905"/>
      <c r="I304" s="908"/>
      <c r="J304" s="905"/>
      <c r="K304" s="911"/>
    </row>
    <row r="305" spans="1:11" ht="15.75" thickBot="1" x14ac:dyDescent="0.25">
      <c r="A305" s="353"/>
      <c r="B305" s="356"/>
      <c r="C305" s="52"/>
      <c r="D305" s="53"/>
      <c r="E305" s="341" t="s">
        <v>229</v>
      </c>
      <c r="F305" s="342"/>
      <c r="G305" s="342">
        <f>SUM(G298:G304)</f>
        <v>0</v>
      </c>
      <c r="H305" s="358"/>
      <c r="I305" s="359"/>
      <c r="J305" s="359"/>
      <c r="K305" s="360"/>
    </row>
    <row r="306" spans="1:11" ht="15" thickBot="1" x14ac:dyDescent="0.25"/>
    <row r="307" spans="1:11" ht="30" x14ac:dyDescent="0.2">
      <c r="A307" s="912" t="s">
        <v>87</v>
      </c>
      <c r="B307" s="914" t="s">
        <v>232</v>
      </c>
      <c r="C307" s="916" t="s">
        <v>205</v>
      </c>
      <c r="D307" s="918" t="s">
        <v>206</v>
      </c>
      <c r="E307" s="919"/>
      <c r="F307" s="919"/>
      <c r="G307" s="919"/>
      <c r="H307" s="920"/>
      <c r="I307" s="318" t="s">
        <v>207</v>
      </c>
      <c r="J307" s="921" t="s">
        <v>208</v>
      </c>
      <c r="K307" s="923" t="s">
        <v>209</v>
      </c>
    </row>
    <row r="308" spans="1:11" ht="60.75" thickBot="1" x14ac:dyDescent="0.25">
      <c r="A308" s="913"/>
      <c r="B308" s="915"/>
      <c r="C308" s="917"/>
      <c r="D308" s="319" t="s">
        <v>210</v>
      </c>
      <c r="E308" s="47" t="s">
        <v>211</v>
      </c>
      <c r="F308" s="319" t="s">
        <v>212</v>
      </c>
      <c r="G308" s="319" t="s">
        <v>213</v>
      </c>
      <c r="H308" s="319" t="s">
        <v>230</v>
      </c>
      <c r="I308" s="48" t="s">
        <v>215</v>
      </c>
      <c r="J308" s="922"/>
      <c r="K308" s="924"/>
    </row>
    <row r="309" spans="1:11" x14ac:dyDescent="0.2">
      <c r="A309" s="925" t="str">
        <f>[2]DESCRIPCION!A37</f>
        <v>j</v>
      </c>
      <c r="B309" s="928">
        <f>[2]DESCRIPCION!D38</f>
        <v>0</v>
      </c>
      <c r="C309" s="925"/>
      <c r="D309" s="931" t="s">
        <v>216</v>
      </c>
      <c r="E309" s="334" t="s">
        <v>217</v>
      </c>
      <c r="F309" s="250" t="s">
        <v>178</v>
      </c>
      <c r="G309" s="335">
        <f>IF(F309="Asignado",15,0)</f>
        <v>0</v>
      </c>
      <c r="H309" s="903" t="str">
        <f>IF(AND(G316&gt;0,G316&lt;=85),"Débil",IF(AND(G316&gt;85,G316&lt;=95),"Moderado",IF(G316&gt;96,"Fuerte"," ")))</f>
        <v xml:space="preserve"> </v>
      </c>
      <c r="I309" s="906" t="s">
        <v>201</v>
      </c>
      <c r="J309" s="903" t="str">
        <f>IF(AND(H309="Fuerte",I309="Fuerte (Siempre se Ejecuta)"),"Fuerte",IF(AND(H309="Fuerte",I309="Moderado (Algunas veces se ejecuta)"),"Moderado",IF(AND(H309="Fuerte",I309="Débil (No se ejecuta)"),"Débil",IF(AND(H309="Moderado",I309="Fuerte (Siempre se Ejecuta)"),"Moderado",IF(AND(H309="Moderado",I309="Moderado (Algunas veces se ejecuta)"),"Moderado",IF(AND(H309="Moderado",I309="Débil (No se ejecuta)"),"Débil",IF(AND(H309="Débil",I309="Fuerte (Siempre se Ejecuta)"),"Débil",IF(AND(H309="Débil",I309="Moderado (Algunas veces se ejecuta)"),"Débil",IF(AND(H309="Débil",I309="Débil (No se ejecuta)"),"Débil"," ")))))))))</f>
        <v xml:space="preserve"> </v>
      </c>
      <c r="K309" s="909" t="str">
        <f>IF(J309="Fuerte","NO",IF(J309=" "," ","SI"))</f>
        <v xml:space="preserve"> </v>
      </c>
    </row>
    <row r="310" spans="1:11" ht="28.5" x14ac:dyDescent="0.2">
      <c r="A310" s="926"/>
      <c r="B310" s="929"/>
      <c r="C310" s="926"/>
      <c r="D310" s="932"/>
      <c r="E310" s="314" t="s">
        <v>218</v>
      </c>
      <c r="F310" s="316" t="s">
        <v>178</v>
      </c>
      <c r="G310" s="336">
        <f>IF(F310="Adecuado",15,0)</f>
        <v>0</v>
      </c>
      <c r="H310" s="904"/>
      <c r="I310" s="907"/>
      <c r="J310" s="904"/>
      <c r="K310" s="910"/>
    </row>
    <row r="311" spans="1:11" ht="42.75" x14ac:dyDescent="0.2">
      <c r="A311" s="926"/>
      <c r="B311" s="929"/>
      <c r="C311" s="926"/>
      <c r="D311" s="320" t="s">
        <v>219</v>
      </c>
      <c r="E311" s="314" t="s">
        <v>220</v>
      </c>
      <c r="F311" s="316" t="s">
        <v>178</v>
      </c>
      <c r="G311" s="336">
        <f>IF(F311="Oportuna",15,0)</f>
        <v>0</v>
      </c>
      <c r="H311" s="904"/>
      <c r="I311" s="907"/>
      <c r="J311" s="904"/>
      <c r="K311" s="910"/>
    </row>
    <row r="312" spans="1:11" ht="42.75" x14ac:dyDescent="0.2">
      <c r="A312" s="926"/>
      <c r="B312" s="929"/>
      <c r="C312" s="926"/>
      <c r="D312" s="320" t="s">
        <v>221</v>
      </c>
      <c r="E312" s="314" t="s">
        <v>222</v>
      </c>
      <c r="F312" s="315" t="s">
        <v>178</v>
      </c>
      <c r="G312" s="336">
        <f>IF(F312="Prevenir",15,IF(F312="Detectar",10,0))</f>
        <v>0</v>
      </c>
      <c r="H312" s="904"/>
      <c r="I312" s="907"/>
      <c r="J312" s="904"/>
      <c r="K312" s="910"/>
    </row>
    <row r="313" spans="1:11" ht="28.5" x14ac:dyDescent="0.2">
      <c r="A313" s="926"/>
      <c r="B313" s="929"/>
      <c r="C313" s="926"/>
      <c r="D313" s="320" t="s">
        <v>223</v>
      </c>
      <c r="E313" s="314" t="s">
        <v>224</v>
      </c>
      <c r="F313" s="316" t="s">
        <v>178</v>
      </c>
      <c r="G313" s="336">
        <f>IF(F313="Confiable",15,0)</f>
        <v>0</v>
      </c>
      <c r="H313" s="904"/>
      <c r="I313" s="907"/>
      <c r="J313" s="904"/>
      <c r="K313" s="910"/>
    </row>
    <row r="314" spans="1:11" ht="42.75" x14ac:dyDescent="0.2">
      <c r="A314" s="926"/>
      <c r="B314" s="929"/>
      <c r="C314" s="926"/>
      <c r="D314" s="320" t="s">
        <v>225</v>
      </c>
      <c r="E314" s="314" t="s">
        <v>226</v>
      </c>
      <c r="F314" s="315" t="s">
        <v>178</v>
      </c>
      <c r="G314" s="336">
        <f>IF(F314="Se investigan y se resuelven oportunamente",15,0)</f>
        <v>0</v>
      </c>
      <c r="H314" s="904"/>
      <c r="I314" s="907"/>
      <c r="J314" s="904"/>
      <c r="K314" s="910"/>
    </row>
    <row r="315" spans="1:11" ht="28.5" x14ac:dyDescent="0.2">
      <c r="A315" s="927"/>
      <c r="B315" s="930"/>
      <c r="C315" s="927"/>
      <c r="D315" s="338" t="s">
        <v>227</v>
      </c>
      <c r="E315" s="314" t="s">
        <v>228</v>
      </c>
      <c r="F315" s="316" t="s">
        <v>178</v>
      </c>
      <c r="G315" s="336">
        <f>IF(F315="Completa",10,IF(F315="Incompleta",5,0))</f>
        <v>0</v>
      </c>
      <c r="H315" s="905"/>
      <c r="I315" s="908"/>
      <c r="J315" s="905"/>
      <c r="K315" s="911"/>
    </row>
    <row r="316" spans="1:11" ht="15.75" thickBot="1" x14ac:dyDescent="0.25">
      <c r="A316" s="353"/>
      <c r="B316" s="356"/>
      <c r="C316" s="52"/>
      <c r="D316" s="53"/>
      <c r="E316" s="341" t="s">
        <v>229</v>
      </c>
      <c r="F316" s="342"/>
      <c r="G316" s="342">
        <f>SUM(G309:G315)</f>
        <v>0</v>
      </c>
      <c r="H316" s="358"/>
      <c r="I316" s="359"/>
      <c r="J316" s="359"/>
      <c r="K316" s="360"/>
    </row>
    <row r="317" spans="1:11" ht="15" thickBot="1" x14ac:dyDescent="0.25"/>
    <row r="318" spans="1:11" ht="30" x14ac:dyDescent="0.2">
      <c r="A318" s="912" t="s">
        <v>87</v>
      </c>
      <c r="B318" s="914" t="s">
        <v>232</v>
      </c>
      <c r="C318" s="916" t="s">
        <v>205</v>
      </c>
      <c r="D318" s="918" t="s">
        <v>206</v>
      </c>
      <c r="E318" s="919"/>
      <c r="F318" s="919"/>
      <c r="G318" s="919"/>
      <c r="H318" s="920"/>
      <c r="I318" s="318" t="s">
        <v>207</v>
      </c>
      <c r="J318" s="921" t="s">
        <v>208</v>
      </c>
      <c r="K318" s="923" t="s">
        <v>209</v>
      </c>
    </row>
    <row r="319" spans="1:11" ht="60.75" thickBot="1" x14ac:dyDescent="0.25">
      <c r="A319" s="913"/>
      <c r="B319" s="915"/>
      <c r="C319" s="917"/>
      <c r="D319" s="319" t="s">
        <v>210</v>
      </c>
      <c r="E319" s="47" t="s">
        <v>211</v>
      </c>
      <c r="F319" s="319" t="s">
        <v>212</v>
      </c>
      <c r="G319" s="319" t="s">
        <v>213</v>
      </c>
      <c r="H319" s="319" t="s">
        <v>230</v>
      </c>
      <c r="I319" s="48" t="s">
        <v>215</v>
      </c>
      <c r="J319" s="922"/>
      <c r="K319" s="924"/>
    </row>
    <row r="320" spans="1:11" x14ac:dyDescent="0.2">
      <c r="A320" s="925" t="str">
        <f>[2]DESCRIPCION!A37</f>
        <v>j</v>
      </c>
      <c r="B320" s="928">
        <f>[2]DESCRIPCION!D39</f>
        <v>0</v>
      </c>
      <c r="C320" s="925"/>
      <c r="D320" s="931" t="s">
        <v>216</v>
      </c>
      <c r="E320" s="334" t="s">
        <v>217</v>
      </c>
      <c r="F320" s="250" t="s">
        <v>178</v>
      </c>
      <c r="G320" s="335">
        <f>IF(F320="Asignado",15,0)</f>
        <v>0</v>
      </c>
      <c r="H320" s="903" t="str">
        <f>IF(AND(G327&gt;0,G327&lt;=85),"Débil",IF(AND(G327&gt;85,G327&lt;=95),"Moderado",IF(G327&gt;96,"Fuerte"," ")))</f>
        <v xml:space="preserve"> </v>
      </c>
      <c r="I320" s="906" t="s">
        <v>178</v>
      </c>
      <c r="J320" s="903" t="str">
        <f>IF(AND(H320="Fuerte",I320="Fuerte (Siempre se Ejecuta)"),"Fuerte",IF(AND(H320="Fuerte",I320="Moderado (Algunas veces se ejecuta)"),"Moderado",IF(AND(H320="Fuerte",I320="Débil (No se ejecuta)"),"Débil",IF(AND(H320="Moderado",I320="Fuerte (Siempre se Ejecuta)"),"Moderado",IF(AND(H320="Moderado",I320="Moderado (Algunas veces se ejecuta)"),"Moderado",IF(AND(H320="Moderado",I320="Débil (No se ejecuta)"),"Débil",IF(AND(H320="Débil",I320="Fuerte (Siempre se Ejecuta)"),"Débil",IF(AND(H320="Débil",I320="Moderado (Algunas veces se ejecuta)"),"Débil",IF(AND(H320="Débil",I320="Débil (No se ejecuta)"),"Débil"," ")))))))))</f>
        <v xml:space="preserve"> </v>
      </c>
      <c r="K320" s="909" t="str">
        <f>IF(J320="Fuerte","NO",IF(J320=" "," ","SI"))</f>
        <v xml:space="preserve"> </v>
      </c>
    </row>
    <row r="321" spans="1:11" ht="28.5" x14ac:dyDescent="0.2">
      <c r="A321" s="926"/>
      <c r="B321" s="929"/>
      <c r="C321" s="926"/>
      <c r="D321" s="932"/>
      <c r="E321" s="314" t="s">
        <v>218</v>
      </c>
      <c r="F321" s="316" t="s">
        <v>178</v>
      </c>
      <c r="G321" s="336">
        <f>IF(F321="Adecuado",15,0)</f>
        <v>0</v>
      </c>
      <c r="H321" s="904"/>
      <c r="I321" s="907"/>
      <c r="J321" s="904"/>
      <c r="K321" s="910"/>
    </row>
    <row r="322" spans="1:11" ht="42.75" x14ac:dyDescent="0.2">
      <c r="A322" s="926"/>
      <c r="B322" s="929"/>
      <c r="C322" s="926"/>
      <c r="D322" s="320" t="s">
        <v>219</v>
      </c>
      <c r="E322" s="314" t="s">
        <v>220</v>
      </c>
      <c r="F322" s="316" t="s">
        <v>178</v>
      </c>
      <c r="G322" s="336">
        <f>IF(F322="Oportuna",15,0)</f>
        <v>0</v>
      </c>
      <c r="H322" s="904"/>
      <c r="I322" s="907"/>
      <c r="J322" s="904"/>
      <c r="K322" s="910"/>
    </row>
    <row r="323" spans="1:11" ht="42.75" x14ac:dyDescent="0.2">
      <c r="A323" s="926"/>
      <c r="B323" s="929"/>
      <c r="C323" s="926"/>
      <c r="D323" s="320" t="s">
        <v>221</v>
      </c>
      <c r="E323" s="314" t="s">
        <v>222</v>
      </c>
      <c r="F323" s="315" t="s">
        <v>178</v>
      </c>
      <c r="G323" s="336">
        <f>IF(F323="Prevenir",15,IF(F323="Detectar",10,0))</f>
        <v>0</v>
      </c>
      <c r="H323" s="904"/>
      <c r="I323" s="907"/>
      <c r="J323" s="904"/>
      <c r="K323" s="910"/>
    </row>
    <row r="324" spans="1:11" ht="28.5" x14ac:dyDescent="0.2">
      <c r="A324" s="926"/>
      <c r="B324" s="929"/>
      <c r="C324" s="926"/>
      <c r="D324" s="320" t="s">
        <v>223</v>
      </c>
      <c r="E324" s="314" t="s">
        <v>224</v>
      </c>
      <c r="F324" s="316" t="s">
        <v>178</v>
      </c>
      <c r="G324" s="336">
        <f>IF(F324="Confiable",15,0)</f>
        <v>0</v>
      </c>
      <c r="H324" s="904"/>
      <c r="I324" s="907"/>
      <c r="J324" s="904"/>
      <c r="K324" s="910"/>
    </row>
    <row r="325" spans="1:11" ht="42.75" x14ac:dyDescent="0.2">
      <c r="A325" s="926"/>
      <c r="B325" s="929"/>
      <c r="C325" s="926"/>
      <c r="D325" s="320" t="s">
        <v>225</v>
      </c>
      <c r="E325" s="314" t="s">
        <v>226</v>
      </c>
      <c r="F325" s="315" t="s">
        <v>178</v>
      </c>
      <c r="G325" s="336">
        <f>IF(F325="Se investigan y se resuelven oportunamente",15,0)</f>
        <v>0</v>
      </c>
      <c r="H325" s="904"/>
      <c r="I325" s="907"/>
      <c r="J325" s="904"/>
      <c r="K325" s="910"/>
    </row>
    <row r="326" spans="1:11" ht="28.5" x14ac:dyDescent="0.2">
      <c r="A326" s="927"/>
      <c r="B326" s="930"/>
      <c r="C326" s="927"/>
      <c r="D326" s="338" t="s">
        <v>227</v>
      </c>
      <c r="E326" s="314" t="s">
        <v>228</v>
      </c>
      <c r="F326" s="316" t="s">
        <v>178</v>
      </c>
      <c r="G326" s="336">
        <f>IF(F326="Completa",10,IF(F326="Incompleta",5,0))</f>
        <v>0</v>
      </c>
      <c r="H326" s="905"/>
      <c r="I326" s="908"/>
      <c r="J326" s="905"/>
      <c r="K326" s="911"/>
    </row>
    <row r="327" spans="1:11" ht="15.75" thickBot="1" x14ac:dyDescent="0.25">
      <c r="A327" s="353"/>
      <c r="B327" s="356"/>
      <c r="C327" s="52"/>
      <c r="D327" s="53"/>
      <c r="E327" s="341" t="s">
        <v>229</v>
      </c>
      <c r="F327" s="342"/>
      <c r="G327" s="342">
        <f>SUM(G320:G326)</f>
        <v>0</v>
      </c>
      <c r="H327" s="358"/>
      <c r="I327" s="359"/>
      <c r="J327" s="359"/>
      <c r="K327" s="360"/>
    </row>
  </sheetData>
  <sheetProtection selectLockedCells="1"/>
  <mergeCells count="419">
    <mergeCell ref="J309:J315"/>
    <mergeCell ref="K309:K315"/>
    <mergeCell ref="A318:A319"/>
    <mergeCell ref="B318:B319"/>
    <mergeCell ref="C318:C319"/>
    <mergeCell ref="D318:H318"/>
    <mergeCell ref="J318:J319"/>
    <mergeCell ref="K318:K319"/>
    <mergeCell ref="A320:A326"/>
    <mergeCell ref="B320:B326"/>
    <mergeCell ref="C320:C326"/>
    <mergeCell ref="D320:D321"/>
    <mergeCell ref="H320:H326"/>
    <mergeCell ref="I320:I326"/>
    <mergeCell ref="J320:J326"/>
    <mergeCell ref="K320:K326"/>
    <mergeCell ref="A309:A315"/>
    <mergeCell ref="B309:B315"/>
    <mergeCell ref="C309:C315"/>
    <mergeCell ref="D309:D310"/>
    <mergeCell ref="H309:H315"/>
    <mergeCell ref="I309:I315"/>
    <mergeCell ref="A287:A293"/>
    <mergeCell ref="B287:B293"/>
    <mergeCell ref="C287:C293"/>
    <mergeCell ref="D287:D288"/>
    <mergeCell ref="H287:H293"/>
    <mergeCell ref="I287:I293"/>
    <mergeCell ref="J287:J293"/>
    <mergeCell ref="K287:K293"/>
    <mergeCell ref="A296:A297"/>
    <mergeCell ref="B296:B297"/>
    <mergeCell ref="C296:C297"/>
    <mergeCell ref="D296:H296"/>
    <mergeCell ref="J296:J297"/>
    <mergeCell ref="K296:K297"/>
    <mergeCell ref="A265:A271"/>
    <mergeCell ref="B265:B271"/>
    <mergeCell ref="C265:C271"/>
    <mergeCell ref="D265:D266"/>
    <mergeCell ref="H265:H271"/>
    <mergeCell ref="I265:I271"/>
    <mergeCell ref="J265:J271"/>
    <mergeCell ref="K265:K271"/>
    <mergeCell ref="A274:A275"/>
    <mergeCell ref="B274:B275"/>
    <mergeCell ref="C274:C275"/>
    <mergeCell ref="D274:H274"/>
    <mergeCell ref="J274:J275"/>
    <mergeCell ref="K274:K275"/>
    <mergeCell ref="A243:A249"/>
    <mergeCell ref="B243:B249"/>
    <mergeCell ref="C243:C249"/>
    <mergeCell ref="D243:D244"/>
    <mergeCell ref="H243:H249"/>
    <mergeCell ref="I243:I249"/>
    <mergeCell ref="J243:J249"/>
    <mergeCell ref="K243:K249"/>
    <mergeCell ref="A252:A253"/>
    <mergeCell ref="B252:B253"/>
    <mergeCell ref="C252:C253"/>
    <mergeCell ref="D252:H252"/>
    <mergeCell ref="J252:J253"/>
    <mergeCell ref="K252:K253"/>
    <mergeCell ref="A221:A227"/>
    <mergeCell ref="B221:B227"/>
    <mergeCell ref="C221:C227"/>
    <mergeCell ref="D221:D222"/>
    <mergeCell ref="H221:H227"/>
    <mergeCell ref="I221:I227"/>
    <mergeCell ref="J221:J227"/>
    <mergeCell ref="K221:K227"/>
    <mergeCell ref="A230:A231"/>
    <mergeCell ref="B230:B231"/>
    <mergeCell ref="C230:C231"/>
    <mergeCell ref="D230:H230"/>
    <mergeCell ref="J230:J231"/>
    <mergeCell ref="K230:K231"/>
    <mergeCell ref="A199:A205"/>
    <mergeCell ref="B199:B205"/>
    <mergeCell ref="C199:C205"/>
    <mergeCell ref="D199:D200"/>
    <mergeCell ref="H199:H205"/>
    <mergeCell ref="I199:I205"/>
    <mergeCell ref="J199:J205"/>
    <mergeCell ref="K199:K205"/>
    <mergeCell ref="A208:A209"/>
    <mergeCell ref="B208:B209"/>
    <mergeCell ref="C208:C209"/>
    <mergeCell ref="D208:H208"/>
    <mergeCell ref="J208:J209"/>
    <mergeCell ref="K208:K209"/>
    <mergeCell ref="A177:A183"/>
    <mergeCell ref="B177:B183"/>
    <mergeCell ref="C177:C183"/>
    <mergeCell ref="D177:D178"/>
    <mergeCell ref="H177:H183"/>
    <mergeCell ref="I177:I183"/>
    <mergeCell ref="J177:J183"/>
    <mergeCell ref="K177:K183"/>
    <mergeCell ref="A186:A187"/>
    <mergeCell ref="B186:B187"/>
    <mergeCell ref="C186:C187"/>
    <mergeCell ref="D186:H186"/>
    <mergeCell ref="J186:J187"/>
    <mergeCell ref="K186:K187"/>
    <mergeCell ref="A155:A161"/>
    <mergeCell ref="B155:B161"/>
    <mergeCell ref="C155:C161"/>
    <mergeCell ref="D155:D156"/>
    <mergeCell ref="H155:H161"/>
    <mergeCell ref="I155:I161"/>
    <mergeCell ref="J155:J161"/>
    <mergeCell ref="K155:K161"/>
    <mergeCell ref="A164:A165"/>
    <mergeCell ref="B164:B165"/>
    <mergeCell ref="C164:C165"/>
    <mergeCell ref="D164:H164"/>
    <mergeCell ref="J164:J165"/>
    <mergeCell ref="K164:K165"/>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B32:B33"/>
    <mergeCell ref="C32:C33"/>
    <mergeCell ref="D32:H32"/>
    <mergeCell ref="J32:J33"/>
    <mergeCell ref="K32:K33"/>
    <mergeCell ref="A34:A40"/>
    <mergeCell ref="B34:B40"/>
    <mergeCell ref="C34:C40"/>
    <mergeCell ref="D34:D35"/>
    <mergeCell ref="H34:H40"/>
    <mergeCell ref="I34:I40"/>
    <mergeCell ref="J34:J40"/>
    <mergeCell ref="K34:K40"/>
    <mergeCell ref="A1:A4"/>
    <mergeCell ref="C111:C117"/>
    <mergeCell ref="D111:D112"/>
    <mergeCell ref="H111:H117"/>
    <mergeCell ref="I111:I117"/>
    <mergeCell ref="J111:J117"/>
    <mergeCell ref="K111:K117"/>
    <mergeCell ref="C120:C121"/>
    <mergeCell ref="D120:H120"/>
    <mergeCell ref="J120:J121"/>
    <mergeCell ref="K120:K121"/>
    <mergeCell ref="A111:A117"/>
    <mergeCell ref="B111:B117"/>
    <mergeCell ref="A120:A121"/>
    <mergeCell ref="B120:B121"/>
    <mergeCell ref="A87:A88"/>
    <mergeCell ref="B87:B88"/>
    <mergeCell ref="C87:C88"/>
    <mergeCell ref="D87:H87"/>
    <mergeCell ref="J87:J88"/>
    <mergeCell ref="K87:K88"/>
    <mergeCell ref="A89:A95"/>
    <mergeCell ref="B89:B95"/>
    <mergeCell ref="A32:A33"/>
    <mergeCell ref="A43:A44"/>
    <mergeCell ref="B43:B44"/>
    <mergeCell ref="C43:C44"/>
    <mergeCell ref="D43:H43"/>
    <mergeCell ref="J43:J44"/>
    <mergeCell ref="K43:K44"/>
    <mergeCell ref="L43:L44"/>
    <mergeCell ref="A45:A51"/>
    <mergeCell ref="B45:B51"/>
    <mergeCell ref="C45:C51"/>
    <mergeCell ref="D45:D46"/>
    <mergeCell ref="H45:H51"/>
    <mergeCell ref="I45:I51"/>
    <mergeCell ref="J45:J51"/>
    <mergeCell ref="K45:K51"/>
    <mergeCell ref="L45:L51"/>
    <mergeCell ref="D54:H54"/>
    <mergeCell ref="J54:J55"/>
    <mergeCell ref="K54:K55"/>
    <mergeCell ref="A56:A62"/>
    <mergeCell ref="B56:B62"/>
    <mergeCell ref="C56:C62"/>
    <mergeCell ref="D56:D57"/>
    <mergeCell ref="H56:H62"/>
    <mergeCell ref="I56:I62"/>
    <mergeCell ref="J56:J62"/>
    <mergeCell ref="K56:K62"/>
    <mergeCell ref="A54:A55"/>
    <mergeCell ref="B54:B55"/>
    <mergeCell ref="C54:C55"/>
    <mergeCell ref="D65:H65"/>
    <mergeCell ref="J65:J66"/>
    <mergeCell ref="K65:K66"/>
    <mergeCell ref="A67:A73"/>
    <mergeCell ref="B67:B73"/>
    <mergeCell ref="C67:C73"/>
    <mergeCell ref="D67:D68"/>
    <mergeCell ref="H67:H73"/>
    <mergeCell ref="I67:I73"/>
    <mergeCell ref="J67:J73"/>
    <mergeCell ref="K67:K73"/>
    <mergeCell ref="A65:A66"/>
    <mergeCell ref="B65:B66"/>
    <mergeCell ref="C65:C66"/>
    <mergeCell ref="D76:H76"/>
    <mergeCell ref="J76:J77"/>
    <mergeCell ref="K76:K77"/>
    <mergeCell ref="A78:A84"/>
    <mergeCell ref="B78:B84"/>
    <mergeCell ref="C78:C84"/>
    <mergeCell ref="D78:D79"/>
    <mergeCell ref="H78:H84"/>
    <mergeCell ref="I78:I84"/>
    <mergeCell ref="J78:J84"/>
    <mergeCell ref="K78:K84"/>
    <mergeCell ref="A76:A77"/>
    <mergeCell ref="B76:B77"/>
    <mergeCell ref="C76:C77"/>
    <mergeCell ref="D89:D90"/>
    <mergeCell ref="H89:H95"/>
    <mergeCell ref="I89:I95"/>
    <mergeCell ref="J89:J95"/>
    <mergeCell ref="K89:K95"/>
    <mergeCell ref="A98:A99"/>
    <mergeCell ref="B98:B99"/>
    <mergeCell ref="C98:C99"/>
    <mergeCell ref="D98:H98"/>
    <mergeCell ref="J98:J99"/>
    <mergeCell ref="K98:K99"/>
    <mergeCell ref="C89:C95"/>
    <mergeCell ref="A100:A106"/>
    <mergeCell ref="B100:B106"/>
    <mergeCell ref="C100:C106"/>
    <mergeCell ref="D100:D101"/>
    <mergeCell ref="H100:H106"/>
    <mergeCell ref="I100:I106"/>
    <mergeCell ref="J100:J106"/>
    <mergeCell ref="K100:K106"/>
    <mergeCell ref="A109:A110"/>
    <mergeCell ref="B109:B110"/>
    <mergeCell ref="C109:C110"/>
    <mergeCell ref="D109:H109"/>
    <mergeCell ref="J109:J110"/>
    <mergeCell ref="K109:K110"/>
    <mergeCell ref="A122:A128"/>
    <mergeCell ref="B122:B128"/>
    <mergeCell ref="C122:C128"/>
    <mergeCell ref="D122:D123"/>
    <mergeCell ref="H122:H128"/>
    <mergeCell ref="I122:I128"/>
    <mergeCell ref="J122:J128"/>
    <mergeCell ref="K122:K128"/>
    <mergeCell ref="A131:A132"/>
    <mergeCell ref="B131:B132"/>
    <mergeCell ref="C131:C132"/>
    <mergeCell ref="D131:H131"/>
    <mergeCell ref="J131:J132"/>
    <mergeCell ref="K131:K132"/>
    <mergeCell ref="I133:I139"/>
    <mergeCell ref="J133:J139"/>
    <mergeCell ref="K133:K139"/>
    <mergeCell ref="A142:A143"/>
    <mergeCell ref="B142:B143"/>
    <mergeCell ref="C142:C143"/>
    <mergeCell ref="D142:H142"/>
    <mergeCell ref="J142:J143"/>
    <mergeCell ref="K142:K143"/>
    <mergeCell ref="A133:A139"/>
    <mergeCell ref="B133:B139"/>
    <mergeCell ref="C133:C139"/>
    <mergeCell ref="D133:D134"/>
    <mergeCell ref="H133:H139"/>
    <mergeCell ref="I144:I150"/>
    <mergeCell ref="J144:J150"/>
    <mergeCell ref="K144:K150"/>
    <mergeCell ref="A153:A154"/>
    <mergeCell ref="B153:B154"/>
    <mergeCell ref="C153:C154"/>
    <mergeCell ref="D153:H153"/>
    <mergeCell ref="J153:J154"/>
    <mergeCell ref="K153:K154"/>
    <mergeCell ref="A144:A150"/>
    <mergeCell ref="B144:B150"/>
    <mergeCell ref="C144:C150"/>
    <mergeCell ref="D144:D145"/>
    <mergeCell ref="H144:H150"/>
    <mergeCell ref="H166:H172"/>
    <mergeCell ref="I166:I172"/>
    <mergeCell ref="J166:J172"/>
    <mergeCell ref="K166:K172"/>
    <mergeCell ref="A175:A176"/>
    <mergeCell ref="B175:B176"/>
    <mergeCell ref="C175:C176"/>
    <mergeCell ref="D175:H175"/>
    <mergeCell ref="J175:J176"/>
    <mergeCell ref="K175:K176"/>
    <mergeCell ref="A166:A172"/>
    <mergeCell ref="B166:B172"/>
    <mergeCell ref="C166:C172"/>
    <mergeCell ref="D166:D167"/>
    <mergeCell ref="H188:H194"/>
    <mergeCell ref="I188:I194"/>
    <mergeCell ref="J188:J194"/>
    <mergeCell ref="K188:K194"/>
    <mergeCell ref="A197:A198"/>
    <mergeCell ref="B197:B198"/>
    <mergeCell ref="C197:C198"/>
    <mergeCell ref="D197:H197"/>
    <mergeCell ref="J197:J198"/>
    <mergeCell ref="K197:K198"/>
    <mergeCell ref="A188:A194"/>
    <mergeCell ref="B188:B194"/>
    <mergeCell ref="C188:C194"/>
    <mergeCell ref="D188:D189"/>
    <mergeCell ref="H210:H216"/>
    <mergeCell ref="I210:I216"/>
    <mergeCell ref="J210:J216"/>
    <mergeCell ref="K210:K216"/>
    <mergeCell ref="A219:A220"/>
    <mergeCell ref="B219:B220"/>
    <mergeCell ref="C219:C220"/>
    <mergeCell ref="D219:H219"/>
    <mergeCell ref="J219:J220"/>
    <mergeCell ref="K219:K220"/>
    <mergeCell ref="A210:A216"/>
    <mergeCell ref="B210:B216"/>
    <mergeCell ref="C210:C216"/>
    <mergeCell ref="D210:D211"/>
    <mergeCell ref="H232:H238"/>
    <mergeCell ref="I232:I238"/>
    <mergeCell ref="J232:J238"/>
    <mergeCell ref="K232:K238"/>
    <mergeCell ref="A241:A242"/>
    <mergeCell ref="B241:B242"/>
    <mergeCell ref="C241:C242"/>
    <mergeCell ref="D241:H241"/>
    <mergeCell ref="J241:J242"/>
    <mergeCell ref="K241:K242"/>
    <mergeCell ref="A232:A238"/>
    <mergeCell ref="B232:B238"/>
    <mergeCell ref="C232:C238"/>
    <mergeCell ref="D232:D233"/>
    <mergeCell ref="H254:H260"/>
    <mergeCell ref="I254:I260"/>
    <mergeCell ref="J254:J260"/>
    <mergeCell ref="K254:K260"/>
    <mergeCell ref="A263:A264"/>
    <mergeCell ref="B263:B264"/>
    <mergeCell ref="C263:C264"/>
    <mergeCell ref="D263:H263"/>
    <mergeCell ref="J263:J264"/>
    <mergeCell ref="K263:K264"/>
    <mergeCell ref="A254:A260"/>
    <mergeCell ref="B254:B260"/>
    <mergeCell ref="C254:C260"/>
    <mergeCell ref="D254:D255"/>
    <mergeCell ref="H276:H282"/>
    <mergeCell ref="I276:I282"/>
    <mergeCell ref="J276:J282"/>
    <mergeCell ref="K276:K282"/>
    <mergeCell ref="A285:A286"/>
    <mergeCell ref="B285:B286"/>
    <mergeCell ref="C285:C286"/>
    <mergeCell ref="D285:H285"/>
    <mergeCell ref="J285:J286"/>
    <mergeCell ref="K285:K286"/>
    <mergeCell ref="A276:A282"/>
    <mergeCell ref="B276:B282"/>
    <mergeCell ref="C276:C282"/>
    <mergeCell ref="D276:D277"/>
    <mergeCell ref="H298:H304"/>
    <mergeCell ref="I298:I304"/>
    <mergeCell ref="J298:J304"/>
    <mergeCell ref="K298:K304"/>
    <mergeCell ref="A307:A308"/>
    <mergeCell ref="B307:B308"/>
    <mergeCell ref="C307:C308"/>
    <mergeCell ref="D307:H307"/>
    <mergeCell ref="J307:J308"/>
    <mergeCell ref="K307:K308"/>
    <mergeCell ref="A298:A304"/>
    <mergeCell ref="B298:B304"/>
    <mergeCell ref="C298:C304"/>
    <mergeCell ref="D298:D29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[1]NOOO!#REF!</xm:f>
          </x14:formula1>
          <xm:sqref>I11:I17 I22:I28 I34:I40 I45:I51 I67:I73 I78:I84 I89:I95 I100:I106 I56:I62 I111:I117 I122:I128 I133:I139 I144:I150 I155:I161 I166:I172 I177:I183 I188:I194 I199:I205 I210:I216 I221:I227 I232:I238 I243:I249 I254:I260 I265:I271 I276:I282 I287:I293 I298:I304 I309:I315 I320:I326</xm:sqref>
        </x14:dataValidation>
        <x14:dataValidation type="list" allowBlank="1" showInputMessage="1" showErrorMessage="1">
          <x14:formula1>
            <xm:f>[1]NOOO!#REF!</xm:f>
          </x14:formula1>
          <xm:sqref>F11:F17 F22:F28 F34:F40 F45:F51 F67:F73 F78:F84 F89:F95 F100:F106 F56:F62 F111:F117 F122:F128 F133:F139 F144:F150 F155:F161 F166:F172 F177:F183 F188:F194 F199:F205 F210:F216 F221:F227 F232:F238 F243:F249 F254:F260 F265:F271 F276:F282 F287:F293 F298:F304 F309:F315 F320:F326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80" zoomScaleNormal="8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7" width="41.5703125" style="1" customWidth="1"/>
    <col min="8" max="16384" width="11.42578125" style="1"/>
  </cols>
  <sheetData>
    <row r="1" spans="1:10" ht="15" customHeight="1" x14ac:dyDescent="0.2">
      <c r="A1" s="438"/>
      <c r="B1" s="470" t="s">
        <v>372</v>
      </c>
      <c r="C1" s="470"/>
      <c r="D1" s="470"/>
      <c r="E1" s="382" t="s">
        <v>545</v>
      </c>
      <c r="F1" s="441"/>
      <c r="G1" s="2"/>
      <c r="J1" s="469"/>
    </row>
    <row r="2" spans="1:10" ht="15" customHeight="1" x14ac:dyDescent="0.2">
      <c r="A2" s="439"/>
      <c r="B2" s="471"/>
      <c r="C2" s="471"/>
      <c r="D2" s="471"/>
      <c r="E2" s="383" t="s">
        <v>546</v>
      </c>
      <c r="F2" s="442"/>
      <c r="G2" s="2"/>
      <c r="J2" s="469"/>
    </row>
    <row r="3" spans="1:10" ht="15" customHeight="1" x14ac:dyDescent="0.2">
      <c r="A3" s="439"/>
      <c r="B3" s="471" t="s">
        <v>3</v>
      </c>
      <c r="C3" s="471"/>
      <c r="D3" s="471"/>
      <c r="E3" s="383" t="s">
        <v>547</v>
      </c>
      <c r="F3" s="442"/>
      <c r="G3" s="2"/>
      <c r="J3" s="469"/>
    </row>
    <row r="4" spans="1:10" ht="15.75" customHeight="1" x14ac:dyDescent="0.2">
      <c r="A4" s="439"/>
      <c r="B4" s="471"/>
      <c r="C4" s="471"/>
      <c r="D4" s="471"/>
      <c r="E4" s="383" t="s">
        <v>549</v>
      </c>
      <c r="F4" s="442"/>
      <c r="G4" s="2"/>
      <c r="J4" s="469"/>
    </row>
    <row r="5" spans="1:10" ht="15.75" customHeight="1" x14ac:dyDescent="0.2">
      <c r="A5" s="473"/>
      <c r="B5" s="474"/>
      <c r="C5" s="474"/>
      <c r="D5" s="474"/>
      <c r="E5" s="474"/>
      <c r="F5" s="475"/>
      <c r="G5" s="2"/>
      <c r="J5" s="58"/>
    </row>
    <row r="6" spans="1:10" ht="15" customHeight="1" x14ac:dyDescent="0.2">
      <c r="A6" s="482" t="s">
        <v>6</v>
      </c>
      <c r="B6" s="483"/>
      <c r="C6" s="483"/>
      <c r="D6" s="483"/>
      <c r="E6" s="483"/>
      <c r="F6" s="484"/>
    </row>
    <row r="7" spans="1:10" ht="15.75" customHeight="1" x14ac:dyDescent="0.2">
      <c r="A7" s="482"/>
      <c r="B7" s="483"/>
      <c r="C7" s="483"/>
      <c r="D7" s="483"/>
      <c r="E7" s="483"/>
      <c r="F7" s="484"/>
    </row>
    <row r="8" spans="1:10" ht="27" customHeight="1" x14ac:dyDescent="0.2">
      <c r="A8" s="476" t="s">
        <v>382</v>
      </c>
      <c r="B8" s="477"/>
      <c r="C8" s="477"/>
      <c r="D8" s="477"/>
      <c r="E8" s="477"/>
      <c r="F8" s="478"/>
    </row>
    <row r="9" spans="1:10" ht="57.75" customHeight="1" thickBot="1" x14ac:dyDescent="0.25">
      <c r="A9" s="479" t="s">
        <v>383</v>
      </c>
      <c r="B9" s="480"/>
      <c r="C9" s="480"/>
      <c r="D9" s="480"/>
      <c r="E9" s="480"/>
      <c r="F9" s="481"/>
    </row>
    <row r="10" spans="1:10" ht="18.75" customHeight="1" thickBot="1" x14ac:dyDescent="0.25">
      <c r="A10" s="472"/>
      <c r="B10" s="472"/>
      <c r="C10" s="472"/>
      <c r="D10" s="472"/>
      <c r="E10" s="472"/>
      <c r="F10" s="472"/>
    </row>
    <row r="11" spans="1:10" ht="22.5" customHeight="1" thickBot="1" x14ac:dyDescent="0.25">
      <c r="A11" s="186" t="s">
        <v>7</v>
      </c>
      <c r="B11" s="187" t="s">
        <v>8</v>
      </c>
      <c r="C11" s="187" t="s">
        <v>9</v>
      </c>
      <c r="D11" s="187" t="s">
        <v>8</v>
      </c>
      <c r="E11" s="187" t="s">
        <v>10</v>
      </c>
      <c r="F11" s="188" t="s">
        <v>8</v>
      </c>
    </row>
    <row r="12" spans="1:10" ht="72" customHeight="1" x14ac:dyDescent="0.2">
      <c r="A12" s="192" t="s">
        <v>281</v>
      </c>
      <c r="B12" s="268" t="s">
        <v>384</v>
      </c>
      <c r="C12" s="271" t="s">
        <v>298</v>
      </c>
      <c r="D12" s="270" t="s">
        <v>390</v>
      </c>
      <c r="E12" s="195" t="s">
        <v>291</v>
      </c>
      <c r="F12" s="267" t="s">
        <v>392</v>
      </c>
    </row>
    <row r="13" spans="1:10" ht="81" customHeight="1" x14ac:dyDescent="0.2">
      <c r="A13" s="193" t="s">
        <v>280</v>
      </c>
      <c r="B13" s="269" t="s">
        <v>385</v>
      </c>
      <c r="C13" s="196" t="s">
        <v>297</v>
      </c>
      <c r="D13" s="273" t="s">
        <v>393</v>
      </c>
      <c r="E13" s="196" t="s">
        <v>256</v>
      </c>
      <c r="F13" s="274" t="s">
        <v>398</v>
      </c>
      <c r="G13" s="272" t="s">
        <v>391</v>
      </c>
    </row>
    <row r="14" spans="1:10" ht="75.75" customHeight="1" x14ac:dyDescent="0.2">
      <c r="A14" s="193" t="s">
        <v>282</v>
      </c>
      <c r="B14" s="189" t="s">
        <v>386</v>
      </c>
      <c r="C14" s="196" t="s">
        <v>297</v>
      </c>
      <c r="D14" s="274" t="s">
        <v>394</v>
      </c>
      <c r="E14" s="196" t="s">
        <v>292</v>
      </c>
      <c r="F14" s="278" t="s">
        <v>406</v>
      </c>
      <c r="G14" s="275" t="s">
        <v>396</v>
      </c>
    </row>
    <row r="15" spans="1:10" ht="73.5" customHeight="1" x14ac:dyDescent="0.2">
      <c r="A15" s="193" t="s">
        <v>283</v>
      </c>
      <c r="B15" s="267" t="s">
        <v>387</v>
      </c>
      <c r="C15" s="196" t="s">
        <v>298</v>
      </c>
      <c r="D15" s="245" t="s">
        <v>395</v>
      </c>
      <c r="E15" s="196" t="s">
        <v>255</v>
      </c>
      <c r="F15" s="278" t="s">
        <v>407</v>
      </c>
      <c r="G15" s="275" t="s">
        <v>403</v>
      </c>
    </row>
    <row r="16" spans="1:10" ht="78" customHeight="1" x14ac:dyDescent="0.2">
      <c r="A16" s="193" t="s">
        <v>285</v>
      </c>
      <c r="B16" s="267" t="s">
        <v>388</v>
      </c>
      <c r="C16" s="196" t="s">
        <v>298</v>
      </c>
      <c r="D16" s="267" t="s">
        <v>397</v>
      </c>
      <c r="E16" s="196" t="s">
        <v>255</v>
      </c>
      <c r="F16" s="277" t="s">
        <v>409</v>
      </c>
    </row>
    <row r="17" spans="1:7" ht="69.75" customHeight="1" x14ac:dyDescent="0.2">
      <c r="A17" s="193" t="s">
        <v>310</v>
      </c>
      <c r="B17" s="267" t="s">
        <v>389</v>
      </c>
      <c r="C17" s="196" t="s">
        <v>298</v>
      </c>
      <c r="D17" s="274" t="s">
        <v>399</v>
      </c>
      <c r="E17" s="196"/>
      <c r="F17" s="105"/>
    </row>
    <row r="18" spans="1:7" ht="66.75" customHeight="1" x14ac:dyDescent="0.2">
      <c r="A18" s="323" t="s">
        <v>282</v>
      </c>
      <c r="B18" s="324" t="s">
        <v>527</v>
      </c>
      <c r="C18" s="196" t="s">
        <v>298</v>
      </c>
      <c r="D18" s="274" t="s">
        <v>400</v>
      </c>
      <c r="E18" s="196"/>
      <c r="F18" s="105"/>
    </row>
    <row r="19" spans="1:7" ht="73.5" customHeight="1" x14ac:dyDescent="0.2">
      <c r="A19" s="193"/>
      <c r="B19" s="145"/>
      <c r="C19" s="196" t="s">
        <v>298</v>
      </c>
      <c r="D19" s="274" t="s">
        <v>401</v>
      </c>
      <c r="E19" s="196"/>
      <c r="F19" s="105"/>
    </row>
    <row r="20" spans="1:7" ht="87.75" customHeight="1" x14ac:dyDescent="0.2">
      <c r="A20" s="193"/>
      <c r="B20" s="145"/>
      <c r="C20" s="196" t="s">
        <v>286</v>
      </c>
      <c r="D20" s="276" t="s">
        <v>402</v>
      </c>
      <c r="E20" s="196"/>
      <c r="F20" s="105"/>
    </row>
    <row r="21" spans="1:7" ht="66.75" customHeight="1" x14ac:dyDescent="0.2">
      <c r="A21" s="193"/>
      <c r="B21" s="145"/>
      <c r="C21" s="196" t="s">
        <v>298</v>
      </c>
      <c r="D21" s="274" t="s">
        <v>404</v>
      </c>
      <c r="E21" s="196"/>
      <c r="F21" s="105"/>
    </row>
    <row r="22" spans="1:7" ht="69" customHeight="1" x14ac:dyDescent="0.2">
      <c r="A22" s="193"/>
      <c r="B22" s="145"/>
      <c r="C22" s="196" t="s">
        <v>288</v>
      </c>
      <c r="D22" s="190" t="s">
        <v>405</v>
      </c>
      <c r="E22" s="196"/>
      <c r="F22" s="105"/>
    </row>
    <row r="23" spans="1:7" ht="61.5" customHeight="1" x14ac:dyDescent="0.2">
      <c r="A23" s="193"/>
      <c r="B23" s="145"/>
      <c r="C23" s="196" t="s">
        <v>289</v>
      </c>
      <c r="D23" s="190" t="s">
        <v>408</v>
      </c>
      <c r="E23" s="196"/>
      <c r="F23" s="105"/>
    </row>
    <row r="24" spans="1:7" ht="57.75" customHeight="1" x14ac:dyDescent="0.2">
      <c r="A24" s="193"/>
      <c r="B24" s="145"/>
      <c r="C24" s="326" t="s">
        <v>289</v>
      </c>
      <c r="D24" s="327" t="s">
        <v>528</v>
      </c>
      <c r="E24" s="196"/>
      <c r="F24" s="105"/>
    </row>
    <row r="25" spans="1:7" ht="62.25" customHeight="1" x14ac:dyDescent="0.2">
      <c r="A25" s="193"/>
      <c r="B25" s="145"/>
      <c r="C25" s="196"/>
      <c r="D25" s="190"/>
      <c r="E25" s="196"/>
      <c r="F25" s="105"/>
    </row>
    <row r="26" spans="1:7" ht="56.25" customHeight="1" thickBot="1" x14ac:dyDescent="0.25">
      <c r="A26" s="194"/>
      <c r="B26" s="143"/>
      <c r="C26" s="197"/>
      <c r="D26" s="191"/>
      <c r="E26" s="197"/>
      <c r="F26" s="144"/>
    </row>
    <row r="27" spans="1:7" ht="65.25" customHeight="1" x14ac:dyDescent="0.2">
      <c r="A27" s="180"/>
      <c r="B27" s="116"/>
      <c r="C27" s="180"/>
      <c r="D27" s="181"/>
      <c r="E27" s="180"/>
      <c r="F27" s="181"/>
      <c r="G27" s="55"/>
    </row>
    <row r="28" spans="1:7" ht="62.25" customHeight="1" x14ac:dyDescent="0.2">
      <c r="A28" s="180"/>
      <c r="B28" s="116"/>
      <c r="C28" s="180"/>
      <c r="D28" s="181"/>
      <c r="E28" s="180"/>
      <c r="F28" s="181"/>
      <c r="G28" s="55"/>
    </row>
    <row r="29" spans="1:7" ht="63" customHeight="1" x14ac:dyDescent="0.2">
      <c r="A29" s="180"/>
      <c r="B29" s="116"/>
      <c r="C29" s="180"/>
      <c r="D29" s="181"/>
      <c r="E29" s="180"/>
      <c r="F29" s="116"/>
      <c r="G29" s="55"/>
    </row>
    <row r="30" spans="1:7" ht="51.75" customHeight="1" x14ac:dyDescent="0.2">
      <c r="A30" s="180"/>
      <c r="B30" s="116"/>
      <c r="C30" s="180"/>
      <c r="D30" s="181"/>
      <c r="E30" s="180"/>
      <c r="F30" s="116"/>
      <c r="G30" s="55"/>
    </row>
    <row r="31" spans="1:7" ht="52.5" customHeight="1" x14ac:dyDescent="0.2">
      <c r="A31" s="180"/>
      <c r="B31" s="181"/>
      <c r="C31" s="180"/>
      <c r="D31" s="181"/>
      <c r="E31" s="180"/>
      <c r="F31" s="181"/>
      <c r="G31" s="55"/>
    </row>
    <row r="32" spans="1:7" ht="63.75" customHeight="1" x14ac:dyDescent="0.2">
      <c r="A32" s="180"/>
      <c r="B32" s="181"/>
      <c r="C32" s="180"/>
      <c r="D32" s="181"/>
      <c r="E32" s="180"/>
      <c r="F32" s="181"/>
      <c r="G32" s="55"/>
    </row>
    <row r="33" spans="1:7" ht="66" customHeight="1" x14ac:dyDescent="0.2">
      <c r="A33" s="180"/>
      <c r="B33" s="182"/>
      <c r="C33" s="180"/>
      <c r="D33" s="183"/>
      <c r="E33" s="180"/>
      <c r="F33" s="182"/>
      <c r="G33" s="55"/>
    </row>
    <row r="34" spans="1:7" ht="55.5" customHeight="1" x14ac:dyDescent="0.2">
      <c r="A34" s="180"/>
      <c r="B34" s="182"/>
      <c r="C34" s="180"/>
      <c r="D34" s="183"/>
      <c r="E34" s="180"/>
      <c r="F34" s="184"/>
      <c r="G34" s="55"/>
    </row>
    <row r="35" spans="1:7" ht="51.75" customHeight="1" x14ac:dyDescent="0.2">
      <c r="A35" s="180"/>
      <c r="B35" s="184"/>
      <c r="C35" s="180"/>
      <c r="D35" s="185"/>
      <c r="E35" s="180"/>
      <c r="F35" s="184"/>
      <c r="G35" s="55"/>
    </row>
    <row r="36" spans="1:7" ht="55.5" customHeight="1" x14ac:dyDescent="0.2">
      <c r="A36" s="180"/>
      <c r="B36" s="184"/>
      <c r="C36" s="180"/>
      <c r="D36" s="184"/>
      <c r="E36" s="180"/>
      <c r="F36" s="184"/>
      <c r="G36" s="55"/>
    </row>
    <row r="37" spans="1:7" ht="55.5" customHeight="1" x14ac:dyDescent="0.2">
      <c r="A37" s="180"/>
      <c r="B37" s="184"/>
      <c r="C37" s="180"/>
      <c r="D37" s="184"/>
      <c r="E37" s="180"/>
      <c r="F37" s="184"/>
      <c r="G37" s="55"/>
    </row>
    <row r="38" spans="1:7" ht="54.75" customHeight="1" x14ac:dyDescent="0.2">
      <c r="A38" s="180"/>
      <c r="B38" s="184"/>
      <c r="C38" s="180"/>
      <c r="D38" s="184"/>
      <c r="E38" s="180"/>
      <c r="F38" s="184"/>
      <c r="G38" s="55"/>
    </row>
    <row r="39" spans="1:7" ht="56.25" customHeight="1" x14ac:dyDescent="0.2">
      <c r="A39" s="180"/>
      <c r="B39" s="184"/>
      <c r="C39" s="180"/>
      <c r="D39" s="184"/>
      <c r="E39" s="180"/>
      <c r="F39" s="184"/>
      <c r="G39" s="55"/>
    </row>
    <row r="40" spans="1:7" ht="54.75" customHeight="1" x14ac:dyDescent="0.2">
      <c r="A40" s="180"/>
      <c r="B40" s="182"/>
      <c r="C40" s="180"/>
      <c r="D40" s="183"/>
      <c r="E40" s="180"/>
      <c r="F40" s="182"/>
      <c r="G40" s="55"/>
    </row>
    <row r="41" spans="1:7" ht="55.5" customHeight="1" x14ac:dyDescent="0.2">
      <c r="A41" s="180"/>
      <c r="B41" s="182"/>
      <c r="C41" s="180"/>
      <c r="D41" s="183"/>
      <c r="E41" s="180"/>
      <c r="F41" s="184"/>
      <c r="G41" s="55"/>
    </row>
    <row r="42" spans="1:7" ht="54.75" customHeight="1" x14ac:dyDescent="0.2">
      <c r="A42" s="180"/>
      <c r="B42" s="184"/>
      <c r="C42" s="180"/>
      <c r="D42" s="185"/>
      <c r="E42" s="180"/>
      <c r="F42" s="184"/>
      <c r="G42" s="55"/>
    </row>
    <row r="43" spans="1:7" ht="55.5" customHeight="1" x14ac:dyDescent="0.2">
      <c r="A43" s="180"/>
      <c r="B43" s="184"/>
      <c r="C43" s="180"/>
      <c r="D43" s="184"/>
      <c r="E43" s="180"/>
      <c r="F43" s="184"/>
      <c r="G43" s="55"/>
    </row>
    <row r="44" spans="1:7" ht="56.25" customHeight="1" x14ac:dyDescent="0.2">
      <c r="A44" s="180"/>
      <c r="B44" s="184"/>
      <c r="C44" s="180"/>
      <c r="D44" s="184"/>
      <c r="E44" s="180"/>
      <c r="F44" s="184"/>
      <c r="G44" s="55"/>
    </row>
    <row r="45" spans="1:7" ht="59.25" customHeight="1" x14ac:dyDescent="0.2">
      <c r="A45" s="180"/>
      <c r="B45" s="184"/>
      <c r="C45" s="180"/>
      <c r="D45" s="184"/>
      <c r="E45" s="180"/>
      <c r="F45" s="184"/>
      <c r="G45" s="55"/>
    </row>
    <row r="46" spans="1:7" ht="55.5" customHeight="1" x14ac:dyDescent="0.2">
      <c r="A46" s="180"/>
      <c r="B46" s="184"/>
      <c r="C46" s="180"/>
      <c r="D46" s="184"/>
      <c r="E46" s="180"/>
      <c r="F46" s="184"/>
      <c r="G46" s="55"/>
    </row>
    <row r="47" spans="1:7" ht="55.5" customHeight="1" x14ac:dyDescent="0.2">
      <c r="A47" s="180"/>
      <c r="B47" s="182"/>
      <c r="C47" s="180"/>
      <c r="D47" s="183"/>
      <c r="E47" s="180"/>
      <c r="F47" s="182"/>
      <c r="G47" s="55"/>
    </row>
    <row r="48" spans="1:7" ht="56.25" customHeight="1" x14ac:dyDescent="0.2">
      <c r="A48" s="180"/>
      <c r="B48" s="182"/>
      <c r="C48" s="180"/>
      <c r="D48" s="183"/>
      <c r="E48" s="180"/>
      <c r="F48" s="184"/>
      <c r="G48" s="55"/>
    </row>
    <row r="49" spans="1:7" ht="54" customHeight="1" x14ac:dyDescent="0.2">
      <c r="A49" s="180"/>
      <c r="B49" s="184"/>
      <c r="C49" s="180"/>
      <c r="D49" s="185"/>
      <c r="E49" s="180"/>
      <c r="F49" s="184"/>
      <c r="G49" s="55"/>
    </row>
    <row r="50" spans="1:7" ht="56.25" customHeight="1" x14ac:dyDescent="0.2">
      <c r="A50" s="180"/>
      <c r="B50" s="184"/>
      <c r="C50" s="180"/>
      <c r="D50" s="184"/>
      <c r="E50" s="180"/>
      <c r="F50" s="184"/>
      <c r="G50" s="55"/>
    </row>
    <row r="51" spans="1:7" ht="59.25" customHeight="1" x14ac:dyDescent="0.2">
      <c r="A51" s="180"/>
      <c r="B51" s="184"/>
      <c r="C51" s="180"/>
      <c r="D51" s="184"/>
      <c r="E51" s="180"/>
      <c r="F51" s="184"/>
      <c r="G51" s="55"/>
    </row>
    <row r="52" spans="1:7" ht="54.75" customHeight="1" x14ac:dyDescent="0.2">
      <c r="A52" s="180"/>
      <c r="B52" s="184"/>
      <c r="C52" s="180"/>
      <c r="D52" s="184"/>
      <c r="E52" s="180"/>
      <c r="F52" s="184"/>
      <c r="G52" s="55"/>
    </row>
    <row r="53" spans="1:7" ht="55.5" customHeight="1" x14ac:dyDescent="0.2">
      <c r="A53" s="180"/>
      <c r="B53" s="184"/>
      <c r="C53" s="180"/>
      <c r="D53" s="184"/>
      <c r="E53" s="180"/>
      <c r="F53" s="184"/>
      <c r="G53" s="55"/>
    </row>
    <row r="54" spans="1:7" x14ac:dyDescent="0.2">
      <c r="A54" s="55"/>
      <c r="B54" s="55"/>
      <c r="C54" s="55"/>
      <c r="D54" s="55"/>
      <c r="E54" s="55"/>
      <c r="F54" s="55"/>
      <c r="G54" s="55"/>
    </row>
    <row r="55" spans="1:7" x14ac:dyDescent="0.2">
      <c r="A55" s="55"/>
      <c r="B55" s="55"/>
      <c r="C55" s="55"/>
      <c r="D55" s="55"/>
      <c r="E55" s="55"/>
      <c r="F55" s="55"/>
      <c r="G55" s="55"/>
    </row>
    <row r="56" spans="1:7" x14ac:dyDescent="0.2">
      <c r="A56" s="55"/>
      <c r="B56" s="55"/>
      <c r="C56" s="55"/>
      <c r="D56" s="55"/>
      <c r="E56" s="55"/>
      <c r="F56" s="55"/>
      <c r="G56" s="55"/>
    </row>
    <row r="57" spans="1:7" x14ac:dyDescent="0.2">
      <c r="A57" s="55"/>
      <c r="B57" s="55"/>
      <c r="C57" s="55"/>
      <c r="D57" s="55"/>
      <c r="E57" s="55"/>
      <c r="F57" s="55"/>
      <c r="G57" s="55"/>
    </row>
    <row r="58" spans="1:7" x14ac:dyDescent="0.2">
      <c r="A58" s="55"/>
      <c r="B58" s="55"/>
      <c r="C58" s="55"/>
      <c r="D58" s="55"/>
      <c r="E58" s="55"/>
      <c r="F58" s="55"/>
      <c r="G58" s="55"/>
    </row>
    <row r="59" spans="1:7" x14ac:dyDescent="0.2">
      <c r="A59" s="55"/>
      <c r="B59" s="55"/>
      <c r="C59" s="55"/>
      <c r="D59" s="55"/>
      <c r="E59" s="55"/>
      <c r="F59" s="55"/>
      <c r="G59" s="55"/>
    </row>
    <row r="60" spans="1:7" x14ac:dyDescent="0.2">
      <c r="A60" s="55"/>
      <c r="B60" s="55"/>
      <c r="C60" s="55"/>
      <c r="D60" s="55"/>
      <c r="E60" s="55"/>
      <c r="F60" s="55"/>
      <c r="G60" s="55"/>
    </row>
    <row r="61" spans="1:7" x14ac:dyDescent="0.2">
      <c r="A61" s="55"/>
      <c r="B61" s="55"/>
      <c r="C61" s="55"/>
      <c r="D61" s="55"/>
      <c r="E61" s="55"/>
      <c r="F61" s="55"/>
      <c r="G61" s="55"/>
    </row>
    <row r="62" spans="1:7" x14ac:dyDescent="0.2">
      <c r="A62" s="55"/>
      <c r="B62" s="55"/>
      <c r="C62" s="55"/>
      <c r="D62" s="55"/>
      <c r="E62" s="55"/>
      <c r="F62" s="55"/>
      <c r="G62" s="55"/>
    </row>
    <row r="63" spans="1:7" x14ac:dyDescent="0.2">
      <c r="A63" s="55"/>
      <c r="B63" s="55"/>
      <c r="C63" s="55"/>
      <c r="D63" s="55"/>
      <c r="E63" s="55"/>
      <c r="F63" s="55"/>
      <c r="G63" s="5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A12:A17 A19:A26</xm:sqref>
        </x14:dataValidation>
        <x14:dataValidation type="list" allowBlank="1" showInputMessage="1" showErrorMessage="1">
          <x14:formula1>
            <xm:f>'LISTAS CONTEXTO'!$B$1:$B$8</xm:f>
          </x14:formula1>
          <xm:sqref>C12:C23 C25:C26</xm:sqref>
        </x14:dataValidation>
        <x14:dataValidation type="list" allowBlank="1" showInputMessage="1" showErrorMessage="1">
          <x14:formula1>
            <xm:f>'LISTAS CONTEXTO'!$C$1:$C$10</xm:f>
          </x14:formula1>
          <xm:sqref>E12:E26</xm:sqref>
        </x14:dataValidation>
        <x14:dataValidation type="list" allowBlank="1" showInputMessage="1" showErrorMessage="1">
          <x14:formula1>
            <xm:f>'[1]LISTAS CONTEXTO'!#REF!</xm:f>
          </x14:formula1>
          <xm:sqref>A18 C24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40" zoomScaleNormal="4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01"/>
      <c r="B1" s="1006" t="str">
        <f>CONTEXTO!B1</f>
        <v xml:space="preserve">PROCESO: </v>
      </c>
      <c r="C1" s="1007"/>
      <c r="D1" s="1008"/>
      <c r="E1" s="489" t="s">
        <v>553</v>
      </c>
      <c r="F1" s="489"/>
      <c r="G1" s="489"/>
      <c r="H1" s="648"/>
    </row>
    <row r="2" spans="1:111" customFormat="1" ht="15.75" customHeight="1" x14ac:dyDescent="0.25">
      <c r="A2" s="1002"/>
      <c r="B2" s="1009"/>
      <c r="C2" s="1010"/>
      <c r="D2" s="1011"/>
      <c r="E2" s="491" t="s">
        <v>546</v>
      </c>
      <c r="F2" s="491"/>
      <c r="G2" s="491"/>
      <c r="H2" s="649"/>
    </row>
    <row r="3" spans="1:111" customFormat="1" ht="36" customHeight="1" x14ac:dyDescent="0.25">
      <c r="A3" s="1002"/>
      <c r="B3" s="1009" t="s">
        <v>231</v>
      </c>
      <c r="C3" s="1010"/>
      <c r="D3" s="1011"/>
      <c r="E3" s="491" t="s">
        <v>547</v>
      </c>
      <c r="F3" s="491"/>
      <c r="G3" s="491"/>
      <c r="H3" s="649"/>
    </row>
    <row r="4" spans="1:111" customFormat="1" ht="15.75" customHeight="1" thickBot="1" x14ac:dyDescent="0.3">
      <c r="A4" s="1003"/>
      <c r="B4" s="1012"/>
      <c r="C4" s="1013"/>
      <c r="D4" s="1014"/>
      <c r="E4" s="531" t="s">
        <v>566</v>
      </c>
      <c r="F4" s="531"/>
      <c r="G4" s="531"/>
      <c r="H4" s="1000"/>
    </row>
    <row r="5" spans="1:111" ht="15" thickBot="1" x14ac:dyDescent="0.25">
      <c r="A5" s="51"/>
      <c r="B5" s="55"/>
      <c r="C5" s="98"/>
      <c r="D5" s="98"/>
      <c r="E5" s="98"/>
      <c r="F5" s="98"/>
      <c r="G5" s="98"/>
      <c r="H5" s="66"/>
    </row>
    <row r="6" spans="1:111" customFormat="1" ht="24" customHeight="1" x14ac:dyDescent="0.25">
      <c r="A6" s="1023" t="str">
        <f>+CONTEXTO!A8</f>
        <v>PROCESO: GESTION HUMANA</v>
      </c>
      <c r="B6" s="1024"/>
      <c r="C6" s="1024"/>
      <c r="D6" s="1024"/>
      <c r="E6" s="1024"/>
      <c r="F6" s="1024"/>
      <c r="G6" s="1024"/>
      <c r="H6" s="1025"/>
    </row>
    <row r="7" spans="1:111" customFormat="1" ht="72" customHeight="1" thickBot="1" x14ac:dyDescent="0.3">
      <c r="A7" s="1026"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1027"/>
      <c r="C7" s="1027"/>
      <c r="D7" s="1027"/>
      <c r="E7" s="1027"/>
      <c r="F7" s="1027"/>
      <c r="G7" s="1027"/>
      <c r="H7" s="1028"/>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row>
    <row r="8" spans="1:111" ht="15" thickBot="1" x14ac:dyDescent="0.25">
      <c r="A8" s="51"/>
      <c r="B8" s="55"/>
      <c r="C8" s="98"/>
      <c r="D8" s="98"/>
      <c r="E8" s="98"/>
      <c r="F8" s="98"/>
      <c r="G8" s="98"/>
      <c r="H8" s="66"/>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row>
    <row r="9" spans="1:111" s="49" customFormat="1" ht="30" customHeight="1" x14ac:dyDescent="0.25">
      <c r="A9" s="1015" t="s">
        <v>87</v>
      </c>
      <c r="B9" s="1004" t="s">
        <v>232</v>
      </c>
      <c r="C9" s="1005" t="s">
        <v>205</v>
      </c>
      <c r="D9" s="1005" t="s">
        <v>214</v>
      </c>
      <c r="E9" s="1005" t="s">
        <v>233</v>
      </c>
      <c r="F9" s="1016" t="s">
        <v>234</v>
      </c>
      <c r="G9" s="1016"/>
      <c r="H9" s="988" t="s">
        <v>235</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row>
    <row r="10" spans="1:111" s="50" customFormat="1" ht="48.75" customHeight="1" x14ac:dyDescent="0.25">
      <c r="A10" s="1015"/>
      <c r="B10" s="1004"/>
      <c r="C10" s="1005"/>
      <c r="D10" s="1005"/>
      <c r="E10" s="1005"/>
      <c r="F10" s="1016"/>
      <c r="G10" s="1016"/>
      <c r="H10" s="988"/>
    </row>
    <row r="11" spans="1:111" s="50" customFormat="1" ht="151.5" customHeight="1" x14ac:dyDescent="0.25">
      <c r="A11" s="989" t="str">
        <f>DESCRIPCION!A10</f>
        <v>Inoportuna ejecución de las actividades establecidas en el plan estratégico de talento humano.</v>
      </c>
      <c r="B11" s="96" t="str">
        <f>DESCRIPCION!D10</f>
        <v>Demora en la adjudicación del proceso contractual para adelantar la actividades de bienestar social</v>
      </c>
      <c r="C11" s="112" t="str">
        <f>'CONTROLES Y EVALUACIÓN'!C11:C17</f>
        <v>1) Director ( a ) de Talento Humano 2) Semestral 3) Verificar el desarrollo de las actividades programadas, frente a las ejecutadas y cumplidas, establecidas en el programa de estímulos. 4) A través del cronograma de actividades aprobado por la comisión de personal. 5) En caso de no cumplir con las actividades programadas en los tiempos establecidos en el cronograma de actividades, se reprogramas y se ejecutan por otros medios. 6) Informe de ejecución del programa de estímulos</v>
      </c>
      <c r="D11" s="245" t="str">
        <f>'CONTROLES Y EVALUACIÓN'!H11:H17</f>
        <v>Fuerte</v>
      </c>
      <c r="E11" s="245" t="str">
        <f>'CONTROLES Y EVALUACIÓN'!I11:I17</f>
        <v>Fuerte (Siempre se Ejecuta)</v>
      </c>
      <c r="F11" s="11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9">
        <f>IF(F11="Fuerte",100,IF(F11="Moderado",50,IF(F11="Débil",0," ")))</f>
        <v>100</v>
      </c>
      <c r="H11" s="797" t="str">
        <f>IF(G14=100,"Fuerte",IF(AND(G14&gt;=50,G14&lt;=99),"Moderado",IF(AND(G14&gt;0,G14&lt;=49),"Débil"," ")))</f>
        <v>Fuerte</v>
      </c>
    </row>
    <row r="12" spans="1:111" s="50" customFormat="1" ht="182.25" customHeight="1" x14ac:dyDescent="0.25">
      <c r="A12" s="990"/>
      <c r="B12" s="96" t="str">
        <f>DESCRIPCION!D11</f>
        <v>Baja asignación presupuestal  para la ejecución de las actividades del Plan Estrategico de Talento Humano</v>
      </c>
      <c r="C12" s="112" t="str">
        <f>'CONTROLES Y EVALUACIÓN'!C22</f>
        <v xml:space="preserve">1) Director ( a ) de Talento Humano 2) Semestral 3) Verificar el desarrollo de las actividades programadas, frente a las ejecutadas y cumplidas, establecidas en el PETH. 4) Verificar el presupuesto comparado con las actividades se busca que estas actividades se realicen a traves de recursos de gestión. 5) En caso de no cumplir con PETH  en los tiempos establecidos en el cronograma de actividades, se reprograman y se ejecutan por otros medios. 6) Informe de ejecución del Plan estrategico de Talento Humano </v>
      </c>
      <c r="D12" s="97" t="str">
        <f>'CONTROLES Y EVALUACIÓN'!H22</f>
        <v>Fuerte</v>
      </c>
      <c r="E12" s="97" t="str">
        <f>'CONTROLES Y EVALUACIÓN'!I22</f>
        <v>Fuerte (Siempre se Ejecuta)</v>
      </c>
      <c r="F12" s="11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59">
        <f t="shared" ref="G12" si="1">IF(F12="Fuerte",100,IF(F12="Moderado",50,IF(F12="Débil",0," ")))</f>
        <v>100</v>
      </c>
      <c r="H12" s="798"/>
    </row>
    <row r="13" spans="1:111" s="50" customFormat="1" ht="126" customHeight="1" x14ac:dyDescent="0.25">
      <c r="A13" s="991"/>
      <c r="B13" s="96" t="str">
        <f>DESCRIPCION!D12</f>
        <v xml:space="preserve">Falta de transferencia del conocimiento entre los funcionarios de la Administración Municipal </v>
      </c>
      <c r="C13" s="112">
        <f>'CONTROLES Y EVALUACIÓN'!C33</f>
        <v>0</v>
      </c>
      <c r="D13" s="97" t="str">
        <f>'CONTROLES Y EVALUACIÓN'!H33</f>
        <v>CALIFICACION DEL DISEÑO</v>
      </c>
      <c r="E13" s="97" t="str">
        <f>'CONTROLES Y EVALUACIÓN'!I33</f>
        <v>El control se ejecuta de manera consistente por los responsables.
(EJECUCIÓN)</v>
      </c>
      <c r="F13" s="111" t="str">
        <f t="shared" si="0"/>
        <v xml:space="preserve"> </v>
      </c>
      <c r="G13" s="59" t="str">
        <f>IF(F13="Fuerte",100,IF(F13="Moderado",50,IF(F13="Débil",0," ")))</f>
        <v xml:space="preserve"> </v>
      </c>
      <c r="H13" s="798"/>
    </row>
    <row r="14" spans="1:111" s="50" customFormat="1" ht="30.75" customHeight="1" x14ac:dyDescent="0.25">
      <c r="A14" s="994"/>
      <c r="B14" s="995"/>
      <c r="C14" s="995"/>
      <c r="D14" s="995"/>
      <c r="E14" s="995"/>
      <c r="F14" s="996"/>
      <c r="G14" s="249">
        <f>AVERAGE(G11:G13)</f>
        <v>100</v>
      </c>
      <c r="H14" s="993"/>
    </row>
    <row r="15" spans="1:111" s="50" customFormat="1" ht="153.75" customHeight="1" x14ac:dyDescent="0.25">
      <c r="A15" s="992" t="str">
        <f>DESCRIPCION!A13</f>
        <v>Otorgamiento de encargos y provisionalidades sin el lleno de requisitos establecidos en la normatividad para beneficio de un tercero.</v>
      </c>
      <c r="B15" s="96" t="str">
        <f>DESCRIPCION!D13</f>
        <v>Falta de aplicación y apropiación de la normatividad vigente</v>
      </c>
      <c r="C15" s="112">
        <f>'CONTROLES Y EVALUACIÓN'!C44</f>
        <v>0</v>
      </c>
      <c r="D15" s="97" t="str">
        <f>'CONTROLES Y EVALUACIÓN'!H44</f>
        <v>CALIFICACION DEL DISEÑO</v>
      </c>
      <c r="E15" s="97" t="str">
        <f>'CONTROLES Y EVALUACIÓN'!I44</f>
        <v>El control se ejecuta de manera consistente por los responsables.
(EJECUCIÓN)</v>
      </c>
      <c r="F15" s="111">
        <f>'CONTROLES Y EVALUACIÓN'!J44</f>
        <v>0</v>
      </c>
      <c r="G15" s="59" t="str">
        <f>IF(F15="Fuerte",100,IF(F15="Moderado",50,IF(F15="Débil",0," ")))</f>
        <v xml:space="preserve"> </v>
      </c>
      <c r="H15" s="797" t="e">
        <f>IF(G18=100,"Fuerte",IF(AND(G18&gt;=50,G18&lt;=99),"Moderado",IF(AND(G18&gt;0,G18&lt;=49),"Débil"," ")))</f>
        <v>#DIV/0!</v>
      </c>
    </row>
    <row r="16" spans="1:111" s="50" customFormat="1" ht="153.75" customHeight="1" x14ac:dyDescent="0.25">
      <c r="A16" s="992"/>
      <c r="B16" s="96" t="str">
        <f>DESCRIPCION!D14</f>
        <v xml:space="preserve"> Falta de apropiación a los valores y principios  establecidos en el  Código de Integridad y Buen Gobierno</v>
      </c>
      <c r="C16" s="112">
        <f>'CONTROLES Y EVALUACIÓN'!C55</f>
        <v>0</v>
      </c>
      <c r="D16" s="97" t="str">
        <f>'CONTROLES Y EVALUACIÓN'!H55</f>
        <v>CALIFICACION DEL DISEÑO</v>
      </c>
      <c r="E16" s="97" t="str">
        <f>'CONTROLES Y EVALUACIÓN'!I55</f>
        <v>El control se ejecuta de manera consistente por los responsables.
(EJECUCIÓN)</v>
      </c>
      <c r="F16" s="111">
        <f>'CONTROLES Y EVALUACIÓN'!J55</f>
        <v>0</v>
      </c>
      <c r="G16" s="59" t="str">
        <f t="shared" ref="G16:G17" si="2">IF(F16="Fuerte",100,IF(F16="Moderado",50,IF(F16="Débil",0," ")))</f>
        <v xml:space="preserve"> </v>
      </c>
      <c r="H16" s="798"/>
    </row>
    <row r="17" spans="1:8" s="50" customFormat="1" ht="162" customHeight="1" x14ac:dyDescent="0.25">
      <c r="A17" s="992"/>
      <c r="B17" s="96">
        <f>DESCRIPCION!D15</f>
        <v>0</v>
      </c>
      <c r="C17" s="112">
        <f>+('CONTROLES Y EVALUACIÓN'!C66)</f>
        <v>0</v>
      </c>
      <c r="D17" s="97" t="str">
        <f>'CONTROLES Y EVALUACIÓN'!H66</f>
        <v>CALIFICACION DEL DISEÑO</v>
      </c>
      <c r="E17" s="97" t="str">
        <f>'CONTROLES Y EVALUACIÓN'!I66</f>
        <v>El control se ejecuta de manera consistente por los responsables.
(EJECUCIÓN)</v>
      </c>
      <c r="F17" s="111">
        <f>'CONTROLES Y EVALUACIÓN'!J66</f>
        <v>0</v>
      </c>
      <c r="G17" s="59" t="str">
        <f t="shared" si="2"/>
        <v xml:space="preserve"> </v>
      </c>
      <c r="H17" s="798"/>
    </row>
    <row r="18" spans="1:8" s="50" customFormat="1" ht="36" customHeight="1" x14ac:dyDescent="0.25">
      <c r="A18" s="997"/>
      <c r="B18" s="998"/>
      <c r="C18" s="998"/>
      <c r="D18" s="998"/>
      <c r="E18" s="998"/>
      <c r="F18" s="999"/>
      <c r="G18" s="113" t="e">
        <f>AVERAGE(G15:G17)</f>
        <v>#DIV/0!</v>
      </c>
      <c r="H18" s="993"/>
    </row>
    <row r="19" spans="1:8" s="50" customFormat="1" ht="135" customHeight="1" x14ac:dyDescent="0.25">
      <c r="A19" s="989" t="str">
        <f>DESCRIPCION!A16</f>
        <v>Favorecer interes propios o a terceros con decisiones o actuaciones dentro de la Administración Municipal</v>
      </c>
      <c r="B19" s="96" t="str">
        <f>DESCRIPCION!D16</f>
        <v>Falta de documentacion y socializacion del identificacion y declaracion de conflictos de intereses</v>
      </c>
      <c r="C19" s="112">
        <f>'CONTROLES Y EVALUACIÓN'!C77</f>
        <v>0</v>
      </c>
      <c r="D19" s="97" t="str">
        <f>'CONTROLES Y EVALUACIÓN'!H77</f>
        <v>CALIFICACION DEL DISEÑO</v>
      </c>
      <c r="E19" s="97" t="str">
        <f>'CONTROLES Y EVALUACIÓN'!I77</f>
        <v>El control se ejecuta de manera consistente por los responsables.
(EJECUCIÓN)</v>
      </c>
      <c r="F19" s="111">
        <f>'CONTROLES Y EVALUACIÓN'!J77</f>
        <v>0</v>
      </c>
      <c r="G19" s="59" t="str">
        <f>IF(F19="Fuerte",100,IF(F19="Moderado",50,IF(F19="Débil",0," ")))</f>
        <v xml:space="preserve"> </v>
      </c>
      <c r="H19" s="797" t="e">
        <f>IF(G22=100,"Fuerte",IF(AND(G22&gt;=50,G22&lt;=99),"Moderado",IF(AND(G22&gt;0,G22&lt;=49),"Débil"," ")))</f>
        <v>#DIV/0!</v>
      </c>
    </row>
    <row r="20" spans="1:8" s="50" customFormat="1" ht="114" customHeight="1" x14ac:dyDescent="0.25">
      <c r="A20" s="990"/>
      <c r="B20" s="96" t="str">
        <f>DESCRIPCION!D17</f>
        <v xml:space="preserve">Prevalecer el interes particular en vez del comun en una situacion determinada </v>
      </c>
      <c r="C20" s="112">
        <f>'CONTROLES Y EVALUACIÓN'!C88</f>
        <v>0</v>
      </c>
      <c r="D20" s="97" t="str">
        <f>'CONTROLES Y EVALUACIÓN'!H88</f>
        <v>CALIFICACION DEL DISEÑO</v>
      </c>
      <c r="E20" s="97" t="str">
        <f>'CONTROLES Y EVALUACIÓN'!I88</f>
        <v>El control se ejecuta de manera consistente por los responsables.
(EJECUCIÓN)</v>
      </c>
      <c r="F20" s="111">
        <f>'CONTROLES Y EVALUACIÓN'!J88</f>
        <v>0</v>
      </c>
      <c r="G20" s="59" t="str">
        <f t="shared" ref="G20:G21" si="3">IF(F20="Fuerte",100,IF(F20="Moderado",50,IF(F20="Débil",0," ")))</f>
        <v xml:space="preserve"> </v>
      </c>
      <c r="H20" s="798"/>
    </row>
    <row r="21" spans="1:8" s="50" customFormat="1" ht="114" customHeight="1" x14ac:dyDescent="0.25">
      <c r="A21" s="991"/>
      <c r="B21" s="96">
        <f>DESCRIPCION!D18</f>
        <v>0</v>
      </c>
      <c r="C21" s="112">
        <f>'CONTROLES Y EVALUACIÓN'!C99</f>
        <v>0</v>
      </c>
      <c r="D21" s="97" t="str">
        <f>'CONTROLES Y EVALUACIÓN'!H99</f>
        <v>CALIFICACION DEL DISEÑO</v>
      </c>
      <c r="E21" s="97" t="str">
        <f>'CONTROLES Y EVALUACIÓN'!I99</f>
        <v>El control se ejecuta de manera consistente por los responsables.
(EJECUCIÓN)</v>
      </c>
      <c r="F21" s="111">
        <f>'CONTROLES Y EVALUACIÓN'!J99</f>
        <v>0</v>
      </c>
      <c r="G21" s="59" t="str">
        <f t="shared" si="3"/>
        <v xml:space="preserve"> </v>
      </c>
      <c r="H21" s="798"/>
    </row>
    <row r="22" spans="1:8" s="50" customFormat="1" ht="33.75" customHeight="1" x14ac:dyDescent="0.25">
      <c r="A22" s="985"/>
      <c r="B22" s="986"/>
      <c r="C22" s="986"/>
      <c r="D22" s="986"/>
      <c r="E22" s="986"/>
      <c r="F22" s="987"/>
      <c r="G22" s="114" t="e">
        <f>AVERAGE(G19:G21)</f>
        <v>#DIV/0!</v>
      </c>
      <c r="H22" s="798"/>
    </row>
    <row r="23" spans="1:8" s="50" customFormat="1" ht="113.25" customHeight="1" x14ac:dyDescent="0.25">
      <c r="A23" s="989" t="str">
        <f>DESCRIPCION!A19</f>
        <v>d</v>
      </c>
      <c r="B23" s="96">
        <f>DESCRIPCION!D19</f>
        <v>0</v>
      </c>
      <c r="C23" s="112">
        <f>'CONTROLES Y EVALUACIÓN'!C110</f>
        <v>0</v>
      </c>
      <c r="D23" s="97" t="str">
        <f>'CONTROLES Y EVALUACIÓN'!H110</f>
        <v>CALIFICACION DEL DISEÑO</v>
      </c>
      <c r="E23" s="97" t="str">
        <f>'CONTROLES Y EVALUACIÓN'!I110</f>
        <v>El control se ejecuta de manera consistente por los responsables.
(EJECUCIÓN)</v>
      </c>
      <c r="F23" s="111">
        <f>'CONTROLES Y EVALUACIÓN'!J110</f>
        <v>0</v>
      </c>
      <c r="G23" s="59" t="str">
        <f>IF(F23="Fuerte",100,IF(F23="Moderado",50,IF(F23="Débil",0," ")))</f>
        <v xml:space="preserve"> </v>
      </c>
      <c r="H23" s="797" t="e">
        <f>IF(G26=100,"Fuerte",IF(AND(G26&gt;=50,G26&lt;=99),"Moderado",IF(AND(G26&gt;0,G26&lt;=49),"Débil"," ")))</f>
        <v>#DIV/0!</v>
      </c>
    </row>
    <row r="24" spans="1:8" ht="113.25" customHeight="1" x14ac:dyDescent="0.2">
      <c r="A24" s="990"/>
      <c r="B24" s="96">
        <f>DESCRIPCION!D20</f>
        <v>0</v>
      </c>
      <c r="C24" s="112">
        <f>'CONTROLES Y EVALUACIÓN'!C121</f>
        <v>0</v>
      </c>
      <c r="D24" s="97" t="str">
        <f>'CONTROLES Y EVALUACIÓN'!H121</f>
        <v>CALIFICACION DEL DISEÑO</v>
      </c>
      <c r="E24" s="97" t="str">
        <f>'CONTROLES Y EVALUACIÓN'!I121</f>
        <v>El control se ejecuta de manera consistente por los responsables.
(EJECUCIÓN)</v>
      </c>
      <c r="F24" s="111">
        <f>'CONTROLES Y EVALUACIÓN'!J121</f>
        <v>0</v>
      </c>
      <c r="G24" s="59" t="str">
        <f t="shared" ref="G24:G25" si="4">IF(F24="Fuerte",100,IF(F24="Moderado",50,IF(F24="Débil",0," ")))</f>
        <v xml:space="preserve"> </v>
      </c>
      <c r="H24" s="798"/>
    </row>
    <row r="25" spans="1:8" ht="123.75" customHeight="1" x14ac:dyDescent="0.2">
      <c r="A25" s="991"/>
      <c r="B25" s="96">
        <f>DESCRIPCION!D21</f>
        <v>0</v>
      </c>
      <c r="C25" s="112">
        <f>'CONTROLES Y EVALUACIÓN'!C132</f>
        <v>0</v>
      </c>
      <c r="D25" s="97" t="str">
        <f>'CONTROLES Y EVALUACIÓN'!H132</f>
        <v>CALIFICACION DEL DISEÑO</v>
      </c>
      <c r="E25" s="97" t="str">
        <f>'CONTROLES Y EVALUACIÓN'!I132</f>
        <v>El control se ejecuta de manera consistente por los responsables.
(EJECUCIÓN)</v>
      </c>
      <c r="F25" s="111">
        <f>'CONTROLES Y EVALUACIÓN'!J132</f>
        <v>0</v>
      </c>
      <c r="G25" s="59" t="str">
        <f t="shared" si="4"/>
        <v xml:space="preserve"> </v>
      </c>
      <c r="H25" s="798"/>
    </row>
    <row r="26" spans="1:8" ht="31.5" customHeight="1" x14ac:dyDescent="0.2">
      <c r="A26" s="985"/>
      <c r="B26" s="986"/>
      <c r="C26" s="986"/>
      <c r="D26" s="986"/>
      <c r="E26" s="986"/>
      <c r="F26" s="987"/>
      <c r="G26" s="114" t="e">
        <f>AVERAGE(G23:G25)</f>
        <v>#DIV/0!</v>
      </c>
      <c r="H26" s="798"/>
    </row>
    <row r="27" spans="1:8" ht="112.5" customHeight="1" x14ac:dyDescent="0.2">
      <c r="A27" s="989" t="str">
        <f>DESCRIPCION!A22</f>
        <v>e</v>
      </c>
      <c r="B27" s="96">
        <f>DESCRIPCION!D22</f>
        <v>0</v>
      </c>
      <c r="C27" s="112">
        <f>'CONTROLES Y EVALUACIÓN'!C143</f>
        <v>0</v>
      </c>
      <c r="D27" s="97" t="str">
        <f>'CONTROLES Y EVALUACIÓN'!H143</f>
        <v>CALIFICACION DEL DISEÑO</v>
      </c>
      <c r="E27" s="97" t="str">
        <f>'CONTROLES Y EVALUACIÓN'!I143</f>
        <v>El control se ejecuta de manera consistente por los responsables.
(EJECUCIÓN)</v>
      </c>
      <c r="F27" s="111">
        <f>'CONTROLES Y EVALUACIÓN'!J143</f>
        <v>0</v>
      </c>
      <c r="G27" s="59" t="str">
        <f>IF(F27="Fuerte",100,IF(F27="Moderado",50,IF(F27="Débil",0," ")))</f>
        <v xml:space="preserve"> </v>
      </c>
      <c r="H27" s="797" t="e">
        <f>IF(G30=100,"Fuerte",IF(AND(G30&gt;=50,G30&lt;=99),"Moderado",IF(AND(G30&gt;0,G30&lt;=49),"Débil"," ")))</f>
        <v>#DIV/0!</v>
      </c>
    </row>
    <row r="28" spans="1:8" ht="99.75" customHeight="1" x14ac:dyDescent="0.2">
      <c r="A28" s="990"/>
      <c r="B28" s="96">
        <f>DESCRIPCION!D23</f>
        <v>0</v>
      </c>
      <c r="C28" s="112">
        <f>'CONTROLES Y EVALUACIÓN'!C154</f>
        <v>0</v>
      </c>
      <c r="D28" s="97" t="str">
        <f>'CONTROLES Y EVALUACIÓN'!H154</f>
        <v>CALIFICACION DEL DISEÑO</v>
      </c>
      <c r="E28" s="97" t="str">
        <f>'CONTROLES Y EVALUACIÓN'!I154</f>
        <v>El control se ejecuta de manera consistente por los responsables.
(EJECUCIÓN)</v>
      </c>
      <c r="F28" s="111">
        <f>'CONTROLES Y EVALUACIÓN'!J154</f>
        <v>0</v>
      </c>
      <c r="G28" s="59" t="str">
        <f t="shared" ref="G28:G29" si="5">IF(F28="Fuerte",100,IF(F28="Moderado",50,IF(F28="Débil",0," ")))</f>
        <v xml:space="preserve"> </v>
      </c>
      <c r="H28" s="798"/>
    </row>
    <row r="29" spans="1:8" ht="96.75" customHeight="1" x14ac:dyDescent="0.2">
      <c r="A29" s="991"/>
      <c r="B29" s="96">
        <f>DESCRIPCION!D24</f>
        <v>0</v>
      </c>
      <c r="C29" s="112">
        <f>'CONTROLES Y EVALUACIÓN'!C165</f>
        <v>0</v>
      </c>
      <c r="D29" s="97" t="str">
        <f>'CONTROLES Y EVALUACIÓN'!H165</f>
        <v>CALIFICACION DEL DISEÑO</v>
      </c>
      <c r="E29" s="97" t="str">
        <f>'CONTROLES Y EVALUACIÓN'!I165</f>
        <v>El control se ejecuta de manera consistente por los responsables.
(EJECUCIÓN)</v>
      </c>
      <c r="F29" s="111">
        <f>'CONTROLES Y EVALUACIÓN'!J165</f>
        <v>0</v>
      </c>
      <c r="G29" s="59" t="str">
        <f t="shared" si="5"/>
        <v xml:space="preserve"> </v>
      </c>
      <c r="H29" s="798"/>
    </row>
    <row r="30" spans="1:8" ht="24" customHeight="1" x14ac:dyDescent="0.2">
      <c r="A30" s="985"/>
      <c r="B30" s="986"/>
      <c r="C30" s="986"/>
      <c r="D30" s="986"/>
      <c r="E30" s="986"/>
      <c r="F30" s="987"/>
      <c r="G30" s="114" t="e">
        <f>AVERAGE(G27:G29)</f>
        <v>#DIV/0!</v>
      </c>
      <c r="H30" s="798"/>
    </row>
    <row r="31" spans="1:8" ht="120" customHeight="1" x14ac:dyDescent="0.2">
      <c r="A31" s="989" t="str">
        <f>DESCRIPCION!A25</f>
        <v>f</v>
      </c>
      <c r="B31" s="96">
        <f>DESCRIPCION!D25</f>
        <v>0</v>
      </c>
      <c r="C31" s="112">
        <f>'CONTROLES Y EVALUACIÓN'!C176</f>
        <v>0</v>
      </c>
      <c r="D31" s="97" t="str">
        <f>'CONTROLES Y EVALUACIÓN'!H176</f>
        <v>CALIFICACION DEL DISEÑO</v>
      </c>
      <c r="E31" s="97" t="str">
        <f>'CONTROLES Y EVALUACIÓN'!I176</f>
        <v>El control se ejecuta de manera consistente por los responsables.
(EJECUCIÓN)</v>
      </c>
      <c r="F31" s="111">
        <f>'CONTROLES Y EVALUACIÓN'!J176</f>
        <v>0</v>
      </c>
      <c r="G31" s="59" t="str">
        <f>IF(F31="Fuerte",100,IF(F31="Moderado",50,IF(F31="Débil",0," ")))</f>
        <v xml:space="preserve"> </v>
      </c>
      <c r="H31" s="797" t="e">
        <f>IF(G34=100,"Fuerte",IF(AND(G34&gt;=50,G34&lt;=99),"Moderado",IF(AND(G34&gt;0,G34&lt;=49),"Débil"," ")))</f>
        <v>#DIV/0!</v>
      </c>
    </row>
    <row r="32" spans="1:8" ht="114" customHeight="1" x14ac:dyDescent="0.2">
      <c r="A32" s="990"/>
      <c r="B32" s="96">
        <f>DESCRIPCION!B26</f>
        <v>0</v>
      </c>
      <c r="C32" s="112">
        <f>'CONTROLES Y EVALUACIÓN'!C187</f>
        <v>0</v>
      </c>
      <c r="D32" s="97" t="str">
        <f>'CONTROLES Y EVALUACIÓN'!H187</f>
        <v>CALIFICACION DEL DISEÑO</v>
      </c>
      <c r="E32" s="97" t="str">
        <f>'CONTROLES Y EVALUACIÓN'!I187</f>
        <v>El control se ejecuta de manera consistente por los responsables.
(EJECUCIÓN)</v>
      </c>
      <c r="F32" s="111">
        <f>'CONTROLES Y EVALUACIÓN'!J187</f>
        <v>0</v>
      </c>
      <c r="G32" s="59" t="str">
        <f t="shared" ref="G32:G33" si="6">IF(F32="Fuerte",100,IF(F32="Moderado",50,IF(F32="Débil",0," ")))</f>
        <v xml:space="preserve"> </v>
      </c>
      <c r="H32" s="798"/>
    </row>
    <row r="33" spans="1:8" ht="100.5" customHeight="1" x14ac:dyDescent="0.2">
      <c r="A33" s="991"/>
      <c r="B33" s="96">
        <f>DESCRIPCION!B27</f>
        <v>0</v>
      </c>
      <c r="C33" s="112">
        <f>'CONTROLES Y EVALUACIÓN'!C198</f>
        <v>0</v>
      </c>
      <c r="D33" s="97" t="str">
        <f>'CONTROLES Y EVALUACIÓN'!H198</f>
        <v>CALIFICACION DEL DISEÑO</v>
      </c>
      <c r="E33" s="97" t="str">
        <f>'CONTROLES Y EVALUACIÓN'!I198</f>
        <v>El control se ejecuta de manera consistente por los responsables.
(EJECUCIÓN)</v>
      </c>
      <c r="F33" s="111">
        <f>'CONTROLES Y EVALUACIÓN'!J198</f>
        <v>0</v>
      </c>
      <c r="G33" s="59" t="str">
        <f t="shared" si="6"/>
        <v xml:space="preserve"> </v>
      </c>
      <c r="H33" s="798"/>
    </row>
    <row r="34" spans="1:8" ht="30" customHeight="1" x14ac:dyDescent="0.2">
      <c r="A34" s="985"/>
      <c r="B34" s="986"/>
      <c r="C34" s="986"/>
      <c r="D34" s="986"/>
      <c r="E34" s="986"/>
      <c r="F34" s="987"/>
      <c r="G34" s="114" t="e">
        <f>AVERAGE(G31:G33)</f>
        <v>#DIV/0!</v>
      </c>
      <c r="H34" s="798"/>
    </row>
    <row r="35" spans="1:8" ht="107.25" customHeight="1" x14ac:dyDescent="0.2">
      <c r="A35" s="989" t="str">
        <f>DESCRIPCION!A28</f>
        <v>g</v>
      </c>
      <c r="B35" s="96">
        <f>DESCRIPCION!D28</f>
        <v>0</v>
      </c>
      <c r="C35" s="112">
        <f>'CONTROLES Y EVALUACIÓN'!C209</f>
        <v>0</v>
      </c>
      <c r="D35" s="97" t="str">
        <f>'CONTROLES Y EVALUACIÓN'!H209</f>
        <v>CALIFICACION DEL DISEÑO</v>
      </c>
      <c r="E35" s="97" t="str">
        <f>'CONTROLES Y EVALUACIÓN'!I209</f>
        <v>El control se ejecuta de manera consistente por los responsables.
(EJECUCIÓN)</v>
      </c>
      <c r="F35" s="111">
        <f>'CONTROLES Y EVALUACIÓN'!J209</f>
        <v>0</v>
      </c>
      <c r="G35" s="59" t="str">
        <f>IF(F35="Fuerte",100,IF(F35="Moderado",50,IF(F35="Débil",0," ")))</f>
        <v xml:space="preserve"> </v>
      </c>
      <c r="H35" s="797" t="e">
        <f>IF(G38=100,"Fuerte",IF(AND(G38&gt;=50,G38&lt;=99),"Moderado",IF(AND(G38&gt;0,G38&lt;=49),"Débil"," ")))</f>
        <v>#DIV/0!</v>
      </c>
    </row>
    <row r="36" spans="1:8" ht="108.75" customHeight="1" x14ac:dyDescent="0.2">
      <c r="A36" s="990"/>
      <c r="B36" s="96">
        <f>DESCRIPCION!D29</f>
        <v>0</v>
      </c>
      <c r="C36" s="112">
        <f>'CONTROLES Y EVALUACIÓN'!C220</f>
        <v>0</v>
      </c>
      <c r="D36" s="97" t="str">
        <f>'CONTROLES Y EVALUACIÓN'!H220</f>
        <v>CALIFICACION DEL DISEÑO</v>
      </c>
      <c r="E36" s="97" t="str">
        <f>'CONTROLES Y EVALUACIÓN'!I220</f>
        <v>El control se ejecuta de manera consistente por los responsables.
(EJECUCIÓN)</v>
      </c>
      <c r="F36" s="111">
        <f>'CONTROLES Y EVALUACIÓN'!J220</f>
        <v>0</v>
      </c>
      <c r="G36" s="59" t="str">
        <f t="shared" ref="G36:G37" si="7">IF(F36="Fuerte",100,IF(F36="Moderado",50,IF(F36="Débil",0," ")))</f>
        <v xml:space="preserve"> </v>
      </c>
      <c r="H36" s="798"/>
    </row>
    <row r="37" spans="1:8" ht="111" customHeight="1" x14ac:dyDescent="0.2">
      <c r="A37" s="991"/>
      <c r="B37" s="96">
        <f>DESCRIPCION!D30</f>
        <v>0</v>
      </c>
      <c r="C37" s="112">
        <f>'CONTROLES Y EVALUACIÓN'!C231</f>
        <v>0</v>
      </c>
      <c r="D37" s="97" t="str">
        <f>'CONTROLES Y EVALUACIÓN'!H231</f>
        <v>CALIFICACION DEL DISEÑO</v>
      </c>
      <c r="E37" s="97" t="str">
        <f>'CONTROLES Y EVALUACIÓN'!I231</f>
        <v>El control se ejecuta de manera consistente por los responsables.
(EJECUCIÓN)</v>
      </c>
      <c r="F37" s="111">
        <f>'CONTROLES Y EVALUACIÓN'!J231</f>
        <v>0</v>
      </c>
      <c r="G37" s="59" t="str">
        <f t="shared" si="7"/>
        <v xml:space="preserve"> </v>
      </c>
      <c r="H37" s="798"/>
    </row>
    <row r="38" spans="1:8" ht="31.5" customHeight="1" x14ac:dyDescent="0.2">
      <c r="A38" s="985"/>
      <c r="B38" s="986"/>
      <c r="C38" s="986"/>
      <c r="D38" s="986"/>
      <c r="E38" s="986"/>
      <c r="F38" s="987"/>
      <c r="G38" s="114" t="e">
        <f>AVERAGE(G35:G37)</f>
        <v>#DIV/0!</v>
      </c>
      <c r="H38" s="798"/>
    </row>
    <row r="39" spans="1:8" ht="85.5" customHeight="1" x14ac:dyDescent="0.2">
      <c r="A39" s="989" t="str">
        <f>DESCRIPCION!A31</f>
        <v>h</v>
      </c>
      <c r="B39" s="96">
        <f>DESCRIPCION!D31</f>
        <v>0</v>
      </c>
      <c r="C39" s="112">
        <f>'CONTROLES Y EVALUACIÓN'!C242</f>
        <v>0</v>
      </c>
      <c r="D39" s="97" t="str">
        <f>'CONTROLES Y EVALUACIÓN'!H242</f>
        <v>CALIFICACION DEL DISEÑO</v>
      </c>
      <c r="E39" s="97" t="str">
        <f>'CONTROLES Y EVALUACIÓN'!I242</f>
        <v>El control se ejecuta de manera consistente por los responsables.
(EJECUCIÓN)</v>
      </c>
      <c r="F39" s="111">
        <f>'CONTROLES Y EVALUACIÓN'!J242</f>
        <v>0</v>
      </c>
      <c r="G39" s="59" t="str">
        <f>IF(F39="Fuerte",100,IF(F39="Moderado",50,IF(F39="Débil",0," ")))</f>
        <v xml:space="preserve"> </v>
      </c>
      <c r="H39" s="797" t="e">
        <f>IF(G42=100,"Fuerte",IF(AND(G42&gt;=50,G42&lt;=99),"Moderado",IF(AND(G42&gt;0,G42&lt;=49),"Débil"," ")))</f>
        <v>#DIV/0!</v>
      </c>
    </row>
    <row r="40" spans="1:8" ht="92.25" customHeight="1" x14ac:dyDescent="0.2">
      <c r="A40" s="990"/>
      <c r="B40" s="96">
        <f>DESCRIPCION!D32</f>
        <v>0</v>
      </c>
      <c r="C40" s="112">
        <f>'CONTROLES Y EVALUACIÓN'!C253</f>
        <v>0</v>
      </c>
      <c r="D40" s="97" t="str">
        <f>'CONTROLES Y EVALUACIÓN'!H253</f>
        <v>CALIFICACION DEL DISEÑO</v>
      </c>
      <c r="E40" s="97" t="str">
        <f>'CONTROLES Y EVALUACIÓN'!I253</f>
        <v>El control se ejecuta de manera consistente por los responsables.
(EJECUCIÓN)</v>
      </c>
      <c r="F40" s="111">
        <f>'CONTROLES Y EVALUACIÓN'!J253</f>
        <v>0</v>
      </c>
      <c r="G40" s="59" t="str">
        <f t="shared" ref="G40" si="8">IF(F40="Fuerte",100,IF(F40="Moderado",50,IF(F40="Débil",0," ")))</f>
        <v xml:space="preserve"> </v>
      </c>
      <c r="H40" s="798"/>
    </row>
    <row r="41" spans="1:8" ht="86.25" customHeight="1" x14ac:dyDescent="0.2">
      <c r="A41" s="991"/>
      <c r="B41" s="96">
        <f>DESCRIPCION!D33</f>
        <v>0</v>
      </c>
      <c r="C41" s="112">
        <f>'CONTROLES Y EVALUACIÓN'!C264</f>
        <v>0</v>
      </c>
      <c r="D41" s="97" t="str">
        <f>'CONTROLES Y EVALUACIÓN'!H264</f>
        <v>CALIFICACION DEL DISEÑO</v>
      </c>
      <c r="E41" s="97" t="str">
        <f>'CONTROLES Y EVALUACIÓN'!I264</f>
        <v>El control se ejecuta de manera consistente por los responsables.
(EJECUCIÓN)</v>
      </c>
      <c r="F41" s="111">
        <f>'CONTROLES Y EVALUACIÓN'!J264</f>
        <v>0</v>
      </c>
      <c r="G41" s="59" t="str">
        <f>IF(F41="Fuerte",100,IF(F41="Moderado",50,IF(F41="Débil",0," ")))</f>
        <v xml:space="preserve"> </v>
      </c>
      <c r="H41" s="798"/>
    </row>
    <row r="42" spans="1:8" ht="28.5" customHeight="1" x14ac:dyDescent="0.2">
      <c r="A42" s="985"/>
      <c r="B42" s="986"/>
      <c r="C42" s="986"/>
      <c r="D42" s="986"/>
      <c r="E42" s="986"/>
      <c r="F42" s="987"/>
      <c r="G42" s="114" t="e">
        <f>AVERAGE(G39:G41)</f>
        <v>#DIV/0!</v>
      </c>
      <c r="H42" s="798"/>
    </row>
    <row r="43" spans="1:8" ht="71.25" customHeight="1" x14ac:dyDescent="0.2">
      <c r="A43" s="989" t="str">
        <f>DESCRIPCION!A34</f>
        <v>i</v>
      </c>
      <c r="B43" s="96">
        <f>DESCRIPCION!D34</f>
        <v>0</v>
      </c>
      <c r="C43" s="112">
        <f>'CONTROLES Y EVALUACIÓN'!C275</f>
        <v>0</v>
      </c>
      <c r="D43" s="97" t="str">
        <f>'CONTROLES Y EVALUACIÓN'!H275</f>
        <v>CALIFICACION DEL DISEÑO</v>
      </c>
      <c r="E43" s="97" t="str">
        <f>'CONTROLES Y EVALUACIÓN'!I275</f>
        <v>El control se ejecuta de manera consistente por los responsables.
(EJECUCIÓN)</v>
      </c>
      <c r="F43" s="111">
        <f>'CONTROLES Y EVALUACIÓN'!J275</f>
        <v>0</v>
      </c>
      <c r="G43" s="59" t="str">
        <f>IF(F43="Fuerte",100,IF(F43="Moderado",50,IF(F43="Débil",0," ")))</f>
        <v xml:space="preserve"> </v>
      </c>
      <c r="H43" s="797" t="e">
        <f>IF(G46=100,"Fuerte",IF(AND(G46&gt;=50,G46&lt;=99),"Moderado",IF(AND(G46&gt;0,G46&lt;=49),"Débil"," ")))</f>
        <v>#DIV/0!</v>
      </c>
    </row>
    <row r="44" spans="1:8" ht="91.5" customHeight="1" x14ac:dyDescent="0.2">
      <c r="A44" s="990"/>
      <c r="B44" s="96">
        <f>DESCRIPCION!D35</f>
        <v>0</v>
      </c>
      <c r="C44" s="112">
        <f>'CONTROLES Y EVALUACIÓN'!C286</f>
        <v>0</v>
      </c>
      <c r="D44" s="97" t="str">
        <f>'CONTROLES Y EVALUACIÓN'!H286</f>
        <v>CALIFICACION DEL DISEÑO</v>
      </c>
      <c r="E44" s="97" t="str">
        <f>'CONTROLES Y EVALUACIÓN'!I286</f>
        <v>El control se ejecuta de manera consistente por los responsables.
(EJECUCIÓN)</v>
      </c>
      <c r="F44" s="111">
        <f>'CONTROLES Y EVALUACIÓN'!J286</f>
        <v>0</v>
      </c>
      <c r="G44" s="59" t="str">
        <f t="shared" ref="G44:G45" si="9">IF(F44="Fuerte",100,IF(F44="Moderado",50,IF(F44="Débil",0," ")))</f>
        <v xml:space="preserve"> </v>
      </c>
      <c r="H44" s="798"/>
    </row>
    <row r="45" spans="1:8" ht="85.5" customHeight="1" x14ac:dyDescent="0.2">
      <c r="A45" s="991"/>
      <c r="B45" s="96">
        <f>DESCRIPCION!D36</f>
        <v>0</v>
      </c>
      <c r="C45" s="112">
        <f>'CONTROLES Y EVALUACIÓN'!C297</f>
        <v>0</v>
      </c>
      <c r="D45" s="97" t="str">
        <f>'CONTROLES Y EVALUACIÓN'!H297</f>
        <v>CALIFICACION DEL DISEÑO</v>
      </c>
      <c r="E45" s="97" t="str">
        <f>'CONTROLES Y EVALUACIÓN'!I297</f>
        <v>El control se ejecuta de manera consistente por los responsables.
(EJECUCIÓN)</v>
      </c>
      <c r="F45" s="111">
        <f>'CONTROLES Y EVALUACIÓN'!J297</f>
        <v>0</v>
      </c>
      <c r="G45" s="59" t="str">
        <f t="shared" si="9"/>
        <v xml:space="preserve"> </v>
      </c>
      <c r="H45" s="798"/>
    </row>
    <row r="46" spans="1:8" ht="33.75" customHeight="1" x14ac:dyDescent="0.2">
      <c r="A46" s="985"/>
      <c r="B46" s="986"/>
      <c r="C46" s="986"/>
      <c r="D46" s="986"/>
      <c r="E46" s="986"/>
      <c r="F46" s="987"/>
      <c r="G46" s="114" t="e">
        <f>AVERAGE(G43:G45)</f>
        <v>#DIV/0!</v>
      </c>
      <c r="H46" s="798"/>
    </row>
    <row r="47" spans="1:8" ht="107.25" customHeight="1" x14ac:dyDescent="0.2">
      <c r="A47" s="1017" t="str">
        <f>DESCRIPCION!A37</f>
        <v>j</v>
      </c>
      <c r="B47" s="96">
        <f>DESCRIPCION!D37</f>
        <v>0</v>
      </c>
      <c r="C47" s="112">
        <f>'CONTROLES Y EVALUACIÓN'!C308</f>
        <v>0</v>
      </c>
      <c r="D47" s="97" t="str">
        <f>'CONTROLES Y EVALUACIÓN'!H308</f>
        <v>CALIFICACION DEL DISEÑO</v>
      </c>
      <c r="E47" s="97" t="str">
        <f>'CONTROLES Y EVALUACIÓN'!I308</f>
        <v>El control se ejecuta de manera consistente por los responsables.
(EJECUCIÓN)</v>
      </c>
      <c r="F47" s="111">
        <f>'CONTROLES Y EVALUACIÓN'!J308</f>
        <v>0</v>
      </c>
      <c r="G47" s="59" t="str">
        <f>IF(F47="Fuerte",100,IF(F47="Moderado",50,IF(F47="Débil",0," ")))</f>
        <v xml:space="preserve"> </v>
      </c>
      <c r="H47" s="797" t="e">
        <f>IF(G50=100,"Fuerte",IF(AND(G50&gt;=50,G50&lt;=99),"Moderado",IF(AND(G50&gt;0,G50&lt;=49),"Débil"," ")))</f>
        <v>#DIV/0!</v>
      </c>
    </row>
    <row r="48" spans="1:8" ht="99.75" customHeight="1" x14ac:dyDescent="0.2">
      <c r="A48" s="1018"/>
      <c r="B48" s="96">
        <f>DESCRIPCION!D38</f>
        <v>0</v>
      </c>
      <c r="C48" s="112">
        <f>'CONTROLES Y EVALUACIÓN'!C319</f>
        <v>0</v>
      </c>
      <c r="D48" s="97" t="str">
        <f>'CONTROLES Y EVALUACIÓN'!H319</f>
        <v>CALIFICACION DEL DISEÑO</v>
      </c>
      <c r="E48" s="97" t="str">
        <f>'CONTROLES Y EVALUACIÓN'!I319</f>
        <v>El control se ejecuta de manera consistente por los responsables.
(EJECUCIÓN)</v>
      </c>
      <c r="F48" s="111">
        <f>'CONTROLES Y EVALUACIÓN'!J319</f>
        <v>0</v>
      </c>
      <c r="G48" s="59" t="str">
        <f t="shared" ref="G48:G49" si="10">IF(F48="Fuerte",100,IF(F48="Moderado",50,IF(F48="Débil",0," ")))</f>
        <v xml:space="preserve"> </v>
      </c>
      <c r="H48" s="798"/>
    </row>
    <row r="49" spans="1:8" ht="96" customHeight="1" x14ac:dyDescent="0.2">
      <c r="A49" s="1019"/>
      <c r="B49" s="96">
        <f>DESCRIPCION!D39</f>
        <v>0</v>
      </c>
      <c r="C49" s="112">
        <f>'CONTROLES Y EVALUACIÓN'!C330</f>
        <v>0</v>
      </c>
      <c r="D49" s="97">
        <f>'CONTROLES Y EVALUACIÓN'!H330</f>
        <v>0</v>
      </c>
      <c r="E49" s="97">
        <f>'CONTROLES Y EVALUACIÓN'!I330</f>
        <v>0</v>
      </c>
      <c r="F49" s="111">
        <f>'CONTROLES Y EVALUACIÓN'!J330</f>
        <v>0</v>
      </c>
      <c r="G49" s="59" t="str">
        <f t="shared" si="10"/>
        <v xml:space="preserve"> </v>
      </c>
      <c r="H49" s="798"/>
    </row>
    <row r="50" spans="1:8" ht="30.75" customHeight="1" thickBot="1" x14ac:dyDescent="0.25">
      <c r="A50" s="1020"/>
      <c r="B50" s="1021"/>
      <c r="C50" s="1021"/>
      <c r="D50" s="1021"/>
      <c r="E50" s="1021"/>
      <c r="F50" s="1022"/>
      <c r="G50" s="115" t="e">
        <f>AVERAGE(G47:G49)</f>
        <v>#DIV/0!</v>
      </c>
      <c r="H50" s="799"/>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85" zoomScaleNormal="85"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517"/>
      <c r="B1" s="853"/>
      <c r="C1" s="470" t="str">
        <f>CONTEXTO!B1</f>
        <v xml:space="preserve">PROCESO: </v>
      </c>
      <c r="D1" s="470"/>
      <c r="E1" s="470"/>
      <c r="F1" s="470"/>
      <c r="G1" s="489" t="s">
        <v>545</v>
      </c>
      <c r="H1" s="489"/>
      <c r="I1" s="489"/>
      <c r="J1" s="851"/>
      <c r="K1" s="441"/>
      <c r="L1" s="1"/>
    </row>
    <row r="2" spans="1:12" x14ac:dyDescent="0.25">
      <c r="A2" s="518"/>
      <c r="B2" s="512"/>
      <c r="C2" s="471"/>
      <c r="D2" s="471"/>
      <c r="E2" s="471"/>
      <c r="F2" s="471"/>
      <c r="G2" s="491" t="s">
        <v>563</v>
      </c>
      <c r="H2" s="491"/>
      <c r="I2" s="491"/>
      <c r="J2" s="852"/>
      <c r="K2" s="442"/>
      <c r="L2" s="1"/>
    </row>
    <row r="3" spans="1:12" ht="15" customHeight="1" x14ac:dyDescent="0.25">
      <c r="A3" s="518"/>
      <c r="B3" s="512"/>
      <c r="C3" s="471" t="s">
        <v>32</v>
      </c>
      <c r="D3" s="471"/>
      <c r="E3" s="471"/>
      <c r="F3" s="471"/>
      <c r="G3" s="491" t="s">
        <v>547</v>
      </c>
      <c r="H3" s="491"/>
      <c r="I3" s="491"/>
      <c r="J3" s="852"/>
      <c r="K3" s="442"/>
      <c r="L3" s="1"/>
    </row>
    <row r="4" spans="1:12" x14ac:dyDescent="0.25">
      <c r="A4" s="518"/>
      <c r="B4" s="512"/>
      <c r="C4" s="471"/>
      <c r="D4" s="471"/>
      <c r="E4" s="471"/>
      <c r="F4" s="471"/>
      <c r="G4" s="491" t="s">
        <v>567</v>
      </c>
      <c r="H4" s="491"/>
      <c r="I4" s="491"/>
      <c r="J4" s="852"/>
      <c r="K4" s="442"/>
      <c r="L4" s="1"/>
    </row>
    <row r="5" spans="1:12" ht="15.75" x14ac:dyDescent="0.25">
      <c r="A5" s="473"/>
      <c r="B5" s="474"/>
      <c r="C5" s="474"/>
      <c r="D5" s="474"/>
      <c r="E5" s="474"/>
      <c r="F5" s="474"/>
      <c r="G5" s="474"/>
      <c r="H5" s="474"/>
      <c r="I5" s="474"/>
      <c r="J5" s="474"/>
      <c r="K5" s="475"/>
      <c r="L5" s="1"/>
    </row>
    <row r="6" spans="1:12" x14ac:dyDescent="0.25">
      <c r="A6" s="860" t="s">
        <v>119</v>
      </c>
      <c r="B6" s="861"/>
      <c r="C6" s="861"/>
      <c r="D6" s="861"/>
      <c r="E6" s="861"/>
      <c r="F6" s="861"/>
      <c r="G6" s="861"/>
      <c r="H6" s="861"/>
      <c r="I6" s="861"/>
      <c r="J6" s="861"/>
      <c r="K6" s="862"/>
      <c r="L6" s="1"/>
    </row>
    <row r="7" spans="1:12" x14ac:dyDescent="0.25">
      <c r="A7" s="860"/>
      <c r="B7" s="861"/>
      <c r="C7" s="861"/>
      <c r="D7" s="861"/>
      <c r="E7" s="861"/>
      <c r="F7" s="861"/>
      <c r="G7" s="861"/>
      <c r="H7" s="861"/>
      <c r="I7" s="861"/>
      <c r="J7" s="861"/>
      <c r="K7" s="862"/>
      <c r="L7" s="1"/>
    </row>
    <row r="8" spans="1:12" x14ac:dyDescent="0.25">
      <c r="A8" s="856" t="str">
        <f>CONTEXTO!A8</f>
        <v>PROCESO: GESTION HUMANA</v>
      </c>
      <c r="B8" s="477"/>
      <c r="C8" s="477"/>
      <c r="D8" s="477"/>
      <c r="E8" s="477"/>
      <c r="F8" s="477"/>
      <c r="G8" s="477"/>
      <c r="H8" s="477"/>
      <c r="I8" s="477"/>
      <c r="J8" s="477"/>
      <c r="K8" s="478"/>
      <c r="L8" s="1"/>
    </row>
    <row r="9" spans="1:12" ht="56.25" customHeight="1" thickBot="1" x14ac:dyDescent="0.3">
      <c r="A9" s="857"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858"/>
      <c r="C9" s="858"/>
      <c r="D9" s="858"/>
      <c r="E9" s="858"/>
      <c r="F9" s="858"/>
      <c r="G9" s="858"/>
      <c r="H9" s="858"/>
      <c r="I9" s="858"/>
      <c r="J9" s="858"/>
      <c r="K9" s="859"/>
      <c r="L9" s="1"/>
    </row>
    <row r="10" spans="1:12" ht="15.75" thickBot="1" x14ac:dyDescent="0.3">
      <c r="A10" s="854"/>
      <c r="B10" s="855"/>
      <c r="C10" s="855"/>
      <c r="D10" s="855"/>
      <c r="E10" s="855"/>
      <c r="F10" s="855"/>
      <c r="G10" s="855"/>
      <c r="H10" s="855"/>
      <c r="I10" s="855"/>
      <c r="J10" s="855"/>
      <c r="K10" s="855"/>
      <c r="L10" s="55"/>
    </row>
    <row r="11" spans="1:12" ht="15.75" customHeight="1" thickBot="1" x14ac:dyDescent="0.3">
      <c r="A11" s="1035" t="s">
        <v>120</v>
      </c>
      <c r="B11" s="1029" t="str">
        <f>DESCRIPCION!A10</f>
        <v>Inoportuna ejecución de las actividades establecidas en el plan estratégico de talento humano.</v>
      </c>
      <c r="C11" s="1029"/>
      <c r="D11" s="1029"/>
      <c r="E11" s="1029"/>
      <c r="F11" s="1029"/>
      <c r="G11" s="1029"/>
      <c r="H11" s="1030"/>
      <c r="I11" s="1038" t="s">
        <v>348</v>
      </c>
      <c r="J11" s="1039"/>
      <c r="K11" s="124" t="str">
        <f>IF(J18="x","EXTREMA",IF(J20="x","ALTA",IF(J22="x","MODERADA",IF(J24="x","BAJA",""))))</f>
        <v>MODERADA</v>
      </c>
      <c r="L11" s="1"/>
    </row>
    <row r="12" spans="1:12" ht="16.5" thickBot="1" x14ac:dyDescent="0.3">
      <c r="A12" s="1036"/>
      <c r="B12" s="1031"/>
      <c r="C12" s="1031"/>
      <c r="D12" s="1031"/>
      <c r="E12" s="1031"/>
      <c r="F12" s="1031"/>
      <c r="G12" s="1031"/>
      <c r="H12" s="1032"/>
      <c r="I12" s="1033" t="s">
        <v>349</v>
      </c>
      <c r="J12" s="1034"/>
      <c r="K12" s="175" t="str">
        <f>'VALORACION RIESGOS INHERENTES'!K11</f>
        <v>ALTA</v>
      </c>
      <c r="L12" s="1"/>
    </row>
    <row r="13" spans="1:12" ht="16.5" thickBot="1" x14ac:dyDescent="0.3">
      <c r="A13" s="1037"/>
      <c r="B13" s="803" t="s">
        <v>299</v>
      </c>
      <c r="C13" s="804"/>
      <c r="D13" s="804"/>
      <c r="E13" s="804"/>
      <c r="F13" s="804"/>
      <c r="G13" s="804"/>
      <c r="H13" s="804"/>
      <c r="I13" s="804"/>
      <c r="J13" s="807"/>
      <c r="K13" s="253" t="str">
        <f>'EVALUACIÓN SOLIDEZ CONTROLES'!H11</f>
        <v>Fuerte</v>
      </c>
      <c r="L13" s="1"/>
    </row>
    <row r="14" spans="1:12" ht="16.5" thickBot="1" x14ac:dyDescent="0.3">
      <c r="A14" s="246" t="s">
        <v>122</v>
      </c>
      <c r="B14" s="247"/>
      <c r="C14" s="247"/>
      <c r="D14" s="248"/>
      <c r="E14" s="1053" t="s">
        <v>249</v>
      </c>
      <c r="F14" s="1054"/>
      <c r="G14" s="1055"/>
      <c r="H14" s="803" t="s">
        <v>351</v>
      </c>
      <c r="I14" s="807"/>
      <c r="J14" s="808" t="s">
        <v>133</v>
      </c>
      <c r="K14" s="809"/>
      <c r="L14" s="1"/>
    </row>
    <row r="15" spans="1:12" ht="47.25" customHeight="1" x14ac:dyDescent="0.25">
      <c r="A15" s="159"/>
      <c r="B15" s="137"/>
      <c r="C15" s="160"/>
      <c r="D15" s="137"/>
      <c r="E15" s="137"/>
      <c r="F15" s="137"/>
      <c r="G15" s="137"/>
      <c r="H15" s="137"/>
      <c r="I15" s="137"/>
      <c r="J15" s="155"/>
      <c r="K15" s="156"/>
      <c r="L15" s="1"/>
    </row>
    <row r="16" spans="1:12" ht="39" customHeight="1" x14ac:dyDescent="0.25">
      <c r="A16" s="819" t="s">
        <v>122</v>
      </c>
      <c r="B16" s="137">
        <v>5</v>
      </c>
      <c r="C16" s="820"/>
      <c r="D16" s="816"/>
      <c r="E16" s="817"/>
      <c r="F16" s="817"/>
      <c r="G16" s="817"/>
      <c r="H16" s="137"/>
      <c r="I16" s="137"/>
      <c r="J16" s="826" t="s">
        <v>121</v>
      </c>
      <c r="K16" s="827"/>
      <c r="L16" s="1"/>
    </row>
    <row r="17" spans="1:24" x14ac:dyDescent="0.25">
      <c r="A17" s="819"/>
      <c r="B17" s="137" t="s">
        <v>124</v>
      </c>
      <c r="C17" s="821"/>
      <c r="D17" s="816"/>
      <c r="E17" s="817"/>
      <c r="F17" s="817"/>
      <c r="G17" s="817"/>
      <c r="H17" s="137"/>
      <c r="I17" s="137"/>
      <c r="J17" s="139"/>
      <c r="K17" s="140"/>
      <c r="L17" s="1"/>
    </row>
    <row r="18" spans="1:24" ht="27.75" x14ac:dyDescent="0.25">
      <c r="A18" s="819"/>
      <c r="B18" s="137">
        <v>4</v>
      </c>
      <c r="C18" s="863"/>
      <c r="D18" s="816"/>
      <c r="E18" s="816"/>
      <c r="F18" s="825"/>
      <c r="G18" s="817"/>
      <c r="H18" s="137"/>
      <c r="I18" s="137"/>
      <c r="J18" s="146" t="str">
        <f xml:space="preserve"> IF(OR(E16="X",F16="X",G16="x",F18="x",G18="X",F20="X",G20="X",G22="X" ),"x","")</f>
        <v/>
      </c>
      <c r="K18" s="140" t="s">
        <v>123</v>
      </c>
      <c r="L18" s="1"/>
    </row>
    <row r="19" spans="1:24" ht="27.75" x14ac:dyDescent="0.25">
      <c r="A19" s="819"/>
      <c r="B19" s="137" t="s">
        <v>126</v>
      </c>
      <c r="C19" s="864"/>
      <c r="D19" s="816"/>
      <c r="E19" s="816"/>
      <c r="F19" s="825"/>
      <c r="G19" s="817"/>
      <c r="H19" s="137"/>
      <c r="I19" s="137"/>
      <c r="J19" s="147"/>
      <c r="K19" s="140"/>
      <c r="L19" s="1"/>
    </row>
    <row r="20" spans="1:24" ht="27.75" x14ac:dyDescent="0.25">
      <c r="A20" s="819"/>
      <c r="B20" s="137">
        <v>3</v>
      </c>
      <c r="C20" s="810"/>
      <c r="D20" s="814"/>
      <c r="E20" s="815"/>
      <c r="F20" s="825"/>
      <c r="G20" s="817"/>
      <c r="H20" s="137"/>
      <c r="I20" s="137"/>
      <c r="J20" s="148" t="str">
        <f xml:space="preserve"> IF(OR(C16="X",D16="X",D18="x",E18="x",E20="X",F22="X",F24="X",G24="X" ),"x","")</f>
        <v/>
      </c>
      <c r="K20" s="140" t="s">
        <v>125</v>
      </c>
      <c r="L20" s="1"/>
      <c r="X20" s="39"/>
    </row>
    <row r="21" spans="1:24" ht="27.75" x14ac:dyDescent="0.25">
      <c r="A21" s="819"/>
      <c r="B21" s="137" t="s">
        <v>128</v>
      </c>
      <c r="C21" s="811"/>
      <c r="D21" s="814"/>
      <c r="E21" s="816"/>
      <c r="F21" s="825"/>
      <c r="G21" s="817"/>
      <c r="H21" s="137"/>
      <c r="I21" s="137"/>
      <c r="J21" s="149"/>
      <c r="K21" s="140"/>
      <c r="L21" s="1"/>
    </row>
    <row r="22" spans="1:24" ht="27.75" x14ac:dyDescent="0.25">
      <c r="A22" s="819"/>
      <c r="B22" s="137">
        <v>2</v>
      </c>
      <c r="C22" s="810"/>
      <c r="D22" s="812"/>
      <c r="E22" s="813" t="s">
        <v>347</v>
      </c>
      <c r="F22" s="815"/>
      <c r="G22" s="817"/>
      <c r="H22" s="137"/>
      <c r="I22" s="137"/>
      <c r="J22" s="150" t="str">
        <f xml:space="preserve"> IF(OR(C18="X",D20="X",E22="x",E24="x" ),"x","")</f>
        <v>x</v>
      </c>
      <c r="K22" s="140" t="s">
        <v>127</v>
      </c>
      <c r="L22" s="1"/>
    </row>
    <row r="23" spans="1:24" ht="27.75" x14ac:dyDescent="0.25">
      <c r="A23" s="819"/>
      <c r="B23" s="137" t="s">
        <v>249</v>
      </c>
      <c r="C23" s="811"/>
      <c r="D23" s="812"/>
      <c r="E23" s="814"/>
      <c r="F23" s="816"/>
      <c r="G23" s="817"/>
      <c r="H23" s="137"/>
      <c r="I23" s="137"/>
      <c r="J23" s="149"/>
      <c r="K23" s="140"/>
      <c r="L23" s="1"/>
    </row>
    <row r="24" spans="1:24" ht="27.75" x14ac:dyDescent="0.25">
      <c r="A24" s="819"/>
      <c r="B24" s="137">
        <v>1</v>
      </c>
      <c r="C24" s="810"/>
      <c r="D24" s="841"/>
      <c r="E24" s="843"/>
      <c r="F24" s="845"/>
      <c r="G24" s="847"/>
      <c r="H24" s="137"/>
      <c r="I24" s="137"/>
      <c r="J24" s="151" t="str">
        <f xml:space="preserve"> IF(OR(C20="X",C22="X",C24="x",D22="x",D24="x" ),"x","")</f>
        <v/>
      </c>
      <c r="K24" s="140" t="s">
        <v>129</v>
      </c>
      <c r="L24" s="1"/>
    </row>
    <row r="25" spans="1:24" x14ac:dyDescent="0.25">
      <c r="A25" s="819"/>
      <c r="B25" s="137" t="s">
        <v>130</v>
      </c>
      <c r="C25" s="840"/>
      <c r="D25" s="842"/>
      <c r="E25" s="844"/>
      <c r="F25" s="846"/>
      <c r="G25" s="848"/>
      <c r="H25" s="137"/>
      <c r="I25" s="137"/>
      <c r="J25" s="122"/>
      <c r="K25" s="123"/>
      <c r="L25" s="1"/>
    </row>
    <row r="26" spans="1:24" x14ac:dyDescent="0.25">
      <c r="A26" s="159"/>
      <c r="B26" s="137"/>
      <c r="C26" s="137">
        <v>1</v>
      </c>
      <c r="D26" s="137">
        <v>2</v>
      </c>
      <c r="E26" s="137">
        <v>3</v>
      </c>
      <c r="F26" s="137">
        <v>4</v>
      </c>
      <c r="G26" s="137">
        <v>5</v>
      </c>
      <c r="H26" s="137"/>
      <c r="I26" s="137"/>
      <c r="J26" s="828"/>
      <c r="K26" s="829"/>
      <c r="L26" s="1"/>
    </row>
    <row r="27" spans="1:24" x14ac:dyDescent="0.25">
      <c r="A27" s="159"/>
      <c r="B27" s="137"/>
      <c r="C27" s="137" t="s">
        <v>131</v>
      </c>
      <c r="D27" s="137" t="s">
        <v>132</v>
      </c>
      <c r="E27" s="137" t="s">
        <v>133</v>
      </c>
      <c r="F27" s="137" t="s">
        <v>134</v>
      </c>
      <c r="G27" s="137" t="s">
        <v>135</v>
      </c>
      <c r="H27" s="137"/>
      <c r="I27" s="137"/>
      <c r="J27" s="137"/>
      <c r="K27" s="156"/>
      <c r="L27" s="1"/>
    </row>
    <row r="28" spans="1:24" ht="15" customHeight="1" x14ac:dyDescent="0.25">
      <c r="A28" s="159"/>
      <c r="B28" s="137"/>
      <c r="C28" s="818" t="s">
        <v>136</v>
      </c>
      <c r="D28" s="818"/>
      <c r="E28" s="818"/>
      <c r="F28" s="818"/>
      <c r="G28" s="818"/>
      <c r="H28" s="137"/>
      <c r="I28" s="137"/>
      <c r="J28" s="137"/>
      <c r="K28" s="156"/>
      <c r="L28" s="1"/>
    </row>
    <row r="29" spans="1:24" ht="15" customHeight="1" x14ac:dyDescent="0.25">
      <c r="A29" s="159"/>
      <c r="B29" s="137"/>
      <c r="C29" s="818"/>
      <c r="D29" s="818"/>
      <c r="E29" s="818"/>
      <c r="F29" s="818"/>
      <c r="G29" s="818"/>
      <c r="H29" s="137"/>
      <c r="I29" s="137"/>
      <c r="J29" s="137"/>
      <c r="K29" s="156"/>
      <c r="L29" s="1"/>
    </row>
    <row r="30" spans="1:24" ht="15.75" thickBot="1" x14ac:dyDescent="0.3">
      <c r="A30" s="161"/>
      <c r="B30" s="162"/>
      <c r="C30" s="162"/>
      <c r="D30" s="162"/>
      <c r="E30" s="162"/>
      <c r="F30" s="162"/>
      <c r="G30" s="162"/>
      <c r="H30" s="162"/>
      <c r="I30" s="162"/>
      <c r="J30" s="162"/>
      <c r="K30" s="163"/>
      <c r="L30" s="1"/>
    </row>
    <row r="31" spans="1:24" ht="15.75" thickBot="1" x14ac:dyDescent="0.3">
      <c r="A31" s="1"/>
      <c r="B31" s="1"/>
      <c r="C31" s="1"/>
      <c r="D31" s="1"/>
      <c r="E31" s="1"/>
      <c r="F31" s="1"/>
      <c r="G31" s="1"/>
      <c r="H31" s="1"/>
      <c r="I31" s="1"/>
      <c r="J31" s="1"/>
      <c r="K31" s="1"/>
      <c r="L31" s="1"/>
    </row>
    <row r="32" spans="1:24" ht="15.75" customHeight="1" thickBot="1" x14ac:dyDescent="0.3">
      <c r="A32" s="1035" t="s">
        <v>120</v>
      </c>
      <c r="B32" s="1041" t="str">
        <f>DESCRIPCION!A13</f>
        <v>Otorgamiento de encargos y provisionalidades sin el lleno de requisitos establecidos en la normatividad para beneficio de un tercero.</v>
      </c>
      <c r="C32" s="1029"/>
      <c r="D32" s="1029"/>
      <c r="E32" s="1029"/>
      <c r="F32" s="1029"/>
      <c r="G32" s="1029"/>
      <c r="H32" s="1030"/>
      <c r="I32" s="1038" t="s">
        <v>348</v>
      </c>
      <c r="J32" s="1039"/>
      <c r="K32" s="119" t="str">
        <f>IF(J39="x","EXTREMA",IF(J41="x","ALTA",IF(J43="x","MODERADA",IF(J45="x","BAJA",""))))</f>
        <v>ALTA</v>
      </c>
      <c r="L32" s="1"/>
    </row>
    <row r="33" spans="1:12" ht="16.5" thickBot="1" x14ac:dyDescent="0.3">
      <c r="A33" s="1036"/>
      <c r="B33" s="1042"/>
      <c r="C33" s="1031"/>
      <c r="D33" s="1031"/>
      <c r="E33" s="1031"/>
      <c r="F33" s="1031"/>
      <c r="G33" s="1031"/>
      <c r="H33" s="1032"/>
      <c r="I33" s="1033" t="s">
        <v>349</v>
      </c>
      <c r="J33" s="1034"/>
      <c r="K33" s="176" t="str">
        <f>'VALORACION RIESGOS INHERENTES'!K31</f>
        <v>ALTA</v>
      </c>
      <c r="L33" s="1"/>
    </row>
    <row r="34" spans="1:12" ht="16.5" thickBot="1" x14ac:dyDescent="0.3">
      <c r="A34" s="1037"/>
      <c r="B34" s="803" t="s">
        <v>299</v>
      </c>
      <c r="C34" s="804"/>
      <c r="D34" s="804"/>
      <c r="E34" s="804"/>
      <c r="F34" s="804"/>
      <c r="G34" s="804"/>
      <c r="H34" s="804"/>
      <c r="I34" s="804"/>
      <c r="J34" s="807"/>
      <c r="K34" s="253" t="e">
        <f>'EVALUACIÓN SOLIDEZ CONTROLES'!H15</f>
        <v>#DIV/0!</v>
      </c>
      <c r="L34" s="1"/>
    </row>
    <row r="35" spans="1:12" ht="16.5" thickBot="1" x14ac:dyDescent="0.3">
      <c r="A35" s="246" t="s">
        <v>122</v>
      </c>
      <c r="B35" s="247"/>
      <c r="C35" s="247"/>
      <c r="D35" s="248"/>
      <c r="E35" s="1053" t="s">
        <v>352</v>
      </c>
      <c r="F35" s="1054"/>
      <c r="G35" s="1055"/>
      <c r="H35" s="803" t="s">
        <v>351</v>
      </c>
      <c r="I35" s="807"/>
      <c r="J35" s="808" t="s">
        <v>134</v>
      </c>
      <c r="K35" s="809"/>
      <c r="L35" s="1"/>
    </row>
    <row r="36" spans="1:12" ht="39" customHeight="1" thickBot="1" x14ac:dyDescent="0.3">
      <c r="A36" s="154"/>
      <c r="B36" s="153"/>
      <c r="C36" s="153"/>
      <c r="D36" s="153"/>
      <c r="E36" s="153"/>
      <c r="F36" s="153"/>
      <c r="G36" s="153"/>
      <c r="H36" s="153"/>
      <c r="I36" s="153"/>
      <c r="J36" s="155"/>
      <c r="K36" s="156"/>
      <c r="L36" s="1"/>
    </row>
    <row r="37" spans="1:12" ht="28.5" customHeight="1" thickBot="1" x14ac:dyDescent="0.3">
      <c r="A37" s="832" t="s">
        <v>122</v>
      </c>
      <c r="B37" s="152">
        <v>5</v>
      </c>
      <c r="C37" s="1052"/>
      <c r="D37" s="835"/>
      <c r="E37" s="833"/>
      <c r="F37" s="833"/>
      <c r="G37" s="833"/>
      <c r="H37" s="153"/>
      <c r="I37" s="153"/>
      <c r="J37" s="830" t="s">
        <v>121</v>
      </c>
      <c r="K37" s="831"/>
      <c r="L37" s="1"/>
    </row>
    <row r="38" spans="1:12" ht="15.75" thickBot="1" x14ac:dyDescent="0.3">
      <c r="A38" s="832"/>
      <c r="B38" s="152" t="s">
        <v>124</v>
      </c>
      <c r="C38" s="849"/>
      <c r="D38" s="835"/>
      <c r="E38" s="833"/>
      <c r="F38" s="833"/>
      <c r="G38" s="833"/>
      <c r="H38" s="153"/>
      <c r="I38" s="153"/>
      <c r="J38" s="157"/>
      <c r="K38" s="19"/>
      <c r="L38" s="1"/>
    </row>
    <row r="39" spans="1:12" ht="29.25" thickBot="1" x14ac:dyDescent="0.3">
      <c r="A39" s="832"/>
      <c r="B39" s="152">
        <v>4</v>
      </c>
      <c r="C39" s="834"/>
      <c r="D39" s="835"/>
      <c r="E39" s="835"/>
      <c r="F39" s="836"/>
      <c r="G39" s="833"/>
      <c r="H39" s="153"/>
      <c r="I39" s="153"/>
      <c r="J39" s="167" t="str">
        <f xml:space="preserve"> IF(OR(E37="X",F37="X",G37="x",F39="x",G39="X",F41="X",G41="X",G43="X" ),"x","")</f>
        <v/>
      </c>
      <c r="K39" s="19" t="s">
        <v>123</v>
      </c>
      <c r="L39" s="1"/>
    </row>
    <row r="40" spans="1:12" ht="29.25" thickBot="1" x14ac:dyDescent="0.3">
      <c r="A40" s="832"/>
      <c r="B40" s="152" t="s">
        <v>126</v>
      </c>
      <c r="C40" s="834"/>
      <c r="D40" s="835"/>
      <c r="E40" s="835"/>
      <c r="F40" s="837"/>
      <c r="G40" s="833"/>
      <c r="H40" s="153"/>
      <c r="I40" s="153"/>
      <c r="J40" s="168"/>
      <c r="K40" s="19"/>
      <c r="L40" s="1"/>
    </row>
    <row r="41" spans="1:12" ht="29.25" thickBot="1" x14ac:dyDescent="0.3">
      <c r="A41" s="832"/>
      <c r="B41" s="152">
        <v>3</v>
      </c>
      <c r="C41" s="838"/>
      <c r="D41" s="850"/>
      <c r="E41" s="865"/>
      <c r="F41" s="836"/>
      <c r="G41" s="833"/>
      <c r="H41" s="153"/>
      <c r="I41" s="153"/>
      <c r="J41" s="169" t="str">
        <f xml:space="preserve"> IF(OR(C37="X",D37="X",D39="x",E39="x",E41="X",F43="X",F45="X",G45="X" ),"x","")</f>
        <v>x</v>
      </c>
      <c r="K41" s="19" t="s">
        <v>125</v>
      </c>
      <c r="L41" s="1"/>
    </row>
    <row r="42" spans="1:12" ht="29.25" thickBot="1" x14ac:dyDescent="0.3">
      <c r="A42" s="832"/>
      <c r="B42" s="152" t="s">
        <v>128</v>
      </c>
      <c r="C42" s="838"/>
      <c r="D42" s="850"/>
      <c r="E42" s="835"/>
      <c r="F42" s="837"/>
      <c r="G42" s="833"/>
      <c r="H42" s="153"/>
      <c r="I42" s="153"/>
      <c r="J42" s="170"/>
      <c r="K42" s="19"/>
      <c r="L42" s="1"/>
    </row>
    <row r="43" spans="1:12" ht="29.25" thickBot="1" x14ac:dyDescent="0.3">
      <c r="A43" s="832"/>
      <c r="B43" s="152">
        <v>2</v>
      </c>
      <c r="C43" s="838"/>
      <c r="D43" s="868"/>
      <c r="E43" s="875"/>
      <c r="F43" s="876"/>
      <c r="G43" s="833"/>
      <c r="H43" s="153"/>
      <c r="I43" s="153"/>
      <c r="J43" s="171" t="str">
        <f xml:space="preserve"> IF(OR(C39="X",D41="X",E43="x",E45="x" ),"x","")</f>
        <v/>
      </c>
      <c r="K43" s="19" t="s">
        <v>127</v>
      </c>
      <c r="L43" s="1"/>
    </row>
    <row r="44" spans="1:12" ht="29.25" thickBot="1" x14ac:dyDescent="0.3">
      <c r="A44" s="832"/>
      <c r="B44" s="152" t="s">
        <v>249</v>
      </c>
      <c r="C44" s="838"/>
      <c r="D44" s="868"/>
      <c r="E44" s="850"/>
      <c r="F44" s="877"/>
      <c r="G44" s="833"/>
      <c r="H44" s="153"/>
      <c r="I44" s="153"/>
      <c r="J44" s="170"/>
      <c r="K44" s="19"/>
      <c r="L44" s="1"/>
    </row>
    <row r="45" spans="1:12" ht="29.25" thickBot="1" x14ac:dyDescent="0.3">
      <c r="A45" s="832"/>
      <c r="B45" s="152">
        <v>1</v>
      </c>
      <c r="C45" s="838"/>
      <c r="D45" s="868"/>
      <c r="E45" s="870"/>
      <c r="F45" s="872" t="s">
        <v>347</v>
      </c>
      <c r="G45" s="835"/>
      <c r="H45" s="153"/>
      <c r="I45" s="153"/>
      <c r="J45" s="172" t="str">
        <f xml:space="preserve"> IF(OR(C41="X",C43="X",D43="x",C45="x",D45="x" ),"x","")</f>
        <v/>
      </c>
      <c r="K45" s="19" t="s">
        <v>129</v>
      </c>
      <c r="L45" s="1"/>
    </row>
    <row r="46" spans="1:12" ht="15.75" thickBot="1" x14ac:dyDescent="0.3">
      <c r="A46" s="832"/>
      <c r="B46" s="152" t="s">
        <v>130</v>
      </c>
      <c r="C46" s="867"/>
      <c r="D46" s="869"/>
      <c r="E46" s="871"/>
      <c r="F46" s="873"/>
      <c r="G46" s="874"/>
      <c r="H46" s="158"/>
      <c r="I46" s="153"/>
      <c r="J46" s="153"/>
      <c r="K46" s="152"/>
      <c r="L46" s="1"/>
    </row>
    <row r="47" spans="1:12" x14ac:dyDescent="0.25">
      <c r="A47" s="154"/>
      <c r="B47" s="153"/>
      <c r="C47" s="153">
        <v>1</v>
      </c>
      <c r="D47" s="153">
        <v>2</v>
      </c>
      <c r="E47" s="153">
        <v>3</v>
      </c>
      <c r="F47" s="153">
        <v>4</v>
      </c>
      <c r="G47" s="153">
        <v>5</v>
      </c>
      <c r="H47" s="153"/>
      <c r="I47" s="153"/>
      <c r="J47" s="153"/>
      <c r="K47" s="152"/>
      <c r="L47" s="1"/>
    </row>
    <row r="48" spans="1:12" x14ac:dyDescent="0.25">
      <c r="A48" s="154"/>
      <c r="B48" s="153"/>
      <c r="C48" s="153" t="s">
        <v>131</v>
      </c>
      <c r="D48" s="153" t="s">
        <v>132</v>
      </c>
      <c r="E48" s="153" t="s">
        <v>133</v>
      </c>
      <c r="F48" s="153" t="s">
        <v>134</v>
      </c>
      <c r="G48" s="153" t="s">
        <v>135</v>
      </c>
      <c r="H48" s="153"/>
      <c r="I48" s="153"/>
      <c r="J48" s="153"/>
      <c r="K48" s="152"/>
      <c r="L48" s="1"/>
    </row>
    <row r="49" spans="1:12" ht="15" customHeight="1" x14ac:dyDescent="0.25">
      <c r="A49" s="154"/>
      <c r="B49" s="153"/>
      <c r="C49" s="866" t="s">
        <v>136</v>
      </c>
      <c r="D49" s="866"/>
      <c r="E49" s="866"/>
      <c r="F49" s="866"/>
      <c r="G49" s="866"/>
      <c r="H49" s="153"/>
      <c r="I49" s="153"/>
      <c r="J49" s="153"/>
      <c r="K49" s="152"/>
      <c r="L49" s="1"/>
    </row>
    <row r="50" spans="1:12" ht="15" customHeight="1" x14ac:dyDescent="0.25">
      <c r="A50" s="154"/>
      <c r="B50" s="153"/>
      <c r="C50" s="866"/>
      <c r="D50" s="866"/>
      <c r="E50" s="866"/>
      <c r="F50" s="866"/>
      <c r="G50" s="866"/>
      <c r="H50" s="153"/>
      <c r="I50" s="153"/>
      <c r="J50" s="153"/>
      <c r="K50" s="152"/>
      <c r="L50" s="1"/>
    </row>
    <row r="51" spans="1:12" ht="15.75" thickBot="1" x14ac:dyDescent="0.3">
      <c r="A51" s="20"/>
      <c r="B51" s="18"/>
      <c r="C51" s="18"/>
      <c r="D51" s="18"/>
      <c r="E51" s="18"/>
      <c r="F51" s="18"/>
      <c r="G51" s="18"/>
      <c r="H51" s="18"/>
      <c r="I51" s="117"/>
      <c r="J51" s="117"/>
      <c r="K51" s="118"/>
      <c r="L51" s="1"/>
    </row>
    <row r="52" spans="1:12" ht="15.75" thickBot="1" x14ac:dyDescent="0.3">
      <c r="A52" s="1"/>
      <c r="B52" s="1"/>
      <c r="C52" s="1"/>
      <c r="D52" s="1"/>
      <c r="E52" s="1"/>
      <c r="F52" s="1"/>
      <c r="G52" s="1"/>
      <c r="H52" s="1"/>
      <c r="I52" s="1"/>
      <c r="J52" s="1"/>
      <c r="K52" s="1"/>
      <c r="L52" s="1"/>
    </row>
    <row r="53" spans="1:12" ht="16.5" customHeight="1" thickBot="1" x14ac:dyDescent="0.3">
      <c r="A53" s="1035" t="s">
        <v>120</v>
      </c>
      <c r="B53" s="1029" t="str">
        <f>DESCRIPCION!A16</f>
        <v>Favorecer interes propios o a terceros con decisiones o actuaciones dentro de la Administración Municipal</v>
      </c>
      <c r="C53" s="1029"/>
      <c r="D53" s="1029"/>
      <c r="E53" s="1029"/>
      <c r="F53" s="1029"/>
      <c r="G53" s="1029"/>
      <c r="H53" s="1030"/>
      <c r="I53" s="1038" t="s">
        <v>348</v>
      </c>
      <c r="J53" s="1039"/>
      <c r="K53" s="119" t="str">
        <f>IF(J60="x","EXTREMA",IF(J62="x","ALTA",IF(J64="x","MODERADA",IF(J66="x","BAJA",""))))</f>
        <v>BAJA</v>
      </c>
      <c r="L53" s="1"/>
    </row>
    <row r="54" spans="1:12" ht="16.5" thickBot="1" x14ac:dyDescent="0.3">
      <c r="A54" s="1036"/>
      <c r="B54" s="1031"/>
      <c r="C54" s="1031"/>
      <c r="D54" s="1031"/>
      <c r="E54" s="1031"/>
      <c r="F54" s="1031"/>
      <c r="G54" s="1031"/>
      <c r="H54" s="1032"/>
      <c r="I54" s="1033" t="s">
        <v>349</v>
      </c>
      <c r="J54" s="1034"/>
      <c r="K54" s="176" t="str">
        <f>'VALORACION RIESGOS INHERENTES'!K51</f>
        <v>EXTREMA</v>
      </c>
      <c r="L54" s="1"/>
    </row>
    <row r="55" spans="1:12" ht="16.5" thickBot="1" x14ac:dyDescent="0.3">
      <c r="A55" s="1037"/>
      <c r="B55" s="803" t="s">
        <v>299</v>
      </c>
      <c r="C55" s="804"/>
      <c r="D55" s="804"/>
      <c r="E55" s="804"/>
      <c r="F55" s="804"/>
      <c r="G55" s="804"/>
      <c r="H55" s="804"/>
      <c r="I55" s="804"/>
      <c r="J55" s="807"/>
      <c r="K55" s="361" t="s">
        <v>535</v>
      </c>
      <c r="L55" s="1"/>
    </row>
    <row r="56" spans="1:12" ht="16.5" thickBot="1" x14ac:dyDescent="0.3">
      <c r="A56" s="246" t="s">
        <v>122</v>
      </c>
      <c r="B56" s="247"/>
      <c r="C56" s="247"/>
      <c r="D56" s="248"/>
      <c r="E56" s="1053"/>
      <c r="F56" s="1054"/>
      <c r="G56" s="1055"/>
      <c r="H56" s="803" t="s">
        <v>351</v>
      </c>
      <c r="I56" s="807"/>
      <c r="J56" s="808"/>
      <c r="K56" s="809"/>
      <c r="L56" s="1"/>
    </row>
    <row r="57" spans="1:12" ht="40.5" customHeight="1" thickBot="1" x14ac:dyDescent="0.3">
      <c r="A57" s="154"/>
      <c r="B57" s="153"/>
      <c r="C57" s="153"/>
      <c r="D57" s="153"/>
      <c r="E57" s="153"/>
      <c r="F57" s="153"/>
      <c r="G57" s="153"/>
      <c r="H57" s="153"/>
      <c r="I57" s="153"/>
      <c r="J57" s="155"/>
      <c r="K57" s="156"/>
      <c r="L57" s="1"/>
    </row>
    <row r="58" spans="1:12" ht="22.5" customHeight="1" thickBot="1" x14ac:dyDescent="0.3">
      <c r="A58" s="832" t="s">
        <v>122</v>
      </c>
      <c r="B58" s="152">
        <v>5</v>
      </c>
      <c r="C58" s="1052"/>
      <c r="D58" s="835"/>
      <c r="E58" s="833"/>
      <c r="F58" s="833"/>
      <c r="G58" s="833"/>
      <c r="H58" s="153"/>
      <c r="I58" s="153"/>
      <c r="J58" s="830" t="s">
        <v>121</v>
      </c>
      <c r="K58" s="831"/>
      <c r="L58" s="1"/>
    </row>
    <row r="59" spans="1:12" ht="23.25" customHeight="1" thickBot="1" x14ac:dyDescent="0.3">
      <c r="A59" s="832"/>
      <c r="B59" s="152" t="s">
        <v>124</v>
      </c>
      <c r="C59" s="849"/>
      <c r="D59" s="835"/>
      <c r="E59" s="833"/>
      <c r="F59" s="833"/>
      <c r="G59" s="833"/>
      <c r="H59" s="153"/>
      <c r="I59" s="153"/>
      <c r="J59" s="157"/>
      <c r="K59" s="19"/>
      <c r="L59" s="1"/>
    </row>
    <row r="60" spans="1:12" ht="29.25" thickBot="1" x14ac:dyDescent="0.3">
      <c r="A60" s="832"/>
      <c r="B60" s="152">
        <v>4</v>
      </c>
      <c r="C60" s="834"/>
      <c r="D60" s="835"/>
      <c r="E60" s="835"/>
      <c r="F60" s="836"/>
      <c r="G60" s="833"/>
      <c r="H60" s="153"/>
      <c r="I60" s="153"/>
      <c r="J60" s="167" t="str">
        <f xml:space="preserve"> IF(OR(E58="X",F58="X",G58="x",F60="x",G60="X",F62="X",G62="X",G64="X" ),"x","")</f>
        <v/>
      </c>
      <c r="K60" s="19" t="s">
        <v>123</v>
      </c>
      <c r="L60" s="1"/>
    </row>
    <row r="61" spans="1:12" ht="29.25" thickBot="1" x14ac:dyDescent="0.3">
      <c r="A61" s="832"/>
      <c r="B61" s="152" t="s">
        <v>126</v>
      </c>
      <c r="C61" s="834"/>
      <c r="D61" s="835"/>
      <c r="E61" s="835"/>
      <c r="F61" s="837"/>
      <c r="G61" s="833"/>
      <c r="H61" s="153"/>
      <c r="I61" s="153"/>
      <c r="J61" s="168"/>
      <c r="K61" s="19"/>
      <c r="L61" s="1"/>
    </row>
    <row r="62" spans="1:12" ht="29.25" thickBot="1" x14ac:dyDescent="0.3">
      <c r="A62" s="832"/>
      <c r="B62" s="152">
        <v>3</v>
      </c>
      <c r="C62" s="838"/>
      <c r="D62" s="850"/>
      <c r="E62" s="865"/>
      <c r="F62" s="836"/>
      <c r="G62" s="833"/>
      <c r="H62" s="153"/>
      <c r="I62" s="153"/>
      <c r="J62" s="169" t="str">
        <f xml:space="preserve"> IF(OR(C58="X",D58="X",D60="x",E60="x",E62="X",F64="X",F66="X",G66="X" ),"x","")</f>
        <v/>
      </c>
      <c r="K62" s="19" t="s">
        <v>125</v>
      </c>
      <c r="L62" s="1"/>
    </row>
    <row r="63" spans="1:12" ht="29.25" thickBot="1" x14ac:dyDescent="0.3">
      <c r="A63" s="832"/>
      <c r="B63" s="152" t="s">
        <v>128</v>
      </c>
      <c r="C63" s="838"/>
      <c r="D63" s="850"/>
      <c r="E63" s="835"/>
      <c r="F63" s="837"/>
      <c r="G63" s="833"/>
      <c r="H63" s="153"/>
      <c r="I63" s="153"/>
      <c r="J63" s="170"/>
      <c r="K63" s="19"/>
      <c r="L63" s="1"/>
    </row>
    <row r="64" spans="1:12" ht="29.25" thickBot="1" x14ac:dyDescent="0.3">
      <c r="A64" s="832"/>
      <c r="B64" s="152">
        <v>2</v>
      </c>
      <c r="C64" s="838"/>
      <c r="D64" s="868"/>
      <c r="E64" s="875"/>
      <c r="F64" s="876"/>
      <c r="G64" s="833"/>
      <c r="H64" s="153"/>
      <c r="I64" s="153"/>
      <c r="J64" s="171" t="str">
        <f xml:space="preserve"> IF(OR(C60="X",D62="X",E64="x",E66="x" ),"x","")</f>
        <v/>
      </c>
      <c r="K64" s="19" t="s">
        <v>127</v>
      </c>
      <c r="L64" s="1"/>
    </row>
    <row r="65" spans="1:12" ht="29.25" thickBot="1" x14ac:dyDescent="0.3">
      <c r="A65" s="832"/>
      <c r="B65" s="152" t="s">
        <v>249</v>
      </c>
      <c r="C65" s="838"/>
      <c r="D65" s="868"/>
      <c r="E65" s="850"/>
      <c r="F65" s="877"/>
      <c r="G65" s="833"/>
      <c r="H65" s="153"/>
      <c r="I65" s="153"/>
      <c r="J65" s="170"/>
      <c r="K65" s="19"/>
      <c r="L65" s="1"/>
    </row>
    <row r="66" spans="1:12" ht="29.25" thickBot="1" x14ac:dyDescent="0.3">
      <c r="A66" s="832"/>
      <c r="B66" s="152">
        <v>1</v>
      </c>
      <c r="C66" s="838"/>
      <c r="D66" s="868" t="s">
        <v>347</v>
      </c>
      <c r="E66" s="850"/>
      <c r="F66" s="835"/>
      <c r="G66" s="835"/>
      <c r="H66" s="153"/>
      <c r="I66" s="153"/>
      <c r="J66" s="172" t="str">
        <f xml:space="preserve"> IF(OR(C62="X",C64="X",D64="x",C66="x",D66="x" ),"x","")</f>
        <v>x</v>
      </c>
      <c r="K66" s="19" t="s">
        <v>129</v>
      </c>
      <c r="L66" s="1"/>
    </row>
    <row r="67" spans="1:12" ht="15.75" thickBot="1" x14ac:dyDescent="0.3">
      <c r="A67" s="832"/>
      <c r="B67" s="152" t="s">
        <v>130</v>
      </c>
      <c r="C67" s="867"/>
      <c r="D67" s="869"/>
      <c r="E67" s="871"/>
      <c r="F67" s="874"/>
      <c r="G67" s="874"/>
      <c r="H67" s="158"/>
      <c r="I67" s="153"/>
      <c r="J67" s="153"/>
      <c r="K67" s="152"/>
      <c r="L67" s="1"/>
    </row>
    <row r="68" spans="1:12" x14ac:dyDescent="0.25">
      <c r="A68" s="154"/>
      <c r="B68" s="153"/>
      <c r="C68" s="153">
        <v>1</v>
      </c>
      <c r="D68" s="153">
        <v>2</v>
      </c>
      <c r="E68" s="153">
        <v>3</v>
      </c>
      <c r="F68" s="153">
        <v>4</v>
      </c>
      <c r="G68" s="153">
        <v>5</v>
      </c>
      <c r="H68" s="153"/>
      <c r="I68" s="153"/>
      <c r="J68" s="153"/>
      <c r="K68" s="152"/>
      <c r="L68" s="1"/>
    </row>
    <row r="69" spans="1:12" x14ac:dyDescent="0.25">
      <c r="A69" s="154"/>
      <c r="B69" s="153"/>
      <c r="C69" s="153" t="s">
        <v>131</v>
      </c>
      <c r="D69" s="153" t="s">
        <v>132</v>
      </c>
      <c r="E69" s="153" t="s">
        <v>133</v>
      </c>
      <c r="F69" s="153" t="s">
        <v>134</v>
      </c>
      <c r="G69" s="153" t="s">
        <v>135</v>
      </c>
      <c r="H69" s="153"/>
      <c r="I69" s="153"/>
      <c r="J69" s="153"/>
      <c r="K69" s="152"/>
      <c r="L69" s="1"/>
    </row>
    <row r="70" spans="1:12" ht="15" customHeight="1" x14ac:dyDescent="0.25">
      <c r="A70" s="154"/>
      <c r="B70" s="153"/>
      <c r="C70" s="866" t="s">
        <v>136</v>
      </c>
      <c r="D70" s="866"/>
      <c r="E70" s="866"/>
      <c r="F70" s="866"/>
      <c r="G70" s="866"/>
      <c r="H70" s="153"/>
      <c r="I70" s="153"/>
      <c r="J70" s="153"/>
      <c r="K70" s="152"/>
      <c r="L70" s="1"/>
    </row>
    <row r="71" spans="1:12" ht="15" customHeight="1" x14ac:dyDescent="0.25">
      <c r="A71" s="154"/>
      <c r="B71" s="153"/>
      <c r="C71" s="866"/>
      <c r="D71" s="866"/>
      <c r="E71" s="866"/>
      <c r="F71" s="866"/>
      <c r="G71" s="866"/>
      <c r="H71" s="153"/>
      <c r="I71" s="153"/>
      <c r="J71" s="153"/>
      <c r="K71" s="152"/>
      <c r="L71" s="1"/>
    </row>
    <row r="72" spans="1:12" ht="15.75" thickBot="1" x14ac:dyDescent="0.3">
      <c r="A72" s="164"/>
      <c r="B72" s="165"/>
      <c r="C72" s="165"/>
      <c r="D72" s="165"/>
      <c r="E72" s="165"/>
      <c r="F72" s="165"/>
      <c r="G72" s="165"/>
      <c r="H72" s="165"/>
      <c r="I72" s="165"/>
      <c r="J72" s="165"/>
      <c r="K72" s="166"/>
      <c r="L72" s="1"/>
    </row>
    <row r="73" spans="1:12" ht="15.75" thickBot="1" x14ac:dyDescent="0.3">
      <c r="A73" s="1"/>
      <c r="B73" s="1"/>
      <c r="C73" s="1"/>
      <c r="D73" s="1"/>
      <c r="E73" s="1"/>
      <c r="F73" s="1"/>
      <c r="G73" s="1"/>
      <c r="H73" s="1"/>
      <c r="I73" s="1"/>
      <c r="J73" s="1"/>
      <c r="K73" s="1"/>
      <c r="L73" s="1"/>
    </row>
    <row r="74" spans="1:12" ht="16.5" customHeight="1" thickBot="1" x14ac:dyDescent="0.3">
      <c r="A74" s="1035" t="s">
        <v>120</v>
      </c>
      <c r="B74" s="1041" t="str">
        <f>DESCRIPCION!A19</f>
        <v>d</v>
      </c>
      <c r="C74" s="1029"/>
      <c r="D74" s="1029"/>
      <c r="E74" s="1029"/>
      <c r="F74" s="1029"/>
      <c r="G74" s="1029"/>
      <c r="H74" s="1030"/>
      <c r="I74" s="1038" t="s">
        <v>348</v>
      </c>
      <c r="J74" s="1039"/>
      <c r="K74" s="119" t="str">
        <f>IF(J81="x","EXTREMA",IF(J83="x","ALTA",IF(J85="x","MODERADA",IF(J87="x","BAJA",""))))</f>
        <v>EXTREMA</v>
      </c>
      <c r="L74" s="1"/>
    </row>
    <row r="75" spans="1:12" ht="15.75" customHeight="1" thickBot="1" x14ac:dyDescent="0.3">
      <c r="A75" s="1036"/>
      <c r="B75" s="1042"/>
      <c r="C75" s="1031"/>
      <c r="D75" s="1031"/>
      <c r="E75" s="1031"/>
      <c r="F75" s="1031"/>
      <c r="G75" s="1031"/>
      <c r="H75" s="1032"/>
      <c r="I75" s="1033" t="s">
        <v>349</v>
      </c>
      <c r="J75" s="1034"/>
      <c r="K75" s="174" t="str">
        <f>'VALORACION RIESGOS INHERENTES'!K71</f>
        <v/>
      </c>
      <c r="L75" s="1"/>
    </row>
    <row r="76" spans="1:12" ht="16.5" thickBot="1" x14ac:dyDescent="0.3">
      <c r="A76" s="1037"/>
      <c r="B76" s="803" t="s">
        <v>299</v>
      </c>
      <c r="C76" s="804"/>
      <c r="D76" s="804"/>
      <c r="E76" s="804"/>
      <c r="F76" s="804"/>
      <c r="G76" s="804"/>
      <c r="H76" s="804"/>
      <c r="I76" s="804"/>
      <c r="J76" s="807"/>
      <c r="K76" s="174" t="e">
        <f>'EVALUACIÓN SOLIDEZ CONTROLES'!H23</f>
        <v>#DIV/0!</v>
      </c>
      <c r="L76" s="1"/>
    </row>
    <row r="77" spans="1:12" ht="21.75" customHeight="1" thickBot="1" x14ac:dyDescent="0.3">
      <c r="A77" s="246" t="s">
        <v>122</v>
      </c>
      <c r="B77" s="247"/>
      <c r="C77" s="247"/>
      <c r="D77" s="248"/>
      <c r="E77" s="1053"/>
      <c r="F77" s="1054"/>
      <c r="G77" s="1055"/>
      <c r="H77" s="803" t="s">
        <v>351</v>
      </c>
      <c r="I77" s="807"/>
      <c r="J77" s="808"/>
      <c r="K77" s="809"/>
      <c r="L77" s="1"/>
    </row>
    <row r="78" spans="1:12" ht="36.75" customHeight="1" x14ac:dyDescent="0.25">
      <c r="A78" s="159"/>
      <c r="B78" s="137"/>
      <c r="C78" s="160"/>
      <c r="D78" s="137"/>
      <c r="E78" s="137"/>
      <c r="F78" s="137"/>
      <c r="G78" s="137"/>
      <c r="H78" s="137"/>
      <c r="I78" s="137"/>
      <c r="J78" s="155"/>
      <c r="K78" s="156"/>
      <c r="L78" s="1"/>
    </row>
    <row r="79" spans="1:12" ht="38.25" customHeight="1" x14ac:dyDescent="0.25">
      <c r="A79" s="819" t="s">
        <v>122</v>
      </c>
      <c r="B79" s="137">
        <v>5</v>
      </c>
      <c r="C79" s="820"/>
      <c r="D79" s="816"/>
      <c r="E79" s="817"/>
      <c r="F79" s="817"/>
      <c r="G79" s="817"/>
      <c r="H79" s="137"/>
      <c r="I79" s="137"/>
      <c r="J79" s="826" t="s">
        <v>121</v>
      </c>
      <c r="K79" s="827"/>
      <c r="L79" s="1"/>
    </row>
    <row r="80" spans="1:12" x14ac:dyDescent="0.25">
      <c r="A80" s="819"/>
      <c r="B80" s="137" t="s">
        <v>124</v>
      </c>
      <c r="C80" s="821"/>
      <c r="D80" s="816"/>
      <c r="E80" s="817"/>
      <c r="F80" s="817"/>
      <c r="G80" s="817"/>
      <c r="H80" s="137"/>
      <c r="I80" s="137"/>
      <c r="J80" s="139"/>
      <c r="K80" s="140"/>
      <c r="L80" s="1"/>
    </row>
    <row r="81" spans="1:12" ht="27.75" x14ac:dyDescent="0.25">
      <c r="A81" s="819"/>
      <c r="B81" s="137">
        <v>4</v>
      </c>
      <c r="C81" s="863"/>
      <c r="D81" s="816"/>
      <c r="E81" s="816"/>
      <c r="F81" s="825"/>
      <c r="G81" s="817" t="s">
        <v>347</v>
      </c>
      <c r="H81" s="137"/>
      <c r="I81" s="137"/>
      <c r="J81" s="146" t="str">
        <f xml:space="preserve"> IF(OR(E79="X",F79="X",G79="x",F81="x",G81="X",F83="X",G83="X",G85="X" ),"x","")</f>
        <v>x</v>
      </c>
      <c r="K81" s="140" t="s">
        <v>123</v>
      </c>
      <c r="L81" s="1"/>
    </row>
    <row r="82" spans="1:12" ht="27.75" x14ac:dyDescent="0.25">
      <c r="A82" s="819"/>
      <c r="B82" s="137" t="s">
        <v>126</v>
      </c>
      <c r="C82" s="864"/>
      <c r="D82" s="816"/>
      <c r="E82" s="816"/>
      <c r="F82" s="825"/>
      <c r="G82" s="817"/>
      <c r="H82" s="137"/>
      <c r="I82" s="137"/>
      <c r="J82" s="147"/>
      <c r="K82" s="140"/>
      <c r="L82" s="1"/>
    </row>
    <row r="83" spans="1:12" ht="27.75" x14ac:dyDescent="0.25">
      <c r="A83" s="819"/>
      <c r="B83" s="137">
        <v>3</v>
      </c>
      <c r="C83" s="810"/>
      <c r="D83" s="814"/>
      <c r="E83" s="815"/>
      <c r="F83" s="825"/>
      <c r="G83" s="817"/>
      <c r="H83" s="137"/>
      <c r="I83" s="137"/>
      <c r="J83" s="148" t="str">
        <f xml:space="preserve"> IF(OR(C79="X",D79="X",D81="x",E81="x",E83="X",F85="X",F87="X",G87="X" ),"x","")</f>
        <v/>
      </c>
      <c r="K83" s="140" t="s">
        <v>125</v>
      </c>
      <c r="L83" s="1"/>
    </row>
    <row r="84" spans="1:12" ht="27.75" x14ac:dyDescent="0.25">
      <c r="A84" s="819"/>
      <c r="B84" s="137" t="s">
        <v>128</v>
      </c>
      <c r="C84" s="811"/>
      <c r="D84" s="814"/>
      <c r="E84" s="816"/>
      <c r="F84" s="825"/>
      <c r="G84" s="817"/>
      <c r="H84" s="137"/>
      <c r="I84" s="137"/>
      <c r="J84" s="149"/>
      <c r="K84" s="140"/>
      <c r="L84" s="1"/>
    </row>
    <row r="85" spans="1:12" ht="27.75" x14ac:dyDescent="0.25">
      <c r="A85" s="819"/>
      <c r="B85" s="137">
        <v>2</v>
      </c>
      <c r="C85" s="810"/>
      <c r="D85" s="812"/>
      <c r="E85" s="813"/>
      <c r="F85" s="815"/>
      <c r="G85" s="817"/>
      <c r="H85" s="137"/>
      <c r="I85" s="137"/>
      <c r="J85" s="150" t="str">
        <f xml:space="preserve"> IF(OR(C81="X",D83="X",E85="x",E87="x" ),"x","")</f>
        <v/>
      </c>
      <c r="K85" s="140" t="s">
        <v>127</v>
      </c>
      <c r="L85" s="1"/>
    </row>
    <row r="86" spans="1:12" ht="27.75" x14ac:dyDescent="0.25">
      <c r="A86" s="819"/>
      <c r="B86" s="137" t="s">
        <v>249</v>
      </c>
      <c r="C86" s="811"/>
      <c r="D86" s="812"/>
      <c r="E86" s="814"/>
      <c r="F86" s="816"/>
      <c r="G86" s="817"/>
      <c r="H86" s="137"/>
      <c r="I86" s="137"/>
      <c r="J86" s="149"/>
      <c r="K86" s="140"/>
      <c r="L86" s="1"/>
    </row>
    <row r="87" spans="1:12" ht="27.75" x14ac:dyDescent="0.25">
      <c r="A87" s="819"/>
      <c r="B87" s="137">
        <v>1</v>
      </c>
      <c r="C87" s="810"/>
      <c r="D87" s="841"/>
      <c r="E87" s="843"/>
      <c r="F87" s="845"/>
      <c r="G87" s="847"/>
      <c r="H87" s="137"/>
      <c r="I87" s="137"/>
      <c r="J87" s="151" t="str">
        <f xml:space="preserve"> IF(OR(C83="X",C85="X",D85="x",D87="x",C87="x" ),"x","")</f>
        <v/>
      </c>
      <c r="K87" s="140" t="s">
        <v>129</v>
      </c>
      <c r="L87" s="1"/>
    </row>
    <row r="88" spans="1:12" x14ac:dyDescent="0.25">
      <c r="A88" s="819"/>
      <c r="B88" s="137" t="s">
        <v>130</v>
      </c>
      <c r="C88" s="840"/>
      <c r="D88" s="842"/>
      <c r="E88" s="844"/>
      <c r="F88" s="846"/>
      <c r="G88" s="848"/>
      <c r="H88" s="137"/>
      <c r="I88" s="137"/>
      <c r="J88" s="137"/>
      <c r="K88" s="138"/>
      <c r="L88" s="1"/>
    </row>
    <row r="89" spans="1:12" x14ac:dyDescent="0.25">
      <c r="A89" s="159"/>
      <c r="B89" s="137"/>
      <c r="C89" s="137">
        <v>1</v>
      </c>
      <c r="D89" s="137">
        <v>2</v>
      </c>
      <c r="E89" s="137">
        <v>3</v>
      </c>
      <c r="F89" s="137">
        <v>4</v>
      </c>
      <c r="G89" s="137">
        <v>5</v>
      </c>
      <c r="H89" s="137"/>
      <c r="I89" s="137"/>
      <c r="J89" s="137"/>
      <c r="K89" s="138"/>
      <c r="L89" s="1"/>
    </row>
    <row r="90" spans="1:12" x14ac:dyDescent="0.25">
      <c r="A90" s="159"/>
      <c r="B90" s="137"/>
      <c r="C90" s="137" t="s">
        <v>131</v>
      </c>
      <c r="D90" s="137" t="s">
        <v>132</v>
      </c>
      <c r="E90" s="137" t="s">
        <v>133</v>
      </c>
      <c r="F90" s="137" t="s">
        <v>134</v>
      </c>
      <c r="G90" s="137" t="s">
        <v>135</v>
      </c>
      <c r="H90" s="137"/>
      <c r="I90" s="826"/>
      <c r="J90" s="826"/>
      <c r="K90" s="827"/>
      <c r="L90" s="1"/>
    </row>
    <row r="91" spans="1:12" ht="15" customHeight="1" x14ac:dyDescent="0.25">
      <c r="A91" s="159"/>
      <c r="B91" s="137"/>
      <c r="C91" s="818" t="s">
        <v>136</v>
      </c>
      <c r="D91" s="818"/>
      <c r="E91" s="818"/>
      <c r="F91" s="818"/>
      <c r="G91" s="818"/>
      <c r="H91" s="137"/>
      <c r="I91" s="137"/>
      <c r="J91" s="137"/>
      <c r="K91" s="138"/>
      <c r="L91" s="1"/>
    </row>
    <row r="92" spans="1:12" ht="15" customHeight="1" x14ac:dyDescent="0.25">
      <c r="A92" s="159"/>
      <c r="B92" s="137"/>
      <c r="C92" s="818"/>
      <c r="D92" s="818"/>
      <c r="E92" s="818"/>
      <c r="F92" s="818"/>
      <c r="G92" s="818"/>
      <c r="H92" s="137"/>
      <c r="I92" s="137"/>
      <c r="J92" s="137"/>
      <c r="K92" s="138"/>
      <c r="L92" s="1"/>
    </row>
    <row r="93" spans="1:12" ht="15.75" thickBot="1" x14ac:dyDescent="0.3">
      <c r="A93" s="74"/>
      <c r="B93" s="75"/>
      <c r="C93" s="75"/>
      <c r="D93" s="75"/>
      <c r="E93" s="75"/>
      <c r="F93" s="75"/>
      <c r="G93" s="75"/>
      <c r="H93" s="75"/>
      <c r="I93" s="75"/>
      <c r="J93" s="75"/>
      <c r="K93" s="76"/>
      <c r="L93" s="1"/>
    </row>
    <row r="94" spans="1:12" ht="15.75" thickBot="1" x14ac:dyDescent="0.3">
      <c r="A94" s="1"/>
      <c r="B94" s="1"/>
      <c r="C94" s="1"/>
      <c r="D94" s="1"/>
      <c r="E94" s="1"/>
      <c r="F94" s="1"/>
      <c r="G94" s="1"/>
      <c r="H94" s="1"/>
      <c r="I94" s="1"/>
      <c r="J94" s="1"/>
      <c r="K94" s="1"/>
      <c r="L94" s="1"/>
    </row>
    <row r="95" spans="1:12" ht="15.75" customHeight="1" thickBot="1" x14ac:dyDescent="0.3">
      <c r="A95" s="1035" t="s">
        <v>120</v>
      </c>
      <c r="B95" s="1029" t="str">
        <f>DESCRIPCION!A22</f>
        <v>e</v>
      </c>
      <c r="C95" s="1029"/>
      <c r="D95" s="1029"/>
      <c r="E95" s="1029"/>
      <c r="F95" s="1029"/>
      <c r="G95" s="1029"/>
      <c r="H95" s="1030"/>
      <c r="I95" s="1038" t="s">
        <v>348</v>
      </c>
      <c r="J95" s="1039"/>
      <c r="K95" s="119" t="str">
        <f>IF(J102="x","EXTREMA",IF(J104="x","ALTA",IF(J106="x","MODERADA",IF(J108="x","BAJA",""))))</f>
        <v/>
      </c>
      <c r="L95" s="1"/>
    </row>
    <row r="96" spans="1:12" ht="16.5" thickBot="1" x14ac:dyDescent="0.3">
      <c r="A96" s="1036"/>
      <c r="B96" s="1031"/>
      <c r="C96" s="1031"/>
      <c r="D96" s="1031"/>
      <c r="E96" s="1031"/>
      <c r="F96" s="1031"/>
      <c r="G96" s="1031"/>
      <c r="H96" s="1032"/>
      <c r="I96" s="1033" t="s">
        <v>349</v>
      </c>
      <c r="J96" s="1034"/>
      <c r="K96" s="175" t="str">
        <f>'VALORACION RIESGOS INHERENTES'!K91</f>
        <v/>
      </c>
      <c r="L96" s="1"/>
    </row>
    <row r="97" spans="1:12" ht="16.5" thickBot="1" x14ac:dyDescent="0.3">
      <c r="A97" s="1037"/>
      <c r="B97" s="1033" t="s">
        <v>299</v>
      </c>
      <c r="C97" s="1040"/>
      <c r="D97" s="1040"/>
      <c r="E97" s="1040"/>
      <c r="F97" s="1040"/>
      <c r="G97" s="1040"/>
      <c r="H97" s="1040"/>
      <c r="I97" s="1040"/>
      <c r="J97" s="1034"/>
      <c r="K97" s="175" t="e">
        <f>'EVALUACIÓN SOLIDEZ CONTROLES'!H27</f>
        <v>#DIV/0!</v>
      </c>
      <c r="L97" s="1"/>
    </row>
    <row r="98" spans="1:12" ht="20.25" customHeight="1" thickBot="1" x14ac:dyDescent="0.3">
      <c r="A98" s="246" t="s">
        <v>122</v>
      </c>
      <c r="B98" s="247"/>
      <c r="C98" s="247"/>
      <c r="D98" s="248"/>
      <c r="E98" s="1053"/>
      <c r="F98" s="1054"/>
      <c r="G98" s="1055"/>
      <c r="H98" s="803" t="s">
        <v>351</v>
      </c>
      <c r="I98" s="807"/>
      <c r="J98" s="808"/>
      <c r="K98" s="809"/>
      <c r="L98" s="1"/>
    </row>
    <row r="99" spans="1:12" ht="38.25" customHeight="1" x14ac:dyDescent="0.25">
      <c r="A99" s="159"/>
      <c r="B99" s="137"/>
      <c r="C99" s="160"/>
      <c r="D99" s="137"/>
      <c r="E99" s="137"/>
      <c r="F99" s="137"/>
      <c r="G99" s="137"/>
      <c r="H99" s="137"/>
      <c r="I99" s="137"/>
      <c r="J99" s="155"/>
      <c r="K99" s="156"/>
      <c r="L99" s="1"/>
    </row>
    <row r="100" spans="1:12" ht="39" customHeight="1" x14ac:dyDescent="0.25">
      <c r="A100" s="819" t="s">
        <v>122</v>
      </c>
      <c r="B100" s="137">
        <v>5</v>
      </c>
      <c r="C100" s="820"/>
      <c r="D100" s="816"/>
      <c r="E100" s="817"/>
      <c r="F100" s="817"/>
      <c r="G100" s="817"/>
      <c r="H100" s="137"/>
      <c r="I100" s="137"/>
      <c r="J100" s="826" t="s">
        <v>121</v>
      </c>
      <c r="K100" s="827"/>
      <c r="L100" s="1"/>
    </row>
    <row r="101" spans="1:12" x14ac:dyDescent="0.25">
      <c r="A101" s="819"/>
      <c r="B101" s="137" t="s">
        <v>124</v>
      </c>
      <c r="C101" s="821"/>
      <c r="D101" s="816"/>
      <c r="E101" s="817"/>
      <c r="F101" s="817"/>
      <c r="G101" s="817"/>
      <c r="H101" s="137"/>
      <c r="I101" s="137"/>
      <c r="J101" s="139"/>
      <c r="K101" s="140"/>
      <c r="L101" s="1"/>
    </row>
    <row r="102" spans="1:12" ht="27.75" x14ac:dyDescent="0.25">
      <c r="A102" s="819"/>
      <c r="B102" s="137">
        <v>4</v>
      </c>
      <c r="C102" s="863"/>
      <c r="D102" s="816"/>
      <c r="E102" s="816"/>
      <c r="F102" s="825"/>
      <c r="G102" s="817"/>
      <c r="H102" s="137"/>
      <c r="I102" s="137"/>
      <c r="J102" s="146" t="str">
        <f xml:space="preserve"> IF(OR(E100="X",F100="X",G100="x",F102="x",G102="X",F104="X",G104="X",G106="X" ),"x","")</f>
        <v/>
      </c>
      <c r="K102" s="140" t="s">
        <v>123</v>
      </c>
      <c r="L102" s="1"/>
    </row>
    <row r="103" spans="1:12" ht="27.75" x14ac:dyDescent="0.25">
      <c r="A103" s="819"/>
      <c r="B103" s="137" t="s">
        <v>126</v>
      </c>
      <c r="C103" s="864"/>
      <c r="D103" s="816"/>
      <c r="E103" s="816"/>
      <c r="F103" s="825"/>
      <c r="G103" s="817"/>
      <c r="H103" s="137"/>
      <c r="I103" s="137"/>
      <c r="J103" s="147"/>
      <c r="K103" s="140"/>
      <c r="L103" s="1"/>
    </row>
    <row r="104" spans="1:12" ht="27.75" x14ac:dyDescent="0.25">
      <c r="A104" s="819"/>
      <c r="B104" s="137">
        <v>3</v>
      </c>
      <c r="C104" s="810"/>
      <c r="D104" s="814"/>
      <c r="E104" s="815"/>
      <c r="F104" s="825"/>
      <c r="G104" s="817"/>
      <c r="H104" s="137"/>
      <c r="I104" s="137"/>
      <c r="J104" s="148" t="str">
        <f xml:space="preserve"> IF(OR(C100="X",D100="X",D102="x",E102="x",E104="X",F106="X",F108="X",G108="X" ),"x","")</f>
        <v/>
      </c>
      <c r="K104" s="140" t="s">
        <v>125</v>
      </c>
      <c r="L104" s="1"/>
    </row>
    <row r="105" spans="1:12" ht="27.75" x14ac:dyDescent="0.25">
      <c r="A105" s="819"/>
      <c r="B105" s="137" t="s">
        <v>128</v>
      </c>
      <c r="C105" s="811"/>
      <c r="D105" s="814"/>
      <c r="E105" s="816"/>
      <c r="F105" s="825"/>
      <c r="G105" s="817"/>
      <c r="H105" s="137"/>
      <c r="I105" s="137"/>
      <c r="J105" s="149"/>
      <c r="K105" s="140"/>
      <c r="L105" s="1"/>
    </row>
    <row r="106" spans="1:12" ht="27.75" x14ac:dyDescent="0.25">
      <c r="A106" s="819"/>
      <c r="B106" s="137">
        <v>2</v>
      </c>
      <c r="C106" s="810"/>
      <c r="D106" s="812"/>
      <c r="E106" s="813"/>
      <c r="F106" s="815"/>
      <c r="G106" s="817"/>
      <c r="H106" s="137"/>
      <c r="I106" s="137"/>
      <c r="J106" s="150" t="str">
        <f xml:space="preserve"> IF(OR(C102="X",D104="X",E108="x",E106="x" ),"x","")</f>
        <v/>
      </c>
      <c r="K106" s="140" t="s">
        <v>127</v>
      </c>
      <c r="L106" s="1"/>
    </row>
    <row r="107" spans="1:12" ht="27.75" x14ac:dyDescent="0.25">
      <c r="A107" s="819"/>
      <c r="B107" s="137" t="s">
        <v>249</v>
      </c>
      <c r="C107" s="811"/>
      <c r="D107" s="812"/>
      <c r="E107" s="814"/>
      <c r="F107" s="816"/>
      <c r="G107" s="817"/>
      <c r="H107" s="137"/>
      <c r="I107" s="137"/>
      <c r="J107" s="149"/>
      <c r="K107" s="140"/>
      <c r="L107" s="1"/>
    </row>
    <row r="108" spans="1:12" ht="27.75" x14ac:dyDescent="0.25">
      <c r="A108" s="819"/>
      <c r="B108" s="137">
        <v>1</v>
      </c>
      <c r="C108" s="810"/>
      <c r="D108" s="841"/>
      <c r="E108" s="843"/>
      <c r="F108" s="845"/>
      <c r="G108" s="847"/>
      <c r="H108" s="137"/>
      <c r="I108" s="137"/>
      <c r="J108" s="151" t="str">
        <f xml:space="preserve"> IF(OR(C104="X",C106="X",C108="x",D106="x",D108="x" ),"x","")</f>
        <v/>
      </c>
      <c r="K108" s="140" t="s">
        <v>129</v>
      </c>
      <c r="L108" s="1"/>
    </row>
    <row r="109" spans="1:12" x14ac:dyDescent="0.25">
      <c r="A109" s="819"/>
      <c r="B109" s="137" t="s">
        <v>130</v>
      </c>
      <c r="C109" s="840"/>
      <c r="D109" s="842"/>
      <c r="E109" s="844"/>
      <c r="F109" s="846"/>
      <c r="G109" s="848"/>
      <c r="H109" s="137"/>
      <c r="I109" s="137"/>
      <c r="J109" s="137"/>
      <c r="K109" s="138"/>
      <c r="L109" s="1"/>
    </row>
    <row r="110" spans="1:12" x14ac:dyDescent="0.25">
      <c r="A110" s="159"/>
      <c r="B110" s="137"/>
      <c r="C110" s="137">
        <v>1</v>
      </c>
      <c r="D110" s="137">
        <v>2</v>
      </c>
      <c r="E110" s="137">
        <v>3</v>
      </c>
      <c r="F110" s="137">
        <v>4</v>
      </c>
      <c r="G110" s="137">
        <v>5</v>
      </c>
      <c r="H110" s="137"/>
      <c r="I110" s="137"/>
      <c r="J110" s="137"/>
      <c r="K110" s="138"/>
      <c r="L110" s="1"/>
    </row>
    <row r="111" spans="1:12" x14ac:dyDescent="0.25">
      <c r="A111" s="159"/>
      <c r="B111" s="137"/>
      <c r="C111" s="137" t="s">
        <v>131</v>
      </c>
      <c r="D111" s="137" t="s">
        <v>132</v>
      </c>
      <c r="E111" s="137" t="s">
        <v>133</v>
      </c>
      <c r="F111" s="137" t="s">
        <v>134</v>
      </c>
      <c r="G111" s="137" t="s">
        <v>135</v>
      </c>
      <c r="H111" s="137"/>
      <c r="I111" s="137"/>
      <c r="J111" s="137"/>
      <c r="K111" s="138"/>
      <c r="L111" s="1"/>
    </row>
    <row r="112" spans="1:12" ht="15" customHeight="1" x14ac:dyDescent="0.25">
      <c r="A112" s="159"/>
      <c r="B112" s="137"/>
      <c r="C112" s="818" t="s">
        <v>136</v>
      </c>
      <c r="D112" s="818"/>
      <c r="E112" s="818"/>
      <c r="F112" s="818"/>
      <c r="G112" s="818"/>
      <c r="H112" s="137"/>
      <c r="I112" s="137"/>
      <c r="J112" s="137"/>
      <c r="K112" s="138"/>
      <c r="L112" s="1"/>
    </row>
    <row r="113" spans="1:12" ht="15" customHeight="1" x14ac:dyDescent="0.25">
      <c r="A113" s="159"/>
      <c r="B113" s="137"/>
      <c r="C113" s="818"/>
      <c r="D113" s="818"/>
      <c r="E113" s="818"/>
      <c r="F113" s="818"/>
      <c r="G113" s="818"/>
      <c r="H113" s="137"/>
      <c r="I113" s="137"/>
      <c r="J113" s="137"/>
      <c r="K113" s="138"/>
      <c r="L113" s="1"/>
    </row>
    <row r="114" spans="1:12" ht="15.75" thickBot="1" x14ac:dyDescent="0.3">
      <c r="A114" s="74"/>
      <c r="B114" s="75"/>
      <c r="C114" s="75"/>
      <c r="D114" s="75"/>
      <c r="E114" s="75"/>
      <c r="F114" s="75"/>
      <c r="G114" s="75"/>
      <c r="H114" s="75"/>
      <c r="I114" s="75"/>
      <c r="J114" s="75"/>
      <c r="K114" s="7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5" t="s">
        <v>120</v>
      </c>
      <c r="B116" s="1029" t="str">
        <f>DESCRIPCION!A25</f>
        <v>f</v>
      </c>
      <c r="C116" s="1029"/>
      <c r="D116" s="1029"/>
      <c r="E116" s="1029"/>
      <c r="F116" s="1029"/>
      <c r="G116" s="1029"/>
      <c r="H116" s="1030"/>
      <c r="I116" s="1038" t="s">
        <v>348</v>
      </c>
      <c r="J116" s="1039"/>
      <c r="K116" s="119" t="str">
        <f>IF(J123="x","EXTREMA",IF(J125="x","ALTA",IF(J127="x","MODERADA",IF(J129="x","BAJA",""))))</f>
        <v/>
      </c>
      <c r="L116" s="1"/>
    </row>
    <row r="117" spans="1:12" ht="16.5" thickBot="1" x14ac:dyDescent="0.3">
      <c r="A117" s="1036"/>
      <c r="B117" s="1031"/>
      <c r="C117" s="1031"/>
      <c r="D117" s="1031"/>
      <c r="E117" s="1031"/>
      <c r="F117" s="1031"/>
      <c r="G117" s="1031"/>
      <c r="H117" s="1032"/>
      <c r="I117" s="1033" t="s">
        <v>349</v>
      </c>
      <c r="J117" s="1034"/>
      <c r="K117" s="175" t="str">
        <f>'VALORACION RIESGOS INHERENTES'!K111</f>
        <v/>
      </c>
      <c r="L117" s="1"/>
    </row>
    <row r="118" spans="1:12" ht="16.5" thickBot="1" x14ac:dyDescent="0.3">
      <c r="A118" s="1037"/>
      <c r="B118" s="803" t="s">
        <v>299</v>
      </c>
      <c r="C118" s="804"/>
      <c r="D118" s="804"/>
      <c r="E118" s="804"/>
      <c r="F118" s="804"/>
      <c r="G118" s="804"/>
      <c r="H118" s="804"/>
      <c r="I118" s="804"/>
      <c r="J118" s="807"/>
      <c r="K118" s="175" t="e">
        <f>'EVALUACIÓN SOLIDEZ CONTROLES'!H31</f>
        <v>#DIV/0!</v>
      </c>
      <c r="L118" s="1"/>
    </row>
    <row r="119" spans="1:12" ht="17.25" customHeight="1" thickBot="1" x14ac:dyDescent="0.3">
      <c r="A119" s="246" t="s">
        <v>122</v>
      </c>
      <c r="B119" s="247"/>
      <c r="C119" s="247"/>
      <c r="D119" s="248"/>
      <c r="E119" s="1053"/>
      <c r="F119" s="1054"/>
      <c r="G119" s="1055"/>
      <c r="H119" s="803" t="s">
        <v>351</v>
      </c>
      <c r="I119" s="807"/>
      <c r="J119" s="808"/>
      <c r="K119" s="809"/>
      <c r="L119" s="1"/>
    </row>
    <row r="120" spans="1:12" ht="39.75" customHeight="1" x14ac:dyDescent="0.25">
      <c r="A120" s="159"/>
      <c r="B120" s="137"/>
      <c r="C120" s="160"/>
      <c r="D120" s="137"/>
      <c r="E120" s="137"/>
      <c r="F120" s="137"/>
      <c r="G120" s="137"/>
      <c r="H120" s="137"/>
      <c r="I120" s="137"/>
      <c r="J120" s="55"/>
      <c r="K120" s="66"/>
      <c r="L120" s="1"/>
    </row>
    <row r="121" spans="1:12" ht="15" customHeight="1" x14ac:dyDescent="0.25">
      <c r="A121" s="819" t="s">
        <v>122</v>
      </c>
      <c r="B121" s="137">
        <v>5</v>
      </c>
      <c r="C121" s="878"/>
      <c r="D121" s="880"/>
      <c r="E121" s="881"/>
      <c r="F121" s="881"/>
      <c r="G121" s="881"/>
      <c r="H121" s="173"/>
      <c r="I121" s="137"/>
      <c r="J121" s="826" t="s">
        <v>121</v>
      </c>
      <c r="K121" s="827"/>
      <c r="L121" s="1"/>
    </row>
    <row r="122" spans="1:12" ht="33" x14ac:dyDescent="0.25">
      <c r="A122" s="819"/>
      <c r="B122" s="137" t="s">
        <v>124</v>
      </c>
      <c r="C122" s="879"/>
      <c r="D122" s="880"/>
      <c r="E122" s="881"/>
      <c r="F122" s="881"/>
      <c r="G122" s="881"/>
      <c r="H122" s="173"/>
      <c r="I122" s="137"/>
      <c r="J122" s="139"/>
      <c r="K122" s="140"/>
      <c r="L122" s="1"/>
    </row>
    <row r="123" spans="1:12" ht="33" x14ac:dyDescent="0.25">
      <c r="A123" s="819"/>
      <c r="B123" s="137">
        <v>4</v>
      </c>
      <c r="C123" s="882"/>
      <c r="D123" s="880"/>
      <c r="E123" s="880"/>
      <c r="F123" s="884"/>
      <c r="G123" s="881"/>
      <c r="H123" s="173"/>
      <c r="I123" s="137"/>
      <c r="J123" s="146" t="str">
        <f xml:space="preserve"> IF(OR(E121="X",F121="X",G121="x",F123="x",G123="X",F125="X",G125="X",G127="X" ),"x","")</f>
        <v/>
      </c>
      <c r="K123" s="140" t="s">
        <v>123</v>
      </c>
      <c r="L123" s="1"/>
    </row>
    <row r="124" spans="1:12" ht="33" x14ac:dyDescent="0.25">
      <c r="A124" s="819"/>
      <c r="B124" s="137" t="s">
        <v>126</v>
      </c>
      <c r="C124" s="883"/>
      <c r="D124" s="880"/>
      <c r="E124" s="880"/>
      <c r="F124" s="884"/>
      <c r="G124" s="881"/>
      <c r="H124" s="173"/>
      <c r="I124" s="137"/>
      <c r="J124" s="147"/>
      <c r="K124" s="140"/>
      <c r="L124" s="1"/>
    </row>
    <row r="125" spans="1:12" ht="33" x14ac:dyDescent="0.25">
      <c r="A125" s="819"/>
      <c r="B125" s="137">
        <v>3</v>
      </c>
      <c r="C125" s="885"/>
      <c r="D125" s="887"/>
      <c r="E125" s="897"/>
      <c r="F125" s="884"/>
      <c r="G125" s="881"/>
      <c r="H125" s="173"/>
      <c r="I125" s="137"/>
      <c r="J125" s="148" t="str">
        <f xml:space="preserve"> IF(OR(C121="X",D121="X",D123="x",E123="x",E125="X",F127="X",F129="X",G129="X" ),"x","")</f>
        <v/>
      </c>
      <c r="K125" s="140" t="s">
        <v>125</v>
      </c>
      <c r="L125" s="1"/>
    </row>
    <row r="126" spans="1:12" ht="33" x14ac:dyDescent="0.25">
      <c r="A126" s="819"/>
      <c r="B126" s="137" t="s">
        <v>128</v>
      </c>
      <c r="C126" s="886"/>
      <c r="D126" s="887"/>
      <c r="E126" s="880"/>
      <c r="F126" s="884"/>
      <c r="G126" s="881"/>
      <c r="H126" s="173"/>
      <c r="I126" s="137"/>
      <c r="J126" s="149"/>
      <c r="K126" s="140"/>
      <c r="L126" s="1"/>
    </row>
    <row r="127" spans="1:12" ht="33" x14ac:dyDescent="0.25">
      <c r="A127" s="819"/>
      <c r="B127" s="137">
        <v>2</v>
      </c>
      <c r="C127" s="885"/>
      <c r="D127" s="898"/>
      <c r="E127" s="899"/>
      <c r="F127" s="897"/>
      <c r="G127" s="881"/>
      <c r="H127" s="173"/>
      <c r="I127" s="137"/>
      <c r="J127" s="150" t="str">
        <f xml:space="preserve"> IF(OR(C123="X",D125="X",E127="x",E129="x" ),"x","")</f>
        <v/>
      </c>
      <c r="K127" s="140" t="s">
        <v>127</v>
      </c>
      <c r="L127" s="1"/>
    </row>
    <row r="128" spans="1:12" ht="33" x14ac:dyDescent="0.25">
      <c r="A128" s="819"/>
      <c r="B128" s="137" t="s">
        <v>249</v>
      </c>
      <c r="C128" s="886"/>
      <c r="D128" s="898"/>
      <c r="E128" s="887"/>
      <c r="F128" s="880"/>
      <c r="G128" s="881"/>
      <c r="H128" s="173"/>
      <c r="I128" s="137"/>
      <c r="J128" s="149"/>
      <c r="K128" s="140"/>
      <c r="L128" s="1"/>
    </row>
    <row r="129" spans="1:12" ht="33" x14ac:dyDescent="0.25">
      <c r="A129" s="819"/>
      <c r="B129" s="137">
        <v>1</v>
      </c>
      <c r="C129" s="885"/>
      <c r="D129" s="889"/>
      <c r="E129" s="891"/>
      <c r="F129" s="893"/>
      <c r="G129" s="895"/>
      <c r="H129" s="173"/>
      <c r="I129" s="137"/>
      <c r="J129" s="151" t="str">
        <f xml:space="preserve"> IF(OR(C125="X",C127="X",D127="x",C129="x",D129="x" ),"x","")</f>
        <v/>
      </c>
      <c r="K129" s="140" t="s">
        <v>129</v>
      </c>
      <c r="L129" s="1"/>
    </row>
    <row r="130" spans="1:12" ht="33" x14ac:dyDescent="0.25">
      <c r="A130" s="819"/>
      <c r="B130" s="137" t="s">
        <v>130</v>
      </c>
      <c r="C130" s="888"/>
      <c r="D130" s="890"/>
      <c r="E130" s="892"/>
      <c r="F130" s="894"/>
      <c r="G130" s="896"/>
      <c r="H130" s="173"/>
      <c r="I130" s="137"/>
      <c r="J130" s="137"/>
      <c r="K130" s="138"/>
      <c r="L130" s="1"/>
    </row>
    <row r="131" spans="1:12" x14ac:dyDescent="0.25">
      <c r="A131" s="159"/>
      <c r="B131" s="137"/>
      <c r="C131" s="137">
        <v>1</v>
      </c>
      <c r="D131" s="137">
        <v>2</v>
      </c>
      <c r="E131" s="137">
        <v>3</v>
      </c>
      <c r="F131" s="137">
        <v>4</v>
      </c>
      <c r="G131" s="137">
        <v>5</v>
      </c>
      <c r="H131" s="137"/>
      <c r="I131" s="137"/>
      <c r="J131" s="137"/>
      <c r="K131" s="138"/>
      <c r="L131" s="1"/>
    </row>
    <row r="132" spans="1:12" x14ac:dyDescent="0.25">
      <c r="A132" s="159"/>
      <c r="B132" s="137"/>
      <c r="C132" s="137" t="s">
        <v>131</v>
      </c>
      <c r="D132" s="137" t="s">
        <v>132</v>
      </c>
      <c r="E132" s="137" t="s">
        <v>133</v>
      </c>
      <c r="F132" s="137" t="s">
        <v>134</v>
      </c>
      <c r="G132" s="137" t="s">
        <v>135</v>
      </c>
      <c r="H132" s="137"/>
      <c r="I132" s="137"/>
      <c r="J132" s="137"/>
      <c r="K132" s="138"/>
      <c r="L132" s="1"/>
    </row>
    <row r="133" spans="1:12" ht="15" customHeight="1" x14ac:dyDescent="0.25">
      <c r="A133" s="159"/>
      <c r="B133" s="137"/>
      <c r="C133" s="818" t="s">
        <v>136</v>
      </c>
      <c r="D133" s="818"/>
      <c r="E133" s="818"/>
      <c r="F133" s="818"/>
      <c r="G133" s="818"/>
      <c r="H133" s="137"/>
      <c r="I133" s="137"/>
      <c r="J133" s="137"/>
      <c r="K133" s="138"/>
      <c r="L133" s="1"/>
    </row>
    <row r="134" spans="1:12" ht="15" customHeight="1" x14ac:dyDescent="0.25">
      <c r="A134" s="159"/>
      <c r="B134" s="137"/>
      <c r="C134" s="818"/>
      <c r="D134" s="818"/>
      <c r="E134" s="818"/>
      <c r="F134" s="818"/>
      <c r="G134" s="818"/>
      <c r="H134" s="137"/>
      <c r="I134" s="137"/>
      <c r="J134" s="137"/>
      <c r="K134" s="138"/>
      <c r="L134" s="1"/>
    </row>
    <row r="135" spans="1:12" ht="15.75" thickBot="1" x14ac:dyDescent="0.3">
      <c r="A135" s="74"/>
      <c r="B135" s="75"/>
      <c r="C135" s="75"/>
      <c r="D135" s="75"/>
      <c r="E135" s="75"/>
      <c r="F135" s="75"/>
      <c r="G135" s="75"/>
      <c r="H135" s="75"/>
      <c r="I135" s="75"/>
      <c r="J135" s="75"/>
      <c r="K135" s="76"/>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35" t="s">
        <v>120</v>
      </c>
      <c r="B137" s="1041" t="str">
        <f>DESCRIPCION!A28</f>
        <v>g</v>
      </c>
      <c r="C137" s="1029"/>
      <c r="D137" s="1029"/>
      <c r="E137" s="1029"/>
      <c r="F137" s="1029"/>
      <c r="G137" s="1029"/>
      <c r="H137" s="1030"/>
      <c r="I137" s="1038" t="s">
        <v>348</v>
      </c>
      <c r="J137" s="1039"/>
      <c r="K137" s="119" t="str">
        <f>IF(J144="x","EXTREMA",IF(J146="x","ALTA",IF(J148="x","MODERADA",IF(J150="x","BAJA",""))))</f>
        <v/>
      </c>
      <c r="L137" s="1"/>
    </row>
    <row r="138" spans="1:12" ht="16.5" thickBot="1" x14ac:dyDescent="0.3">
      <c r="A138" s="1036"/>
      <c r="B138" s="1042"/>
      <c r="C138" s="1031"/>
      <c r="D138" s="1031"/>
      <c r="E138" s="1031"/>
      <c r="F138" s="1031"/>
      <c r="G138" s="1031"/>
      <c r="H138" s="1032"/>
      <c r="I138" s="1033" t="s">
        <v>349</v>
      </c>
      <c r="J138" s="1034"/>
      <c r="K138" s="175" t="str">
        <f>'VALORACION RIESGOS INHERENTES'!K131</f>
        <v/>
      </c>
      <c r="L138" s="1"/>
    </row>
    <row r="139" spans="1:12" ht="16.5" thickBot="1" x14ac:dyDescent="0.3">
      <c r="A139" s="1037"/>
      <c r="B139" s="803" t="s">
        <v>299</v>
      </c>
      <c r="C139" s="804"/>
      <c r="D139" s="804"/>
      <c r="E139" s="804"/>
      <c r="F139" s="804"/>
      <c r="G139" s="804"/>
      <c r="H139" s="804"/>
      <c r="I139" s="804"/>
      <c r="J139" s="807"/>
      <c r="K139" s="174" t="e">
        <f>'EVALUACIÓN SOLIDEZ CONTROLES'!H35</f>
        <v>#DIV/0!</v>
      </c>
      <c r="L139" s="1"/>
    </row>
    <row r="140" spans="1:12" ht="18" customHeight="1" thickBot="1" x14ac:dyDescent="0.3">
      <c r="A140" s="246" t="s">
        <v>122</v>
      </c>
      <c r="B140" s="247"/>
      <c r="C140" s="247"/>
      <c r="D140" s="248"/>
      <c r="E140" s="1053"/>
      <c r="F140" s="1054"/>
      <c r="G140" s="1055"/>
      <c r="H140" s="803" t="s">
        <v>351</v>
      </c>
      <c r="I140" s="807"/>
      <c r="J140" s="808"/>
      <c r="K140" s="809"/>
      <c r="L140" s="1"/>
    </row>
    <row r="141" spans="1:12" ht="42" customHeight="1" x14ac:dyDescent="0.25">
      <c r="A141" s="159"/>
      <c r="B141" s="137"/>
      <c r="C141" s="160"/>
      <c r="D141" s="137"/>
      <c r="E141" s="137"/>
      <c r="F141" s="137"/>
      <c r="G141" s="137"/>
      <c r="H141" s="137"/>
      <c r="I141" s="137"/>
      <c r="J141" s="155"/>
      <c r="K141" s="156"/>
      <c r="L141" s="1"/>
    </row>
    <row r="142" spans="1:12" ht="41.25" customHeight="1" x14ac:dyDescent="0.25">
      <c r="A142" s="819" t="s">
        <v>122</v>
      </c>
      <c r="B142" s="137">
        <v>5</v>
      </c>
      <c r="C142" s="820"/>
      <c r="D142" s="816"/>
      <c r="E142" s="817"/>
      <c r="F142" s="817"/>
      <c r="G142" s="817"/>
      <c r="H142" s="137"/>
      <c r="I142" s="137"/>
      <c r="J142" s="826" t="s">
        <v>121</v>
      </c>
      <c r="K142" s="827"/>
      <c r="L142" s="1"/>
    </row>
    <row r="143" spans="1:12" x14ac:dyDescent="0.25">
      <c r="A143" s="819"/>
      <c r="B143" s="137" t="s">
        <v>124</v>
      </c>
      <c r="C143" s="821"/>
      <c r="D143" s="816"/>
      <c r="E143" s="817"/>
      <c r="F143" s="817"/>
      <c r="G143" s="817"/>
      <c r="H143" s="137"/>
      <c r="I143" s="137"/>
      <c r="J143" s="139"/>
      <c r="K143" s="140"/>
      <c r="L143" s="1"/>
    </row>
    <row r="144" spans="1:12" ht="27.75" x14ac:dyDescent="0.25">
      <c r="A144" s="819"/>
      <c r="B144" s="137">
        <v>4</v>
      </c>
      <c r="C144" s="863"/>
      <c r="D144" s="816"/>
      <c r="E144" s="816"/>
      <c r="F144" s="825"/>
      <c r="G144" s="817"/>
      <c r="H144" s="137"/>
      <c r="I144" s="137"/>
      <c r="J144" s="146" t="str">
        <f xml:space="preserve"> IF(OR(E142="X",F142="X",G142="x",F144="x",G144="X",F146="X",G146="X",G148="X" ),"x","")</f>
        <v/>
      </c>
      <c r="K144" s="140" t="s">
        <v>123</v>
      </c>
      <c r="L144" s="1"/>
    </row>
    <row r="145" spans="1:12" ht="27.75" x14ac:dyDescent="0.25">
      <c r="A145" s="819"/>
      <c r="B145" s="137" t="s">
        <v>126</v>
      </c>
      <c r="C145" s="864"/>
      <c r="D145" s="816"/>
      <c r="E145" s="816"/>
      <c r="F145" s="825"/>
      <c r="G145" s="817"/>
      <c r="H145" s="137"/>
      <c r="I145" s="137"/>
      <c r="J145" s="147"/>
      <c r="K145" s="140"/>
      <c r="L145" s="1"/>
    </row>
    <row r="146" spans="1:12" ht="27.75" x14ac:dyDescent="0.25">
      <c r="A146" s="819"/>
      <c r="B146" s="137">
        <v>3</v>
      </c>
      <c r="C146" s="810"/>
      <c r="D146" s="814"/>
      <c r="E146" s="815"/>
      <c r="F146" s="825"/>
      <c r="G146" s="817"/>
      <c r="H146" s="137"/>
      <c r="I146" s="137"/>
      <c r="J146" s="148" t="str">
        <f xml:space="preserve"> IF(OR(C142="X",D142="X",D144="x",E144="x",E146="X",F148="X",F150="X",G150="X" ),"x","")</f>
        <v/>
      </c>
      <c r="K146" s="140" t="s">
        <v>125</v>
      </c>
      <c r="L146" s="1"/>
    </row>
    <row r="147" spans="1:12" ht="27.75" x14ac:dyDescent="0.25">
      <c r="A147" s="819"/>
      <c r="B147" s="137" t="s">
        <v>128</v>
      </c>
      <c r="C147" s="811"/>
      <c r="D147" s="814"/>
      <c r="E147" s="816"/>
      <c r="F147" s="825"/>
      <c r="G147" s="817"/>
      <c r="H147" s="137"/>
      <c r="I147" s="137"/>
      <c r="J147" s="149"/>
      <c r="K147" s="140"/>
      <c r="L147" s="1"/>
    </row>
    <row r="148" spans="1:12" ht="27.75" x14ac:dyDescent="0.25">
      <c r="A148" s="819"/>
      <c r="B148" s="137">
        <v>2</v>
      </c>
      <c r="C148" s="810"/>
      <c r="D148" s="812"/>
      <c r="E148" s="813"/>
      <c r="F148" s="815"/>
      <c r="G148" s="817"/>
      <c r="H148" s="137"/>
      <c r="I148" s="137"/>
      <c r="J148" s="150" t="str">
        <f xml:space="preserve"> IF(OR(C144="X",D146="X",E148="x",E150="x" ),"x","")</f>
        <v/>
      </c>
      <c r="K148" s="140" t="s">
        <v>127</v>
      </c>
      <c r="L148" s="1"/>
    </row>
    <row r="149" spans="1:12" ht="27.75" x14ac:dyDescent="0.25">
      <c r="A149" s="819"/>
      <c r="B149" s="137" t="s">
        <v>249</v>
      </c>
      <c r="C149" s="811"/>
      <c r="D149" s="812"/>
      <c r="E149" s="814"/>
      <c r="F149" s="816"/>
      <c r="G149" s="817"/>
      <c r="H149" s="137"/>
      <c r="I149" s="137"/>
      <c r="J149" s="149"/>
      <c r="K149" s="140"/>
      <c r="L149" s="1"/>
    </row>
    <row r="150" spans="1:12" ht="27.75" x14ac:dyDescent="0.25">
      <c r="A150" s="819"/>
      <c r="B150" s="137">
        <v>1</v>
      </c>
      <c r="C150" s="810"/>
      <c r="D150" s="841"/>
      <c r="E150" s="843"/>
      <c r="F150" s="845"/>
      <c r="G150" s="847"/>
      <c r="H150" s="137"/>
      <c r="I150" s="137"/>
      <c r="J150" s="151" t="str">
        <f xml:space="preserve"> IF(OR(C146="X",C148="X",C150="x",D148="x",D150="x" ),"x","")</f>
        <v/>
      </c>
      <c r="K150" s="140" t="s">
        <v>129</v>
      </c>
      <c r="L150" s="1"/>
    </row>
    <row r="151" spans="1:12" x14ac:dyDescent="0.25">
      <c r="A151" s="819"/>
      <c r="B151" s="137" t="s">
        <v>130</v>
      </c>
      <c r="C151" s="840"/>
      <c r="D151" s="842"/>
      <c r="E151" s="844"/>
      <c r="F151" s="846"/>
      <c r="G151" s="848"/>
      <c r="H151" s="137"/>
      <c r="I151" s="137"/>
      <c r="J151" s="137"/>
      <c r="K151" s="138"/>
      <c r="L151" s="1"/>
    </row>
    <row r="152" spans="1:12" x14ac:dyDescent="0.25">
      <c r="A152" s="159"/>
      <c r="B152" s="137"/>
      <c r="C152" s="137">
        <v>1</v>
      </c>
      <c r="D152" s="137">
        <v>2</v>
      </c>
      <c r="E152" s="137">
        <v>3</v>
      </c>
      <c r="F152" s="137">
        <v>4</v>
      </c>
      <c r="G152" s="137">
        <v>5</v>
      </c>
      <c r="H152" s="137"/>
      <c r="I152" s="137"/>
      <c r="J152" s="137"/>
      <c r="K152" s="138"/>
      <c r="L152" s="1"/>
    </row>
    <row r="153" spans="1:12" x14ac:dyDescent="0.25">
      <c r="A153" s="159"/>
      <c r="B153" s="137"/>
      <c r="C153" s="137" t="s">
        <v>131</v>
      </c>
      <c r="D153" s="137" t="s">
        <v>132</v>
      </c>
      <c r="E153" s="137" t="s">
        <v>133</v>
      </c>
      <c r="F153" s="137" t="s">
        <v>134</v>
      </c>
      <c r="G153" s="137" t="s">
        <v>135</v>
      </c>
      <c r="H153" s="137"/>
      <c r="I153" s="137"/>
      <c r="J153" s="137"/>
      <c r="K153" s="138"/>
      <c r="L153" s="1"/>
    </row>
    <row r="154" spans="1:12" ht="15" customHeight="1" x14ac:dyDescent="0.25">
      <c r="A154" s="159"/>
      <c r="B154" s="137"/>
      <c r="C154" s="818" t="s">
        <v>136</v>
      </c>
      <c r="D154" s="818"/>
      <c r="E154" s="818"/>
      <c r="F154" s="818"/>
      <c r="G154" s="818"/>
      <c r="H154" s="137"/>
      <c r="I154" s="137"/>
      <c r="J154" s="137"/>
      <c r="K154" s="138"/>
      <c r="L154" s="1"/>
    </row>
    <row r="155" spans="1:12" ht="15" customHeight="1" x14ac:dyDescent="0.25">
      <c r="A155" s="159"/>
      <c r="B155" s="137"/>
      <c r="C155" s="818"/>
      <c r="D155" s="818"/>
      <c r="E155" s="818"/>
      <c r="F155" s="818"/>
      <c r="G155" s="818"/>
      <c r="H155" s="137"/>
      <c r="I155" s="137"/>
      <c r="J155" s="137"/>
      <c r="K155" s="138"/>
      <c r="L155" s="1"/>
    </row>
    <row r="156" spans="1:12" ht="15.75" thickBot="1" x14ac:dyDescent="0.3">
      <c r="A156" s="161"/>
      <c r="B156" s="162"/>
      <c r="C156" s="162"/>
      <c r="D156" s="162"/>
      <c r="E156" s="162"/>
      <c r="F156" s="162"/>
      <c r="G156" s="162"/>
      <c r="H156" s="162"/>
      <c r="I156" s="162"/>
      <c r="J156" s="162"/>
      <c r="K156" s="163"/>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35" t="s">
        <v>120</v>
      </c>
      <c r="B158" s="1029" t="str">
        <f>DESCRIPCION!A31</f>
        <v>h</v>
      </c>
      <c r="C158" s="1029"/>
      <c r="D158" s="1029"/>
      <c r="E158" s="1029"/>
      <c r="F158" s="1029"/>
      <c r="G158" s="1029"/>
      <c r="H158" s="1030"/>
      <c r="I158" s="1038" t="s">
        <v>348</v>
      </c>
      <c r="J158" s="1039"/>
      <c r="K158" s="119" t="str">
        <f>IF(J165="x","EXTREMA",IF(J167="x","ALTA",IF(J169="x","MODERADA",IF(J171="x","BAJA",""))))</f>
        <v/>
      </c>
      <c r="L158" s="1"/>
    </row>
    <row r="159" spans="1:12" ht="16.5" thickBot="1" x14ac:dyDescent="0.3">
      <c r="A159" s="1036"/>
      <c r="B159" s="1031"/>
      <c r="C159" s="1031"/>
      <c r="D159" s="1031"/>
      <c r="E159" s="1031"/>
      <c r="F159" s="1031"/>
      <c r="G159" s="1031"/>
      <c r="H159" s="1032"/>
      <c r="I159" s="1033" t="s">
        <v>349</v>
      </c>
      <c r="J159" s="1034"/>
      <c r="K159" s="174" t="str">
        <f>'VALORACION RIESGOS INHERENTES'!K151</f>
        <v/>
      </c>
      <c r="L159" s="1"/>
    </row>
    <row r="160" spans="1:12" ht="15.75" customHeight="1" thickBot="1" x14ac:dyDescent="0.3">
      <c r="A160" s="1037"/>
      <c r="B160" s="803" t="s">
        <v>299</v>
      </c>
      <c r="C160" s="804"/>
      <c r="D160" s="804"/>
      <c r="E160" s="804"/>
      <c r="F160" s="804"/>
      <c r="G160" s="804"/>
      <c r="H160" s="804"/>
      <c r="I160" s="804"/>
      <c r="J160" s="807"/>
      <c r="K160" s="174" t="e">
        <f>'EVALUACIÓN SOLIDEZ CONTROLES'!H39</f>
        <v>#DIV/0!</v>
      </c>
      <c r="L160" s="1"/>
    </row>
    <row r="161" spans="1:12" ht="15.75" customHeight="1" thickBot="1" x14ac:dyDescent="0.3">
      <c r="A161" s="246" t="s">
        <v>122</v>
      </c>
      <c r="B161" s="247"/>
      <c r="C161" s="247"/>
      <c r="D161" s="248"/>
      <c r="E161" s="1053"/>
      <c r="F161" s="1054"/>
      <c r="G161" s="1055"/>
      <c r="H161" s="803" t="s">
        <v>351</v>
      </c>
      <c r="I161" s="807"/>
      <c r="J161" s="808"/>
      <c r="K161" s="809"/>
      <c r="L161" s="1"/>
    </row>
    <row r="162" spans="1:12" ht="44.25" customHeight="1" x14ac:dyDescent="0.25">
      <c r="A162" s="159"/>
      <c r="B162" s="137"/>
      <c r="C162" s="160"/>
      <c r="D162" s="137"/>
      <c r="E162" s="137"/>
      <c r="F162" s="137"/>
      <c r="G162" s="137"/>
      <c r="H162" s="137"/>
      <c r="I162" s="137"/>
      <c r="J162" s="155"/>
      <c r="K162" s="156"/>
      <c r="L162" s="1"/>
    </row>
    <row r="163" spans="1:12" ht="54" customHeight="1" x14ac:dyDescent="0.25">
      <c r="A163" s="819" t="s">
        <v>122</v>
      </c>
      <c r="B163" s="137">
        <v>5</v>
      </c>
      <c r="C163" s="820"/>
      <c r="D163" s="816"/>
      <c r="E163" s="817"/>
      <c r="F163" s="817"/>
      <c r="G163" s="817"/>
      <c r="H163" s="137"/>
      <c r="I163" s="137"/>
      <c r="J163" s="826" t="s">
        <v>121</v>
      </c>
      <c r="K163" s="827"/>
      <c r="L163" s="1"/>
    </row>
    <row r="164" spans="1:12" x14ac:dyDescent="0.25">
      <c r="A164" s="819"/>
      <c r="B164" s="137" t="s">
        <v>124</v>
      </c>
      <c r="C164" s="821"/>
      <c r="D164" s="816"/>
      <c r="E164" s="817"/>
      <c r="F164" s="817"/>
      <c r="G164" s="817"/>
      <c r="H164" s="137"/>
      <c r="I164" s="137"/>
      <c r="J164" s="139"/>
      <c r="K164" s="140"/>
      <c r="L164" s="1"/>
    </row>
    <row r="165" spans="1:12" ht="27.75" x14ac:dyDescent="0.25">
      <c r="A165" s="819"/>
      <c r="B165" s="137">
        <v>4</v>
      </c>
      <c r="C165" s="863"/>
      <c r="D165" s="816"/>
      <c r="E165" s="816"/>
      <c r="F165" s="825"/>
      <c r="G165" s="817"/>
      <c r="H165" s="137"/>
      <c r="I165" s="137"/>
      <c r="J165" s="146" t="str">
        <f xml:space="preserve"> IF(OR(E163="X",F163="X",G163="x",F165="x",G165="X",F167="X",G167="X",G169="X" ),"x","")</f>
        <v/>
      </c>
      <c r="K165" s="140" t="s">
        <v>123</v>
      </c>
      <c r="L165" s="1"/>
    </row>
    <row r="166" spans="1:12" ht="27.75" x14ac:dyDescent="0.25">
      <c r="A166" s="819"/>
      <c r="B166" s="137" t="s">
        <v>126</v>
      </c>
      <c r="C166" s="864"/>
      <c r="D166" s="816"/>
      <c r="E166" s="816"/>
      <c r="F166" s="825"/>
      <c r="G166" s="817"/>
      <c r="H166" s="137"/>
      <c r="I166" s="137"/>
      <c r="J166" s="147"/>
      <c r="K166" s="140"/>
      <c r="L166" s="1"/>
    </row>
    <row r="167" spans="1:12" ht="27.75" x14ac:dyDescent="0.25">
      <c r="A167" s="819"/>
      <c r="B167" s="137">
        <v>3</v>
      </c>
      <c r="C167" s="810"/>
      <c r="D167" s="814"/>
      <c r="E167" s="815"/>
      <c r="F167" s="825"/>
      <c r="G167" s="817"/>
      <c r="H167" s="137"/>
      <c r="I167" s="137"/>
      <c r="J167" s="148" t="str">
        <f xml:space="preserve"> IF(OR(C163="X",D163="X",D165="x",E165="x",E167="X",F169="X",F171="X",G171="X" ),"x","")</f>
        <v/>
      </c>
      <c r="K167" s="140" t="s">
        <v>125</v>
      </c>
      <c r="L167" s="1"/>
    </row>
    <row r="168" spans="1:12" ht="27.75" x14ac:dyDescent="0.25">
      <c r="A168" s="819"/>
      <c r="B168" s="137" t="s">
        <v>128</v>
      </c>
      <c r="C168" s="811"/>
      <c r="D168" s="814"/>
      <c r="E168" s="816"/>
      <c r="F168" s="825"/>
      <c r="G168" s="817"/>
      <c r="H168" s="137"/>
      <c r="I168" s="137"/>
      <c r="J168" s="149"/>
      <c r="K168" s="140"/>
      <c r="L168" s="1"/>
    </row>
    <row r="169" spans="1:12" ht="27.75" x14ac:dyDescent="0.25">
      <c r="A169" s="819"/>
      <c r="B169" s="137">
        <v>2</v>
      </c>
      <c r="C169" s="810"/>
      <c r="D169" s="812"/>
      <c r="E169" s="813"/>
      <c r="F169" s="815"/>
      <c r="G169" s="817"/>
      <c r="H169" s="137"/>
      <c r="I169" s="137"/>
      <c r="J169" s="150" t="str">
        <f xml:space="preserve"> IF(OR(C165="X",D167="X",E169="x",E171="x" ),"x","")</f>
        <v/>
      </c>
      <c r="K169" s="140" t="s">
        <v>127</v>
      </c>
      <c r="L169" s="1"/>
    </row>
    <row r="170" spans="1:12" ht="27.75" x14ac:dyDescent="0.25">
      <c r="A170" s="819"/>
      <c r="B170" s="137" t="s">
        <v>249</v>
      </c>
      <c r="C170" s="811"/>
      <c r="D170" s="812"/>
      <c r="E170" s="814"/>
      <c r="F170" s="816"/>
      <c r="G170" s="817"/>
      <c r="H170" s="137"/>
      <c r="I170" s="137"/>
      <c r="J170" s="149"/>
      <c r="K170" s="140"/>
      <c r="L170" s="1"/>
    </row>
    <row r="171" spans="1:12" ht="27.75" x14ac:dyDescent="0.25">
      <c r="A171" s="819"/>
      <c r="B171" s="137">
        <v>1</v>
      </c>
      <c r="C171" s="810"/>
      <c r="D171" s="841"/>
      <c r="E171" s="843"/>
      <c r="F171" s="845"/>
      <c r="G171" s="847"/>
      <c r="H171" s="137"/>
      <c r="I171" s="137"/>
      <c r="J171" s="151" t="str">
        <f xml:space="preserve"> IF(OR(C167="X",C169="X",C171="x",D169="x",D171="x" ),"x","")</f>
        <v/>
      </c>
      <c r="K171" s="140" t="s">
        <v>129</v>
      </c>
      <c r="L171" s="1"/>
    </row>
    <row r="172" spans="1:12" x14ac:dyDescent="0.25">
      <c r="A172" s="819"/>
      <c r="B172" s="137" t="s">
        <v>130</v>
      </c>
      <c r="C172" s="840"/>
      <c r="D172" s="842"/>
      <c r="E172" s="844"/>
      <c r="F172" s="846"/>
      <c r="G172" s="848"/>
      <c r="H172" s="137"/>
      <c r="I172" s="137"/>
      <c r="J172" s="137"/>
      <c r="K172" s="138"/>
      <c r="L172" s="1"/>
    </row>
    <row r="173" spans="1:12" x14ac:dyDescent="0.25">
      <c r="A173" s="159"/>
      <c r="B173" s="137"/>
      <c r="C173" s="137">
        <v>1</v>
      </c>
      <c r="D173" s="137">
        <v>2</v>
      </c>
      <c r="E173" s="137">
        <v>3</v>
      </c>
      <c r="F173" s="137">
        <v>4</v>
      </c>
      <c r="G173" s="137">
        <v>5</v>
      </c>
      <c r="H173" s="137"/>
      <c r="I173" s="137"/>
      <c r="J173" s="137"/>
      <c r="K173" s="138"/>
      <c r="L173" s="1"/>
    </row>
    <row r="174" spans="1:12" x14ac:dyDescent="0.25">
      <c r="A174" s="159"/>
      <c r="B174" s="137"/>
      <c r="C174" s="137" t="s">
        <v>131</v>
      </c>
      <c r="D174" s="137" t="s">
        <v>132</v>
      </c>
      <c r="E174" s="137" t="s">
        <v>133</v>
      </c>
      <c r="F174" s="137" t="s">
        <v>134</v>
      </c>
      <c r="G174" s="137" t="s">
        <v>135</v>
      </c>
      <c r="H174" s="137"/>
      <c r="I174" s="137"/>
      <c r="J174" s="137"/>
      <c r="K174" s="138"/>
      <c r="L174" s="1"/>
    </row>
    <row r="175" spans="1:12" ht="15" customHeight="1" x14ac:dyDescent="0.25">
      <c r="A175" s="159"/>
      <c r="B175" s="137"/>
      <c r="C175" s="818" t="s">
        <v>136</v>
      </c>
      <c r="D175" s="818"/>
      <c r="E175" s="818"/>
      <c r="F175" s="818"/>
      <c r="G175" s="818"/>
      <c r="H175" s="137"/>
      <c r="I175" s="137"/>
      <c r="J175" s="137"/>
      <c r="K175" s="138"/>
      <c r="L175" s="1"/>
    </row>
    <row r="176" spans="1:12" ht="15" customHeight="1" x14ac:dyDescent="0.25">
      <c r="A176" s="159"/>
      <c r="B176" s="137"/>
      <c r="C176" s="818"/>
      <c r="D176" s="818"/>
      <c r="E176" s="818"/>
      <c r="F176" s="818"/>
      <c r="G176" s="818"/>
      <c r="H176" s="137"/>
      <c r="I176" s="137"/>
      <c r="J176" s="137"/>
      <c r="K176" s="138"/>
      <c r="L176" s="1"/>
    </row>
    <row r="177" spans="1:12" ht="15.75" thickBot="1" x14ac:dyDescent="0.3">
      <c r="A177" s="161"/>
      <c r="B177" s="162"/>
      <c r="C177" s="162"/>
      <c r="D177" s="162"/>
      <c r="E177" s="162"/>
      <c r="F177" s="162"/>
      <c r="G177" s="162"/>
      <c r="H177" s="162"/>
      <c r="I177" s="162"/>
      <c r="J177" s="162"/>
      <c r="K177" s="16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5" t="s">
        <v>120</v>
      </c>
      <c r="B180" s="1029" t="str">
        <f>DESCRIPCION!A34</f>
        <v>i</v>
      </c>
      <c r="C180" s="1029"/>
      <c r="D180" s="1029"/>
      <c r="E180" s="1029"/>
      <c r="F180" s="1029"/>
      <c r="G180" s="1029"/>
      <c r="H180" s="1030"/>
      <c r="I180" s="1038" t="s">
        <v>348</v>
      </c>
      <c r="J180" s="1039"/>
      <c r="K180" s="119" t="str">
        <f>IF(J187="x","EXTREMA",IF(J189="x","ALTA",IF(J191="x","MODERADA",IF(J193="x","BAJA",""))))</f>
        <v/>
      </c>
      <c r="L180" s="1"/>
    </row>
    <row r="181" spans="1:12" ht="16.5" thickBot="1" x14ac:dyDescent="0.3">
      <c r="A181" s="1036"/>
      <c r="B181" s="1031"/>
      <c r="C181" s="1031"/>
      <c r="D181" s="1031"/>
      <c r="E181" s="1031"/>
      <c r="F181" s="1031"/>
      <c r="G181" s="1031"/>
      <c r="H181" s="1032"/>
      <c r="I181" s="1033" t="s">
        <v>349</v>
      </c>
      <c r="J181" s="1034"/>
      <c r="K181" s="175" t="str">
        <f>'VALORACION RIESGOS INHERENTES'!K172</f>
        <v/>
      </c>
      <c r="L181" s="1"/>
    </row>
    <row r="182" spans="1:12" ht="16.5" thickBot="1" x14ac:dyDescent="0.3">
      <c r="A182" s="1037"/>
      <c r="B182" s="803" t="s">
        <v>299</v>
      </c>
      <c r="C182" s="804"/>
      <c r="D182" s="804"/>
      <c r="E182" s="804"/>
      <c r="F182" s="804"/>
      <c r="G182" s="804"/>
      <c r="H182" s="804"/>
      <c r="I182" s="804"/>
      <c r="J182" s="807"/>
      <c r="K182" s="174" t="e">
        <f>'EVALUACIÓN SOLIDEZ CONTROLES'!H43</f>
        <v>#DIV/0!</v>
      </c>
      <c r="L182" s="1"/>
    </row>
    <row r="183" spans="1:12" ht="16.5" thickBot="1" x14ac:dyDescent="0.3">
      <c r="A183" s="246" t="s">
        <v>122</v>
      </c>
      <c r="B183" s="247"/>
      <c r="C183" s="247"/>
      <c r="D183" s="248"/>
      <c r="E183" s="1053"/>
      <c r="F183" s="1054"/>
      <c r="G183" s="1055"/>
      <c r="H183" s="803" t="s">
        <v>351</v>
      </c>
      <c r="I183" s="807"/>
      <c r="J183" s="808"/>
      <c r="K183" s="809"/>
      <c r="L183" s="1"/>
    </row>
    <row r="184" spans="1:12" ht="37.5" customHeight="1" x14ac:dyDescent="0.25">
      <c r="A184" s="159"/>
      <c r="B184" s="137"/>
      <c r="C184" s="160"/>
      <c r="D184" s="137"/>
      <c r="E184" s="137"/>
      <c r="F184" s="137"/>
      <c r="G184" s="137"/>
      <c r="H184" s="137"/>
      <c r="I184" s="137"/>
      <c r="J184" s="155"/>
      <c r="K184" s="156"/>
      <c r="L184" s="1"/>
    </row>
    <row r="185" spans="1:12" ht="40.5" customHeight="1" x14ac:dyDescent="0.25">
      <c r="A185" s="819" t="s">
        <v>122</v>
      </c>
      <c r="B185" s="137">
        <v>5</v>
      </c>
      <c r="C185" s="820"/>
      <c r="D185" s="816"/>
      <c r="E185" s="817"/>
      <c r="F185" s="817"/>
      <c r="G185" s="817"/>
      <c r="H185" s="137"/>
      <c r="I185" s="137"/>
      <c r="J185" s="826" t="s">
        <v>121</v>
      </c>
      <c r="K185" s="827"/>
      <c r="L185" s="1"/>
    </row>
    <row r="186" spans="1:12" x14ac:dyDescent="0.25">
      <c r="A186" s="819"/>
      <c r="B186" s="137" t="s">
        <v>124</v>
      </c>
      <c r="C186" s="821"/>
      <c r="D186" s="816"/>
      <c r="E186" s="817"/>
      <c r="F186" s="817"/>
      <c r="G186" s="817"/>
      <c r="H186" s="137"/>
      <c r="I186" s="137"/>
      <c r="J186" s="139"/>
      <c r="K186" s="140"/>
      <c r="L186" s="1"/>
    </row>
    <row r="187" spans="1:12" ht="27.75" x14ac:dyDescent="0.25">
      <c r="A187" s="819"/>
      <c r="B187" s="137">
        <v>4</v>
      </c>
      <c r="C187" s="863"/>
      <c r="D187" s="816"/>
      <c r="E187" s="816"/>
      <c r="F187" s="825"/>
      <c r="G187" s="817"/>
      <c r="H187" s="137"/>
      <c r="I187" s="137"/>
      <c r="J187" s="146" t="str">
        <f xml:space="preserve"> IF(OR(E185="X",F185="X",G185="x",F187="x",G187="X",F189="X",G189="X",G191="X" ),"x","")</f>
        <v/>
      </c>
      <c r="K187" s="140" t="s">
        <v>123</v>
      </c>
      <c r="L187" s="1"/>
    </row>
    <row r="188" spans="1:12" ht="27.75" x14ac:dyDescent="0.25">
      <c r="A188" s="819"/>
      <c r="B188" s="137" t="s">
        <v>126</v>
      </c>
      <c r="C188" s="864"/>
      <c r="D188" s="816"/>
      <c r="E188" s="816"/>
      <c r="F188" s="825"/>
      <c r="G188" s="817"/>
      <c r="H188" s="137"/>
      <c r="I188" s="137"/>
      <c r="J188" s="147"/>
      <c r="K188" s="140"/>
      <c r="L188" s="1"/>
    </row>
    <row r="189" spans="1:12" ht="27.75" x14ac:dyDescent="0.25">
      <c r="A189" s="819"/>
      <c r="B189" s="137">
        <v>3</v>
      </c>
      <c r="C189" s="810"/>
      <c r="D189" s="814"/>
      <c r="E189" s="815"/>
      <c r="F189" s="825"/>
      <c r="G189" s="817"/>
      <c r="H189" s="137"/>
      <c r="I189" s="137"/>
      <c r="J189" s="148" t="str">
        <f xml:space="preserve"> IF(OR(C185="X",D185="X",D187="x",E187="x",E189="X",F191="X",F193="X",G193="X" ),"x","")</f>
        <v/>
      </c>
      <c r="K189" s="140" t="s">
        <v>125</v>
      </c>
      <c r="L189" s="1"/>
    </row>
    <row r="190" spans="1:12" ht="27.75" x14ac:dyDescent="0.25">
      <c r="A190" s="819"/>
      <c r="B190" s="137" t="s">
        <v>128</v>
      </c>
      <c r="C190" s="811"/>
      <c r="D190" s="814"/>
      <c r="E190" s="816"/>
      <c r="F190" s="825"/>
      <c r="G190" s="817"/>
      <c r="H190" s="137"/>
      <c r="I190" s="137"/>
      <c r="J190" s="149"/>
      <c r="K190" s="140"/>
      <c r="L190" s="1"/>
    </row>
    <row r="191" spans="1:12" ht="27.75" x14ac:dyDescent="0.25">
      <c r="A191" s="819"/>
      <c r="B191" s="137">
        <v>2</v>
      </c>
      <c r="C191" s="810"/>
      <c r="D191" s="812"/>
      <c r="E191" s="813"/>
      <c r="F191" s="815"/>
      <c r="G191" s="817"/>
      <c r="H191" s="137"/>
      <c r="I191" s="137"/>
      <c r="J191" s="150" t="str">
        <f xml:space="preserve"> IF(OR(E191="X",D189="X",C187="x",E193="x" ),"x","")</f>
        <v/>
      </c>
      <c r="K191" s="140" t="s">
        <v>127</v>
      </c>
      <c r="L191" s="1"/>
    </row>
    <row r="192" spans="1:12" ht="27.75" x14ac:dyDescent="0.25">
      <c r="A192" s="819"/>
      <c r="B192" s="137" t="s">
        <v>249</v>
      </c>
      <c r="C192" s="811"/>
      <c r="D192" s="812"/>
      <c r="E192" s="814"/>
      <c r="F192" s="816"/>
      <c r="G192" s="817"/>
      <c r="H192" s="137"/>
      <c r="I192" s="137"/>
      <c r="J192" s="149"/>
      <c r="K192" s="140"/>
      <c r="L192" s="1"/>
    </row>
    <row r="193" spans="1:12" ht="27.75" x14ac:dyDescent="0.25">
      <c r="A193" s="819"/>
      <c r="B193" s="137">
        <v>1</v>
      </c>
      <c r="C193" s="810"/>
      <c r="D193" s="841"/>
      <c r="E193" s="843"/>
      <c r="F193" s="845"/>
      <c r="G193" s="847"/>
      <c r="H193" s="137"/>
      <c r="I193" s="137"/>
      <c r="J193" s="151" t="str">
        <f xml:space="preserve"> IF(OR(C189="X",C191="X",D191="x",D193="x",C193="x" ),"x","")</f>
        <v/>
      </c>
      <c r="K193" s="140" t="s">
        <v>129</v>
      </c>
      <c r="L193" s="1"/>
    </row>
    <row r="194" spans="1:12" x14ac:dyDescent="0.25">
      <c r="A194" s="819"/>
      <c r="B194" s="137" t="s">
        <v>130</v>
      </c>
      <c r="C194" s="840"/>
      <c r="D194" s="842"/>
      <c r="E194" s="844"/>
      <c r="F194" s="846"/>
      <c r="G194" s="848"/>
      <c r="H194" s="137"/>
      <c r="I194" s="137"/>
      <c r="J194" s="137"/>
      <c r="K194" s="138"/>
      <c r="L194" s="1"/>
    </row>
    <row r="195" spans="1:12" x14ac:dyDescent="0.25">
      <c r="A195" s="159"/>
      <c r="B195" s="137"/>
      <c r="C195" s="137">
        <v>1</v>
      </c>
      <c r="D195" s="137">
        <v>2</v>
      </c>
      <c r="E195" s="137">
        <v>3</v>
      </c>
      <c r="F195" s="137">
        <v>4</v>
      </c>
      <c r="G195" s="137">
        <v>5</v>
      </c>
      <c r="H195" s="137"/>
      <c r="I195" s="137"/>
      <c r="J195" s="137"/>
      <c r="K195" s="138"/>
      <c r="L195" s="1"/>
    </row>
    <row r="196" spans="1:12" ht="15" customHeight="1" x14ac:dyDescent="0.25">
      <c r="A196" s="159"/>
      <c r="B196" s="137"/>
      <c r="C196" s="137" t="s">
        <v>131</v>
      </c>
      <c r="D196" s="137" t="s">
        <v>132</v>
      </c>
      <c r="E196" s="137" t="s">
        <v>133</v>
      </c>
      <c r="F196" s="137" t="s">
        <v>134</v>
      </c>
      <c r="G196" s="137" t="s">
        <v>135</v>
      </c>
      <c r="H196" s="137"/>
      <c r="I196" s="137"/>
      <c r="J196" s="137"/>
      <c r="K196" s="138"/>
      <c r="L196" s="1"/>
    </row>
    <row r="197" spans="1:12" ht="15" customHeight="1" x14ac:dyDescent="0.25">
      <c r="A197" s="159"/>
      <c r="B197" s="137"/>
      <c r="C197" s="818" t="s">
        <v>136</v>
      </c>
      <c r="D197" s="818"/>
      <c r="E197" s="818"/>
      <c r="F197" s="818"/>
      <c r="G197" s="818"/>
      <c r="H197" s="137"/>
      <c r="I197" s="137"/>
      <c r="J197" s="137"/>
      <c r="K197" s="138"/>
      <c r="L197" s="1"/>
    </row>
    <row r="198" spans="1:12" x14ac:dyDescent="0.25">
      <c r="A198" s="159"/>
      <c r="B198" s="137"/>
      <c r="C198" s="818"/>
      <c r="D198" s="818"/>
      <c r="E198" s="818"/>
      <c r="F198" s="818"/>
      <c r="G198" s="818"/>
      <c r="H198" s="137"/>
      <c r="I198" s="137"/>
      <c r="J198" s="137"/>
      <c r="K198" s="138"/>
      <c r="L198" s="1"/>
    </row>
    <row r="199" spans="1:12" ht="15.75" thickBot="1" x14ac:dyDescent="0.3">
      <c r="A199" s="74"/>
      <c r="B199" s="75"/>
      <c r="C199" s="75"/>
      <c r="D199" s="75"/>
      <c r="E199" s="75"/>
      <c r="F199" s="75"/>
      <c r="G199" s="75"/>
      <c r="H199" s="75"/>
      <c r="I199" s="75"/>
      <c r="J199" s="75"/>
      <c r="K199" s="76"/>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35" t="s">
        <v>120</v>
      </c>
      <c r="B201" s="1029" t="str">
        <f>DESCRIPCION!A37</f>
        <v>j</v>
      </c>
      <c r="C201" s="1029"/>
      <c r="D201" s="1029"/>
      <c r="E201" s="1029"/>
      <c r="F201" s="1029"/>
      <c r="G201" s="1029"/>
      <c r="H201" s="1030"/>
      <c r="I201" s="1038" t="s">
        <v>348</v>
      </c>
      <c r="J201" s="1039"/>
      <c r="K201" s="119" t="str">
        <f>IF(J208="x","EXTREMA",IF(J210="x","ALTA",IF(J212="x","MODERADA",IF(J214="x","BAJA",""))))</f>
        <v/>
      </c>
      <c r="L201" s="1"/>
    </row>
    <row r="202" spans="1:12" ht="16.5" thickBot="1" x14ac:dyDescent="0.3">
      <c r="A202" s="1036"/>
      <c r="B202" s="1031"/>
      <c r="C202" s="1031"/>
      <c r="D202" s="1031"/>
      <c r="E202" s="1031"/>
      <c r="F202" s="1031"/>
      <c r="G202" s="1031"/>
      <c r="H202" s="1032"/>
      <c r="I202" s="1033" t="s">
        <v>349</v>
      </c>
      <c r="J202" s="1034"/>
      <c r="K202" s="174" t="str">
        <f>'VALORACION RIESGOS INHERENTES'!K192</f>
        <v/>
      </c>
      <c r="L202" s="1"/>
    </row>
    <row r="203" spans="1:12" ht="16.5" thickBot="1" x14ac:dyDescent="0.3">
      <c r="A203" s="1037"/>
      <c r="B203" s="177" t="s">
        <v>299</v>
      </c>
      <c r="C203" s="178"/>
      <c r="D203" s="178"/>
      <c r="E203" s="178"/>
      <c r="F203" s="178"/>
      <c r="G203" s="178"/>
      <c r="H203" s="178"/>
      <c r="I203" s="178"/>
      <c r="J203" s="179"/>
      <c r="K203" s="174" t="e">
        <f>'EVALUACIÓN SOLIDEZ CONTROLES'!H47</f>
        <v>#DIV/0!</v>
      </c>
      <c r="L203" s="1"/>
    </row>
    <row r="204" spans="1:12" ht="16.5" thickBot="1" x14ac:dyDescent="0.3">
      <c r="A204" s="246" t="s">
        <v>122</v>
      </c>
      <c r="B204" s="247"/>
      <c r="C204" s="247"/>
      <c r="D204" s="248"/>
      <c r="E204" s="1053"/>
      <c r="F204" s="1054"/>
      <c r="G204" s="1055"/>
      <c r="H204" s="803" t="s">
        <v>351</v>
      </c>
      <c r="I204" s="807"/>
      <c r="J204" s="808"/>
      <c r="K204" s="809"/>
      <c r="L204" s="1"/>
    </row>
    <row r="205" spans="1:12" ht="38.25" customHeight="1" x14ac:dyDescent="0.25">
      <c r="A205" s="159"/>
      <c r="B205" s="137"/>
      <c r="C205" s="160"/>
      <c r="D205" s="137"/>
      <c r="E205" s="137"/>
      <c r="F205" s="137"/>
      <c r="G205" s="137"/>
      <c r="H205" s="137"/>
      <c r="I205" s="137"/>
      <c r="J205" s="155"/>
      <c r="K205" s="156"/>
      <c r="L205" s="1"/>
    </row>
    <row r="206" spans="1:12" ht="45" customHeight="1" x14ac:dyDescent="0.25">
      <c r="A206" s="819" t="s">
        <v>122</v>
      </c>
      <c r="B206" s="137">
        <v>5</v>
      </c>
      <c r="C206" s="820"/>
      <c r="D206" s="816"/>
      <c r="E206" s="817"/>
      <c r="F206" s="817"/>
      <c r="G206" s="817"/>
      <c r="H206" s="137"/>
      <c r="I206" s="137"/>
      <c r="J206" s="826" t="s">
        <v>121</v>
      </c>
      <c r="K206" s="827"/>
      <c r="L206" s="1"/>
    </row>
    <row r="207" spans="1:12" x14ac:dyDescent="0.25">
      <c r="A207" s="819"/>
      <c r="B207" s="137" t="s">
        <v>124</v>
      </c>
      <c r="C207" s="821"/>
      <c r="D207" s="816"/>
      <c r="E207" s="817"/>
      <c r="F207" s="817"/>
      <c r="G207" s="817"/>
      <c r="H207" s="137"/>
      <c r="I207" s="137"/>
      <c r="J207" s="139"/>
      <c r="K207" s="140"/>
      <c r="L207" s="1"/>
    </row>
    <row r="208" spans="1:12" ht="27.75" x14ac:dyDescent="0.25">
      <c r="A208" s="819"/>
      <c r="B208" s="137">
        <v>4</v>
      </c>
      <c r="C208" s="863"/>
      <c r="D208" s="816"/>
      <c r="E208" s="816"/>
      <c r="F208" s="825"/>
      <c r="G208" s="817"/>
      <c r="H208" s="137"/>
      <c r="I208" s="137"/>
      <c r="J208" s="146" t="str">
        <f xml:space="preserve"> IF(OR(E206="X",F206="X",G206="x",F208="x",G208="X",F210="X",G210="X",G212="X" ),"x","")</f>
        <v/>
      </c>
      <c r="K208" s="140" t="s">
        <v>123</v>
      </c>
      <c r="L208" s="1"/>
    </row>
    <row r="209" spans="1:12" ht="27.75" x14ac:dyDescent="0.25">
      <c r="A209" s="819"/>
      <c r="B209" s="137" t="s">
        <v>126</v>
      </c>
      <c r="C209" s="864"/>
      <c r="D209" s="816"/>
      <c r="E209" s="816"/>
      <c r="F209" s="825"/>
      <c r="G209" s="817"/>
      <c r="H209" s="137"/>
      <c r="I209" s="137"/>
      <c r="J209" s="147"/>
      <c r="K209" s="140"/>
      <c r="L209" s="1"/>
    </row>
    <row r="210" spans="1:12" ht="27.75" x14ac:dyDescent="0.25">
      <c r="A210" s="819"/>
      <c r="B210" s="137">
        <v>3</v>
      </c>
      <c r="C210" s="810"/>
      <c r="D210" s="814"/>
      <c r="E210" s="815"/>
      <c r="F210" s="825"/>
      <c r="G210" s="817"/>
      <c r="H210" s="137"/>
      <c r="I210" s="137"/>
      <c r="J210" s="148" t="str">
        <f xml:space="preserve"> IF(OR(C206="X",D206="X",D208="x",E208="x",E210="X",F212="X",F214="X",G214="X" ),"x","")</f>
        <v/>
      </c>
      <c r="K210" s="140" t="s">
        <v>125</v>
      </c>
      <c r="L210" s="1"/>
    </row>
    <row r="211" spans="1:12" ht="27.75" x14ac:dyDescent="0.25">
      <c r="A211" s="819"/>
      <c r="B211" s="137" t="s">
        <v>128</v>
      </c>
      <c r="C211" s="811"/>
      <c r="D211" s="814"/>
      <c r="E211" s="816"/>
      <c r="F211" s="825"/>
      <c r="G211" s="817"/>
      <c r="H211" s="137"/>
      <c r="I211" s="137"/>
      <c r="J211" s="149"/>
      <c r="K211" s="140"/>
      <c r="L211" s="1"/>
    </row>
    <row r="212" spans="1:12" ht="27.75" x14ac:dyDescent="0.25">
      <c r="A212" s="819"/>
      <c r="B212" s="137">
        <v>2</v>
      </c>
      <c r="C212" s="810"/>
      <c r="D212" s="812"/>
      <c r="E212" s="813"/>
      <c r="F212" s="815"/>
      <c r="G212" s="817"/>
      <c r="H212" s="137"/>
      <c r="I212" s="137"/>
      <c r="J212" s="150" t="str">
        <f xml:space="preserve"> IF(OR(C208="X",D210="X",E212="x",E214="x" ),"x","")</f>
        <v/>
      </c>
      <c r="K212" s="140" t="s">
        <v>127</v>
      </c>
      <c r="L212" s="1"/>
    </row>
    <row r="213" spans="1:12" ht="27.75" x14ac:dyDescent="0.25">
      <c r="A213" s="819"/>
      <c r="B213" s="137" t="s">
        <v>249</v>
      </c>
      <c r="C213" s="811"/>
      <c r="D213" s="812"/>
      <c r="E213" s="814"/>
      <c r="F213" s="816"/>
      <c r="G213" s="817"/>
      <c r="H213" s="137"/>
      <c r="I213" s="137"/>
      <c r="J213" s="149"/>
      <c r="K213" s="140"/>
      <c r="L213" s="1"/>
    </row>
    <row r="214" spans="1:12" ht="27.75" x14ac:dyDescent="0.25">
      <c r="A214" s="819"/>
      <c r="B214" s="137">
        <v>1</v>
      </c>
      <c r="C214" s="810"/>
      <c r="D214" s="841"/>
      <c r="E214" s="843"/>
      <c r="F214" s="845"/>
      <c r="G214" s="847"/>
      <c r="H214" s="137"/>
      <c r="I214" s="137"/>
      <c r="J214" s="151" t="str">
        <f xml:space="preserve"> IF(OR(C210="X",C212="X",D212="x",D214="x",C214="x" ),"x","")</f>
        <v/>
      </c>
      <c r="K214" s="140" t="s">
        <v>129</v>
      </c>
      <c r="L214" s="1"/>
    </row>
    <row r="215" spans="1:12" x14ac:dyDescent="0.25">
      <c r="A215" s="819"/>
      <c r="B215" s="137" t="s">
        <v>130</v>
      </c>
      <c r="C215" s="840"/>
      <c r="D215" s="842"/>
      <c r="E215" s="844"/>
      <c r="F215" s="846"/>
      <c r="G215" s="848"/>
      <c r="H215" s="137"/>
      <c r="I215" s="137"/>
      <c r="J215" s="137"/>
      <c r="K215" s="138"/>
      <c r="L215" s="1"/>
    </row>
    <row r="216" spans="1:12" x14ac:dyDescent="0.25">
      <c r="A216" s="159"/>
      <c r="B216" s="137"/>
      <c r="C216" s="137">
        <v>1</v>
      </c>
      <c r="D216" s="137">
        <v>2</v>
      </c>
      <c r="E216" s="137">
        <v>3</v>
      </c>
      <c r="F216" s="137">
        <v>4</v>
      </c>
      <c r="G216" s="137">
        <v>5</v>
      </c>
      <c r="H216" s="137"/>
      <c r="I216" s="137"/>
      <c r="J216" s="137"/>
      <c r="K216" s="138"/>
      <c r="L216" s="1"/>
    </row>
    <row r="217" spans="1:12" ht="15" customHeight="1" x14ac:dyDescent="0.25">
      <c r="A217" s="159"/>
      <c r="B217" s="137"/>
      <c r="C217" s="137" t="s">
        <v>131</v>
      </c>
      <c r="D217" s="137" t="s">
        <v>132</v>
      </c>
      <c r="E217" s="137" t="s">
        <v>133</v>
      </c>
      <c r="F217" s="137" t="s">
        <v>134</v>
      </c>
      <c r="G217" s="137" t="s">
        <v>135</v>
      </c>
      <c r="H217" s="137"/>
      <c r="I217" s="137"/>
      <c r="J217" s="137"/>
      <c r="K217" s="138"/>
      <c r="L217" s="1"/>
    </row>
    <row r="218" spans="1:12" ht="15" customHeight="1" x14ac:dyDescent="0.25">
      <c r="A218" s="159"/>
      <c r="B218" s="137"/>
      <c r="C218" s="818" t="s">
        <v>136</v>
      </c>
      <c r="D218" s="818"/>
      <c r="E218" s="818"/>
      <c r="F218" s="818"/>
      <c r="G218" s="818"/>
      <c r="H218" s="137"/>
      <c r="I218" s="137"/>
      <c r="J218" s="137"/>
      <c r="K218" s="138"/>
      <c r="L218" s="1"/>
    </row>
    <row r="219" spans="1:12" x14ac:dyDescent="0.25">
      <c r="A219" s="159"/>
      <c r="B219" s="137"/>
      <c r="C219" s="818"/>
      <c r="D219" s="818"/>
      <c r="E219" s="818"/>
      <c r="F219" s="818"/>
      <c r="G219" s="818"/>
      <c r="H219" s="137"/>
      <c r="I219" s="137"/>
      <c r="J219" s="137"/>
      <c r="K219" s="138"/>
      <c r="L219" s="1"/>
    </row>
    <row r="220" spans="1:12" ht="15.75" thickBot="1" x14ac:dyDescent="0.3">
      <c r="A220" s="74"/>
      <c r="B220" s="75"/>
      <c r="C220" s="75"/>
      <c r="D220" s="75"/>
      <c r="E220" s="75"/>
      <c r="F220" s="75"/>
      <c r="G220" s="75"/>
      <c r="H220" s="75"/>
      <c r="I220" s="75"/>
      <c r="J220" s="75"/>
      <c r="K220" s="76"/>
      <c r="L220" s="1"/>
    </row>
    <row r="221" spans="1:12" ht="15.75" x14ac:dyDescent="0.25">
      <c r="A221" s="130"/>
      <c r="B221" s="1048"/>
      <c r="C221" s="1048"/>
      <c r="D221" s="1048"/>
      <c r="E221" s="1048"/>
      <c r="F221" s="1048"/>
      <c r="G221" s="1048"/>
      <c r="H221" s="1048"/>
      <c r="I221" s="1048"/>
      <c r="J221" s="130"/>
      <c r="K221" s="131"/>
      <c r="L221" s="126"/>
    </row>
    <row r="222" spans="1:12" x14ac:dyDescent="0.25">
      <c r="A222" s="126"/>
      <c r="B222" s="126"/>
      <c r="C222" s="126"/>
      <c r="D222" s="126"/>
      <c r="E222" s="126"/>
      <c r="F222" s="126"/>
      <c r="G222" s="126"/>
      <c r="H222" s="126"/>
      <c r="I222" s="126"/>
      <c r="J222" s="126"/>
      <c r="K222" s="126"/>
      <c r="L222" s="126"/>
    </row>
    <row r="223" spans="1:12" x14ac:dyDescent="0.25">
      <c r="A223" s="126"/>
      <c r="B223" s="126"/>
      <c r="C223" s="126"/>
      <c r="D223" s="126"/>
      <c r="E223" s="126"/>
      <c r="F223" s="126"/>
      <c r="G223" s="126"/>
      <c r="H223" s="126"/>
      <c r="I223" s="126"/>
      <c r="J223" s="126"/>
      <c r="K223" s="126"/>
      <c r="L223" s="126"/>
    </row>
    <row r="224" spans="1:12" x14ac:dyDescent="0.25">
      <c r="A224" s="126"/>
      <c r="B224" s="126"/>
      <c r="C224" s="126"/>
      <c r="D224" s="126"/>
      <c r="E224" s="126"/>
      <c r="F224" s="126"/>
      <c r="G224" s="126"/>
      <c r="H224" s="126"/>
      <c r="I224" s="126"/>
      <c r="J224" s="126"/>
      <c r="K224" s="126"/>
      <c r="L224" s="126"/>
    </row>
    <row r="225" spans="1:12" x14ac:dyDescent="0.25">
      <c r="A225" s="1049"/>
      <c r="B225" s="127"/>
      <c r="C225" s="1045"/>
      <c r="D225" s="1045"/>
      <c r="E225" s="1045"/>
      <c r="F225" s="1045"/>
      <c r="G225" s="1045"/>
      <c r="H225" s="126"/>
      <c r="I225" s="126"/>
      <c r="J225" s="1047"/>
      <c r="K225" s="1047"/>
      <c r="L225" s="126"/>
    </row>
    <row r="226" spans="1:12" x14ac:dyDescent="0.25">
      <c r="A226" s="1049"/>
      <c r="B226" s="128"/>
      <c r="C226" s="1045"/>
      <c r="D226" s="1045"/>
      <c r="E226" s="1045"/>
      <c r="F226" s="1045"/>
      <c r="G226" s="1045"/>
      <c r="H226" s="126"/>
      <c r="I226" s="126"/>
      <c r="J226" s="129"/>
      <c r="K226" s="129"/>
      <c r="L226" s="126"/>
    </row>
    <row r="227" spans="1:12" x14ac:dyDescent="0.25">
      <c r="A227" s="1049"/>
      <c r="B227" s="127"/>
      <c r="C227" s="1045"/>
      <c r="D227" s="1045"/>
      <c r="E227" s="1045"/>
      <c r="F227" s="1044"/>
      <c r="G227" s="1045"/>
      <c r="H227" s="126"/>
      <c r="I227" s="126"/>
      <c r="J227" s="129"/>
      <c r="K227" s="132"/>
      <c r="L227" s="126"/>
    </row>
    <row r="228" spans="1:12" x14ac:dyDescent="0.25">
      <c r="A228" s="1049"/>
      <c r="B228" s="128"/>
      <c r="C228" s="1045"/>
      <c r="D228" s="1045"/>
      <c r="E228" s="1045"/>
      <c r="F228" s="1044"/>
      <c r="G228" s="1045"/>
      <c r="H228" s="126"/>
      <c r="I228" s="126"/>
      <c r="J228" s="129"/>
      <c r="K228" s="132"/>
      <c r="L228" s="126"/>
    </row>
    <row r="229" spans="1:12" x14ac:dyDescent="0.25">
      <c r="A229" s="1049"/>
      <c r="B229" s="127"/>
      <c r="C229" s="1045"/>
      <c r="D229" s="1045"/>
      <c r="E229" s="1044"/>
      <c r="F229" s="1044"/>
      <c r="G229" s="1045"/>
      <c r="H229" s="126"/>
      <c r="I229" s="126"/>
      <c r="J229" s="129"/>
      <c r="K229" s="132"/>
      <c r="L229" s="126"/>
    </row>
    <row r="230" spans="1:12" x14ac:dyDescent="0.25">
      <c r="A230" s="1049"/>
      <c r="B230" s="128"/>
      <c r="C230" s="1045"/>
      <c r="D230" s="1045"/>
      <c r="E230" s="1046"/>
      <c r="F230" s="1044"/>
      <c r="G230" s="1045"/>
      <c r="H230" s="126"/>
      <c r="I230" s="126"/>
      <c r="J230" s="129"/>
      <c r="K230" s="132"/>
      <c r="L230" s="126"/>
    </row>
    <row r="231" spans="1:12" x14ac:dyDescent="0.25">
      <c r="A231" s="1049"/>
      <c r="B231" s="127"/>
      <c r="C231" s="1045"/>
      <c r="D231" s="1045"/>
      <c r="E231" s="1044"/>
      <c r="F231" s="1044"/>
      <c r="G231" s="1045"/>
      <c r="H231" s="126"/>
      <c r="I231" s="126"/>
      <c r="J231" s="129"/>
      <c r="K231" s="132"/>
      <c r="L231" s="126"/>
    </row>
    <row r="232" spans="1:12" x14ac:dyDescent="0.25">
      <c r="A232" s="1049"/>
      <c r="B232" s="128"/>
      <c r="C232" s="1045"/>
      <c r="D232" s="1045"/>
      <c r="E232" s="1046"/>
      <c r="F232" s="1046"/>
      <c r="G232" s="1045"/>
      <c r="H232" s="126"/>
      <c r="I232" s="126"/>
      <c r="J232" s="129"/>
      <c r="K232" s="132"/>
      <c r="L232" s="126"/>
    </row>
    <row r="233" spans="1:12" x14ac:dyDescent="0.25">
      <c r="A233" s="1049"/>
      <c r="B233" s="127"/>
      <c r="C233" s="1045"/>
      <c r="D233" s="1045"/>
      <c r="E233" s="1050"/>
      <c r="F233" s="1051"/>
      <c r="G233" s="1045"/>
      <c r="H233" s="126"/>
      <c r="I233" s="126"/>
      <c r="J233" s="129"/>
      <c r="K233" s="132"/>
      <c r="L233" s="126"/>
    </row>
    <row r="234" spans="1:12" x14ac:dyDescent="0.25">
      <c r="A234" s="1049"/>
      <c r="B234" s="128"/>
      <c r="C234" s="1045"/>
      <c r="D234" s="1045"/>
      <c r="E234" s="1045"/>
      <c r="F234" s="1051"/>
      <c r="G234" s="1045"/>
      <c r="H234" s="126"/>
      <c r="I234" s="126"/>
      <c r="J234" s="126"/>
      <c r="K234" s="126"/>
      <c r="L234" s="126"/>
    </row>
    <row r="235" spans="1:12" x14ac:dyDescent="0.25">
      <c r="A235" s="126"/>
      <c r="B235" s="126"/>
      <c r="C235" s="127"/>
      <c r="D235" s="127"/>
      <c r="E235" s="127"/>
      <c r="F235" s="127"/>
      <c r="G235" s="127"/>
      <c r="H235" s="126"/>
      <c r="I235" s="126"/>
      <c r="J235" s="126"/>
      <c r="K235" s="126"/>
      <c r="L235" s="126"/>
    </row>
    <row r="236" spans="1:12" x14ac:dyDescent="0.25">
      <c r="A236" s="126"/>
      <c r="B236" s="126"/>
      <c r="C236" s="127"/>
      <c r="D236" s="127"/>
      <c r="E236" s="127"/>
      <c r="F236" s="127"/>
      <c r="G236" s="127"/>
      <c r="H236" s="126"/>
      <c r="I236" s="126"/>
      <c r="J236" s="126"/>
      <c r="K236" s="126"/>
      <c r="L236" s="126"/>
    </row>
    <row r="237" spans="1:12" x14ac:dyDescent="0.25">
      <c r="A237" s="126"/>
      <c r="B237" s="126"/>
      <c r="C237" s="1043"/>
      <c r="D237" s="1043"/>
      <c r="E237" s="1043"/>
      <c r="F237" s="1043"/>
      <c r="G237" s="1043"/>
      <c r="H237" s="126"/>
      <c r="I237" s="126"/>
      <c r="J237" s="126"/>
      <c r="K237" s="126"/>
      <c r="L237" s="126"/>
    </row>
    <row r="238" spans="1:12" x14ac:dyDescent="0.25">
      <c r="A238" s="126"/>
      <c r="B238" s="126"/>
      <c r="C238" s="1043"/>
      <c r="D238" s="1043"/>
      <c r="E238" s="1043"/>
      <c r="F238" s="1043"/>
      <c r="G238" s="1043"/>
      <c r="H238" s="126"/>
      <c r="I238" s="126"/>
      <c r="J238" s="126"/>
      <c r="K238" s="126"/>
      <c r="L238" s="126"/>
    </row>
    <row r="239" spans="1:12" x14ac:dyDescent="0.25">
      <c r="A239" s="126"/>
      <c r="B239" s="126"/>
      <c r="C239" s="126"/>
      <c r="D239" s="126"/>
      <c r="E239" s="126"/>
      <c r="F239" s="126"/>
      <c r="G239" s="126"/>
      <c r="H239" s="126"/>
      <c r="I239" s="126"/>
      <c r="J239" s="126"/>
      <c r="K239" s="126"/>
      <c r="L239" s="126"/>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305</v>
      </c>
    </row>
    <row r="2" spans="1:1" x14ac:dyDescent="0.25">
      <c r="A2" s="200" t="s">
        <v>302</v>
      </c>
    </row>
    <row r="3" spans="1:1" x14ac:dyDescent="0.25">
      <c r="A3" s="200" t="s">
        <v>303</v>
      </c>
    </row>
    <row r="4" spans="1:1" x14ac:dyDescent="0.25">
      <c r="A4" s="200" t="s">
        <v>304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tabSelected="1" zoomScale="73" zoomScaleNormal="73" workbookViewId="0">
      <selection activeCell="H10" sqref="H10:H12"/>
    </sheetView>
  </sheetViews>
  <sheetFormatPr baseColWidth="10" defaultColWidth="10.85546875" defaultRowHeight="12.75" x14ac:dyDescent="0.2"/>
  <cols>
    <col min="1" max="1" width="28.140625" style="23" customWidth="1"/>
    <col min="2" max="3" width="18.42578125" style="23" customWidth="1"/>
    <col min="4" max="4" width="20.42578125" style="25" customWidth="1"/>
    <col min="5" max="5" width="13.7109375" style="313" customWidth="1"/>
    <col min="6" max="6" width="15" style="313" customWidth="1"/>
    <col min="7" max="7" width="17.28515625" style="313" customWidth="1"/>
    <col min="8" max="8" width="18" style="23" customWidth="1"/>
    <col min="9" max="9" width="44.28515625" style="23" customWidth="1"/>
    <col min="10" max="10" width="18" style="23" customWidth="1"/>
    <col min="11" max="12" width="13.140625" style="23" customWidth="1"/>
    <col min="13" max="13" width="13.85546875" style="23" customWidth="1"/>
    <col min="14" max="14" width="67.7109375" style="292" hidden="1" customWidth="1"/>
    <col min="15" max="15" width="53.140625" style="23" hidden="1" customWidth="1"/>
    <col min="16" max="16384" width="10.85546875" style="23"/>
  </cols>
  <sheetData>
    <row r="1" spans="1:16" ht="12.75" customHeight="1" x14ac:dyDescent="0.2">
      <c r="A1" s="1056"/>
      <c r="B1" s="1058" t="s">
        <v>569</v>
      </c>
      <c r="C1" s="1058"/>
      <c r="D1" s="1058"/>
      <c r="E1" s="1058"/>
      <c r="F1" s="1058"/>
      <c r="G1" s="1058"/>
      <c r="H1" s="1058"/>
      <c r="I1" s="1058"/>
      <c r="J1" s="800" t="s">
        <v>553</v>
      </c>
      <c r="K1" s="800"/>
      <c r="L1" s="800"/>
      <c r="M1" s="1085"/>
    </row>
    <row r="2" spans="1:16" x14ac:dyDescent="0.2">
      <c r="A2" s="1057"/>
      <c r="B2" s="1059"/>
      <c r="C2" s="1059"/>
      <c r="D2" s="1059"/>
      <c r="E2" s="1059"/>
      <c r="F2" s="1059"/>
      <c r="G2" s="1059"/>
      <c r="H2" s="1059"/>
      <c r="I2" s="1059"/>
      <c r="J2" s="697" t="s">
        <v>546</v>
      </c>
      <c r="K2" s="697"/>
      <c r="L2" s="697"/>
      <c r="M2" s="1086"/>
    </row>
    <row r="3" spans="1:16" x14ac:dyDescent="0.2">
      <c r="A3" s="1057"/>
      <c r="B3" s="1059" t="s">
        <v>501</v>
      </c>
      <c r="C3" s="1059"/>
      <c r="D3" s="1059"/>
      <c r="E3" s="1059"/>
      <c r="F3" s="1059"/>
      <c r="G3" s="1059"/>
      <c r="H3" s="1059"/>
      <c r="I3" s="1059"/>
      <c r="J3" s="697" t="s">
        <v>547</v>
      </c>
      <c r="K3" s="697"/>
      <c r="L3" s="697"/>
      <c r="M3" s="1086"/>
    </row>
    <row r="4" spans="1:16" x14ac:dyDescent="0.2">
      <c r="A4" s="1057"/>
      <c r="B4" s="1059"/>
      <c r="C4" s="1059"/>
      <c r="D4" s="1059"/>
      <c r="E4" s="1059"/>
      <c r="F4" s="1059"/>
      <c r="G4" s="1059"/>
      <c r="H4" s="1059"/>
      <c r="I4" s="1059"/>
      <c r="J4" s="697" t="s">
        <v>568</v>
      </c>
      <c r="K4" s="697"/>
      <c r="L4" s="697"/>
      <c r="M4" s="1086"/>
    </row>
    <row r="5" spans="1:16" x14ac:dyDescent="0.2">
      <c r="A5" s="1057"/>
      <c r="B5" s="550"/>
      <c r="C5" s="550"/>
      <c r="D5" s="550"/>
      <c r="E5" s="550"/>
      <c r="F5" s="550"/>
      <c r="G5" s="293"/>
      <c r="H5" s="294"/>
      <c r="I5" s="294"/>
      <c r="J5" s="294"/>
      <c r="K5" s="294"/>
      <c r="L5" s="294"/>
      <c r="M5" s="295"/>
    </row>
    <row r="6" spans="1:16" s="24" customFormat="1" x14ac:dyDescent="0.2">
      <c r="A6" s="296" t="s">
        <v>236</v>
      </c>
      <c r="B6" s="1077" t="s">
        <v>253</v>
      </c>
      <c r="C6" s="1077"/>
      <c r="D6" s="1077"/>
      <c r="E6" s="1077"/>
      <c r="F6" s="1077"/>
      <c r="G6" s="1077"/>
      <c r="H6" s="1077"/>
      <c r="I6" s="1077"/>
      <c r="J6" s="1077"/>
      <c r="K6" s="1077"/>
      <c r="L6" s="1077"/>
      <c r="M6" s="1078"/>
      <c r="N6" s="297"/>
    </row>
    <row r="7" spans="1:16" s="24" customFormat="1" x14ac:dyDescent="0.2">
      <c r="A7" s="296" t="s">
        <v>237</v>
      </c>
      <c r="B7" s="697" t="s">
        <v>254</v>
      </c>
      <c r="C7" s="697"/>
      <c r="D7" s="697"/>
      <c r="E7" s="697"/>
      <c r="F7" s="697"/>
      <c r="G7" s="697"/>
      <c r="H7" s="697"/>
      <c r="I7" s="697"/>
      <c r="J7" s="697"/>
      <c r="K7" s="697"/>
      <c r="L7" s="697"/>
      <c r="M7" s="698"/>
      <c r="N7" s="297"/>
    </row>
    <row r="8" spans="1:16" s="24" customFormat="1" x14ac:dyDescent="0.2">
      <c r="A8" s="1079"/>
      <c r="B8" s="1080"/>
      <c r="C8" s="1080"/>
      <c r="D8" s="1080"/>
      <c r="E8" s="1080"/>
      <c r="F8" s="1080"/>
      <c r="G8" s="298"/>
      <c r="H8" s="299"/>
      <c r="I8" s="299"/>
      <c r="J8" s="299"/>
      <c r="K8" s="299"/>
      <c r="L8" s="299"/>
      <c r="M8" s="300"/>
      <c r="N8" s="297"/>
    </row>
    <row r="9" spans="1:16" s="304" customFormat="1" ht="13.5" thickBot="1" x14ac:dyDescent="0.25">
      <c r="A9" s="78" t="s">
        <v>238</v>
      </c>
      <c r="B9" s="57" t="s">
        <v>239</v>
      </c>
      <c r="C9" s="57" t="s">
        <v>74</v>
      </c>
      <c r="D9" s="57" t="s">
        <v>8</v>
      </c>
      <c r="E9" s="301" t="s">
        <v>240</v>
      </c>
      <c r="F9" s="301" t="s">
        <v>241</v>
      </c>
      <c r="G9" s="301" t="s">
        <v>242</v>
      </c>
      <c r="H9" s="56" t="s">
        <v>243</v>
      </c>
      <c r="I9" s="56" t="s">
        <v>244</v>
      </c>
      <c r="J9" s="57" t="s">
        <v>245</v>
      </c>
      <c r="K9" s="57" t="s">
        <v>246</v>
      </c>
      <c r="L9" s="57" t="s">
        <v>247</v>
      </c>
      <c r="M9" s="302" t="s">
        <v>248</v>
      </c>
      <c r="N9" s="303" t="s">
        <v>502</v>
      </c>
      <c r="O9" s="303" t="s">
        <v>503</v>
      </c>
    </row>
    <row r="10" spans="1:16" s="24" customFormat="1" ht="204" x14ac:dyDescent="0.2">
      <c r="A10" s="1081" t="str">
        <f>+'[3]PRIORIZACIÓN DE CAUSA'!A6:S6</f>
        <v>PROCESO: GESTIÓN HUMANA</v>
      </c>
      <c r="B10" s="1082" t="str">
        <f>+([3]PROBABILIDAD!A11)</f>
        <v>Inoportuna ejecución de las actividades establecidas en el plan estratégico de talento humano.</v>
      </c>
      <c r="C10" s="1084" t="str">
        <f>'[3]IDENTIFICACION(GyC)'!J10:J12</f>
        <v>GESTION</v>
      </c>
      <c r="D10" s="373" t="str">
        <f>+([3]DESCRIPCION!D10)</f>
        <v>Incumplimiento en la ejecución de las actividades establecidas en el  programa de estímulos.</v>
      </c>
      <c r="E10" s="1084" t="s">
        <v>130</v>
      </c>
      <c r="F10" s="1084" t="s">
        <v>133</v>
      </c>
      <c r="G10" s="1082" t="s">
        <v>504</v>
      </c>
      <c r="H10" s="1087" t="s">
        <v>505</v>
      </c>
      <c r="I10" s="373" t="str">
        <f>[3]DOFA!E28</f>
        <v>D2-O6. Realizar contratos con entidades ídoneas que garanticen la ejecución del programa de estímulos.</v>
      </c>
      <c r="J10" s="305" t="s">
        <v>489</v>
      </c>
      <c r="K10" s="291" t="s">
        <v>487</v>
      </c>
      <c r="L10" s="377" t="s">
        <v>539</v>
      </c>
      <c r="M10" s="378" t="s">
        <v>506</v>
      </c>
      <c r="N10" s="362" t="s">
        <v>507</v>
      </c>
      <c r="O10" s="367" t="s">
        <v>508</v>
      </c>
      <c r="P10" s="306"/>
    </row>
    <row r="11" spans="1:16" s="24" customFormat="1" ht="114.75" x14ac:dyDescent="0.2">
      <c r="A11" s="1073"/>
      <c r="B11" s="1083"/>
      <c r="C11" s="1067"/>
      <c r="D11" s="374" t="str">
        <f>+([3]DESCRIPCION!D11)</f>
        <v>Baja ejecución de las actividades establecidas en el PIC.</v>
      </c>
      <c r="E11" s="1067"/>
      <c r="F11" s="1067"/>
      <c r="G11" s="1083"/>
      <c r="H11" s="1088"/>
      <c r="I11" s="374" t="str">
        <f>[3]DOFA!E33</f>
        <v>D15,O6 Realizar contrataciones con entidades o personal ídoneo, que garantice la ejecución del Plan Institucional de Capacitación</v>
      </c>
      <c r="J11" s="307" t="s">
        <v>509</v>
      </c>
      <c r="K11" s="374" t="s">
        <v>487</v>
      </c>
      <c r="L11" s="308" t="s">
        <v>539</v>
      </c>
      <c r="M11" s="379" t="s">
        <v>510</v>
      </c>
      <c r="N11" s="362" t="s">
        <v>511</v>
      </c>
      <c r="O11" s="367" t="s">
        <v>512</v>
      </c>
      <c r="P11" s="306"/>
    </row>
    <row r="12" spans="1:16" s="24" customFormat="1" ht="76.5" customHeight="1" x14ac:dyDescent="0.2">
      <c r="A12" s="1072" t="str">
        <f>+'[3]PRIORIZACIÓN DE CAUSA'!A7:S7</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12" s="1083"/>
      <c r="C12" s="1067"/>
      <c r="D12" s="374" t="str">
        <f>+([3]DESCRIPCION!D12)</f>
        <v>Presupuesto insuficiente para la ejecución de las actividades del Plan Estrategico de Talento Humano</v>
      </c>
      <c r="E12" s="1067"/>
      <c r="F12" s="1067"/>
      <c r="G12" s="1083"/>
      <c r="H12" s="1088"/>
      <c r="I12" s="374" t="str">
        <f>[3]DOFA!E30</f>
        <v>O9-D13 Realizar traslados presupuestales que permitan  ejecutar las actividades  del Plan Estrategico de Talento Humano, que no contaban con rubro presupuestal teniendo en cuenta lo permitido en la norma.</v>
      </c>
      <c r="J12" s="307" t="s">
        <v>490</v>
      </c>
      <c r="K12" s="372" t="s">
        <v>488</v>
      </c>
      <c r="L12" s="308" t="s">
        <v>539</v>
      </c>
      <c r="M12" s="380" t="s">
        <v>513</v>
      </c>
      <c r="N12" s="363"/>
      <c r="O12" s="368"/>
      <c r="P12" s="306"/>
    </row>
    <row r="13" spans="1:16" s="24" customFormat="1" ht="63.75" x14ac:dyDescent="0.2">
      <c r="A13" s="1073"/>
      <c r="B13" s="1083"/>
      <c r="C13" s="1067"/>
      <c r="D13" s="374"/>
      <c r="E13" s="1067"/>
      <c r="F13" s="1067"/>
      <c r="G13" s="1083"/>
      <c r="H13" s="366" t="s">
        <v>252</v>
      </c>
      <c r="I13" s="366" t="str">
        <f>DOFA!E45</f>
        <v>D12-A4 Convocar Comité extraordinario de riesgos con el fin de tomar decisiones frente a las actividades no ejecutadas en el PETH y definiendo un plan de choque para dar cumplimiento.</v>
      </c>
      <c r="J13" s="307" t="s">
        <v>514</v>
      </c>
      <c r="K13" s="372" t="s">
        <v>487</v>
      </c>
      <c r="L13" s="308" t="s">
        <v>539</v>
      </c>
      <c r="M13" s="380" t="s">
        <v>515</v>
      </c>
      <c r="N13" s="364" t="s">
        <v>516</v>
      </c>
      <c r="O13" s="369" t="s">
        <v>516</v>
      </c>
      <c r="P13" s="306"/>
    </row>
    <row r="14" spans="1:16" s="24" customFormat="1" ht="165.75" x14ac:dyDescent="0.2">
      <c r="A14" s="1073"/>
      <c r="B14" s="1065" t="str">
        <f>+([3]PROBABILIDAD!A12)</f>
        <v xml:space="preserve"> Otorgamiento de encargos  sin el lleno de requisitos establecidos en la normatividad para beneficio de un tercero.</v>
      </c>
      <c r="C14" s="1067" t="str">
        <f>'[3]IDENTIFICACION(GyC)'!J13</f>
        <v>CORRUPCION</v>
      </c>
      <c r="D14" s="374" t="str">
        <f>+([3]DESCRIPCION!D13)</f>
        <v>Amiguismo político o tráfico de influencias</v>
      </c>
      <c r="E14" s="1067" t="s">
        <v>130</v>
      </c>
      <c r="F14" s="1067" t="s">
        <v>133</v>
      </c>
      <c r="G14" s="1067" t="s">
        <v>504</v>
      </c>
      <c r="H14" s="1067" t="s">
        <v>505</v>
      </c>
      <c r="I14" s="374" t="s">
        <v>461</v>
      </c>
      <c r="J14" s="309" t="s">
        <v>493</v>
      </c>
      <c r="K14" s="310" t="s">
        <v>487</v>
      </c>
      <c r="L14" s="311" t="s">
        <v>539</v>
      </c>
      <c r="M14" s="380" t="s">
        <v>517</v>
      </c>
      <c r="N14" s="362" t="s">
        <v>518</v>
      </c>
      <c r="O14" s="367" t="s">
        <v>518</v>
      </c>
      <c r="P14" s="306"/>
    </row>
    <row r="15" spans="1:16" s="24" customFormat="1" ht="51" x14ac:dyDescent="0.2">
      <c r="A15" s="1073"/>
      <c r="B15" s="1075"/>
      <c r="C15" s="1067"/>
      <c r="D15" s="374" t="str">
        <f>+([3]DESCRIPCION!D14)</f>
        <v xml:space="preserve">Omisión en la aplicación de la normatividad </v>
      </c>
      <c r="E15" s="1067"/>
      <c r="F15" s="1067"/>
      <c r="G15" s="1067"/>
      <c r="H15" s="1067"/>
      <c r="I15" s="374" t="str">
        <f>[3]DOFA!E34</f>
        <v>D5, O8. Actualización del normograma (Proceso, procedimiento)</v>
      </c>
      <c r="J15" s="309" t="s">
        <v>492</v>
      </c>
      <c r="K15" s="310" t="s">
        <v>487</v>
      </c>
      <c r="L15" s="311" t="s">
        <v>539</v>
      </c>
      <c r="M15" s="380" t="s">
        <v>519</v>
      </c>
      <c r="N15" s="364" t="s">
        <v>520</v>
      </c>
      <c r="O15" s="369" t="s">
        <v>520</v>
      </c>
      <c r="P15" s="306"/>
    </row>
    <row r="16" spans="1:16" s="24" customFormat="1" ht="270.75" x14ac:dyDescent="0.2">
      <c r="A16" s="1073"/>
      <c r="B16" s="1075"/>
      <c r="C16" s="1067"/>
      <c r="D16" s="1065" t="str">
        <f>+([3]DESCRIPCION!D15)</f>
        <v>Omisión del seguimiento del cumplimiento de los  requisitos</v>
      </c>
      <c r="E16" s="1067"/>
      <c r="F16" s="1067"/>
      <c r="G16" s="1067"/>
      <c r="H16" s="1067"/>
      <c r="I16" s="374" t="str">
        <f>[3]DOFA!E35</f>
        <v>D8, O8. Revisión del cumplimiento de los requisitos avalados para los encargos otorgados.</v>
      </c>
      <c r="J16" s="312" t="s">
        <v>461</v>
      </c>
      <c r="K16" s="310" t="s">
        <v>487</v>
      </c>
      <c r="L16" s="311" t="s">
        <v>539</v>
      </c>
      <c r="M16" s="380" t="s">
        <v>521</v>
      </c>
      <c r="N16" s="362" t="s">
        <v>518</v>
      </c>
      <c r="O16" s="367" t="s">
        <v>518</v>
      </c>
      <c r="P16" s="306"/>
    </row>
    <row r="17" spans="1:16" s="24" customFormat="1" ht="63.75" x14ac:dyDescent="0.2">
      <c r="A17" s="1073"/>
      <c r="B17" s="1066"/>
      <c r="C17" s="1067"/>
      <c r="D17" s="1066"/>
      <c r="E17" s="1067"/>
      <c r="F17" s="1067"/>
      <c r="G17" s="1067"/>
      <c r="H17" s="366" t="s">
        <v>252</v>
      </c>
      <c r="I17" s="366" t="str">
        <f>[3]DOFA!E41</f>
        <v>D4,5,8,9, A2,4,5; Remitir los casos respectivos donde hayan ocurrido encargos sin los requisitos establecidos por la normatividad, a las instancias correspondientes para iniciar la investigación disciplinaria o que lleve al caso.</v>
      </c>
      <c r="J17" s="312" t="s">
        <v>522</v>
      </c>
      <c r="K17" s="310" t="s">
        <v>487</v>
      </c>
      <c r="L17" s="311" t="s">
        <v>539</v>
      </c>
      <c r="M17" s="380" t="s">
        <v>523</v>
      </c>
      <c r="N17" s="365" t="s">
        <v>524</v>
      </c>
      <c r="O17" s="370" t="s">
        <v>524</v>
      </c>
      <c r="P17" s="306"/>
    </row>
    <row r="18" spans="1:16" ht="102" customHeight="1" x14ac:dyDescent="0.2">
      <c r="A18" s="1073"/>
      <c r="B18" s="1065" t="str">
        <f>DESCRIPCION!A16</f>
        <v>Favorecer interes propios o a terceros con decisiones o actuaciones dentro de la Administración Municipal</v>
      </c>
      <c r="C18" s="1067" t="str">
        <f>DESCRIPCION!C16</f>
        <v>CORRUPCION</v>
      </c>
      <c r="D18" s="371" t="str">
        <f>'IDENTIFICACION DE RIESGOS'!B16</f>
        <v>Falta de documentacion y socializacion del identificacion y declaracion de conflictos de intereses</v>
      </c>
      <c r="E18" s="708" t="s">
        <v>130</v>
      </c>
      <c r="F18" s="1069" t="s">
        <v>132</v>
      </c>
      <c r="G18" s="708" t="s">
        <v>538</v>
      </c>
      <c r="H18" s="1061" t="s">
        <v>303</v>
      </c>
      <c r="I18" s="209" t="str">
        <f>DOFA!E36</f>
        <v>D6 O10 Documentación actualizada frente a conflicto de intereses y socialización de la misma</v>
      </c>
      <c r="J18" s="1061" t="s">
        <v>536</v>
      </c>
      <c r="K18" s="1061" t="s">
        <v>488</v>
      </c>
      <c r="L18" s="1064" t="s">
        <v>539</v>
      </c>
      <c r="M18" s="698" t="s">
        <v>537</v>
      </c>
    </row>
    <row r="19" spans="1:16" ht="89.25" customHeight="1" x14ac:dyDescent="0.2">
      <c r="A19" s="1073"/>
      <c r="B19" s="1075"/>
      <c r="C19" s="1067"/>
      <c r="D19" s="371" t="str">
        <f>'IDENTIFICACION DE RIESGOS'!B17</f>
        <v xml:space="preserve">Prevalecer el interes particular en vez del comun en una situacion determinada </v>
      </c>
      <c r="E19" s="708"/>
      <c r="F19" s="1069"/>
      <c r="G19" s="708"/>
      <c r="H19" s="1062"/>
      <c r="I19" s="209" t="str">
        <f>DOFA!E37</f>
        <v>D6 O 11 Aplicación permanente del codigo de Etica</v>
      </c>
      <c r="J19" s="1062"/>
      <c r="K19" s="1062"/>
      <c r="L19" s="1064"/>
      <c r="M19" s="698"/>
    </row>
    <row r="20" spans="1:16" x14ac:dyDescent="0.2">
      <c r="A20" s="1073"/>
      <c r="B20" s="1075"/>
      <c r="C20" s="1067"/>
      <c r="D20" s="371">
        <f>[2]DESCRIPCION!D20</f>
        <v>0</v>
      </c>
      <c r="E20" s="708"/>
      <c r="F20" s="1069"/>
      <c r="G20" s="708"/>
      <c r="H20" s="1063"/>
      <c r="I20" s="209"/>
      <c r="J20" s="1063"/>
      <c r="K20" s="1063"/>
      <c r="L20" s="1064"/>
      <c r="M20" s="698"/>
    </row>
    <row r="21" spans="1:16" ht="77.25" thickBot="1" x14ac:dyDescent="0.25">
      <c r="A21" s="1074"/>
      <c r="B21" s="1076"/>
      <c r="C21" s="1068"/>
      <c r="D21" s="210"/>
      <c r="E21" s="1071"/>
      <c r="F21" s="1070"/>
      <c r="G21" s="1071"/>
      <c r="H21" s="201" t="s">
        <v>252</v>
      </c>
      <c r="I21" s="211" t="str">
        <f>DOFA!E46</f>
        <v>D 6,13 A 5 Convocar Comité extraordinario de riesgos para tratar los casos detectados  definiendo un plan de choque para dar cumplimiento.</v>
      </c>
      <c r="J21" s="212" t="s">
        <v>491</v>
      </c>
      <c r="K21" s="381" t="s">
        <v>488</v>
      </c>
      <c r="L21" s="212" t="s">
        <v>539</v>
      </c>
      <c r="M21" s="1060"/>
    </row>
    <row r="33" s="23" customFormat="1" x14ac:dyDescent="0.2"/>
    <row r="34" s="23" customFormat="1" x14ac:dyDescent="0.2"/>
    <row r="35" s="23" customFormat="1" x14ac:dyDescent="0.2"/>
    <row r="36" s="23" customFormat="1" x14ac:dyDescent="0.2"/>
    <row r="37" s="23" customFormat="1" x14ac:dyDescent="0.2"/>
    <row r="38" s="23" customFormat="1" x14ac:dyDescent="0.2"/>
    <row r="39" s="23" customFormat="1" x14ac:dyDescent="0.2"/>
    <row r="40" s="23" customFormat="1" x14ac:dyDescent="0.2"/>
    <row r="41" s="23" customFormat="1" x14ac:dyDescent="0.2"/>
    <row r="42" s="23" customFormat="1" x14ac:dyDescent="0.2"/>
    <row r="43" s="23" customFormat="1" x14ac:dyDescent="0.2"/>
    <row r="44" s="23" customFormat="1" x14ac:dyDescent="0.2"/>
    <row r="45" s="23" customFormat="1" x14ac:dyDescent="0.2"/>
    <row r="46" s="23" customFormat="1" x14ac:dyDescent="0.2"/>
    <row r="47" s="23" customFormat="1" x14ac:dyDescent="0.2"/>
    <row r="48" s="23" customFormat="1" x14ac:dyDescent="0.2"/>
    <row r="49" s="23" customFormat="1" x14ac:dyDescent="0.2"/>
  </sheetData>
  <mergeCells count="37">
    <mergeCell ref="M1:M4"/>
    <mergeCell ref="J2:L2"/>
    <mergeCell ref="G10:G13"/>
    <mergeCell ref="H10:H12"/>
    <mergeCell ref="H14:H16"/>
    <mergeCell ref="J3:L3"/>
    <mergeCell ref="J4:L4"/>
    <mergeCell ref="B14:B17"/>
    <mergeCell ref="C14:C17"/>
    <mergeCell ref="E14:E17"/>
    <mergeCell ref="F14:F17"/>
    <mergeCell ref="G14:G17"/>
    <mergeCell ref="A5:F5"/>
    <mergeCell ref="B6:M6"/>
    <mergeCell ref="B7:M7"/>
    <mergeCell ref="A8:F8"/>
    <mergeCell ref="A10:A11"/>
    <mergeCell ref="B10:B13"/>
    <mergeCell ref="C10:C13"/>
    <mergeCell ref="E10:E13"/>
    <mergeCell ref="F10:F13"/>
    <mergeCell ref="A1:A4"/>
    <mergeCell ref="B1:I2"/>
    <mergeCell ref="J1:L1"/>
    <mergeCell ref="B3:I4"/>
    <mergeCell ref="M18:M21"/>
    <mergeCell ref="K18:K20"/>
    <mergeCell ref="L18:L20"/>
    <mergeCell ref="D16:D17"/>
    <mergeCell ref="C18:C21"/>
    <mergeCell ref="F18:F21"/>
    <mergeCell ref="G18:G21"/>
    <mergeCell ref="A12:A21"/>
    <mergeCell ref="B18:B21"/>
    <mergeCell ref="E18:E21"/>
    <mergeCell ref="H18:H20"/>
    <mergeCell ref="J18:J20"/>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[1]NO!#REF!</xm:f>
          </x14:formula1>
          <xm:sqref>H18:H20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255</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256</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70" zoomScaleNormal="70" workbookViewId="0">
      <selection activeCell="T1" sqref="T1:W4"/>
    </sheetView>
  </sheetViews>
  <sheetFormatPr baseColWidth="10" defaultColWidth="11.42578125" defaultRowHeight="15" x14ac:dyDescent="0.25"/>
  <cols>
    <col min="1" max="1" width="5.140625" style="61" customWidth="1"/>
    <col min="2" max="2" width="40.42578125" style="39" customWidth="1"/>
    <col min="3" max="17" width="6.42578125" style="39" customWidth="1"/>
    <col min="18" max="18" width="8.140625" style="39" customWidth="1"/>
    <col min="19" max="19" width="13" style="40" customWidth="1"/>
    <col min="20" max="20" width="19.7109375" customWidth="1"/>
    <col min="21" max="23" width="11.42578125" hidden="1" customWidth="1"/>
  </cols>
  <sheetData>
    <row r="1" spans="1:24" ht="15" customHeight="1" x14ac:dyDescent="0.25">
      <c r="A1" s="496"/>
      <c r="B1" s="505" t="s">
        <v>372</v>
      </c>
      <c r="C1" s="505"/>
      <c r="D1" s="505"/>
      <c r="E1" s="505"/>
      <c r="F1" s="505"/>
      <c r="G1" s="505"/>
      <c r="H1" s="505"/>
      <c r="I1" s="505"/>
      <c r="J1" s="505"/>
      <c r="K1" s="505"/>
      <c r="L1" s="505"/>
      <c r="M1" s="505"/>
      <c r="N1" s="505"/>
      <c r="O1" s="505"/>
      <c r="P1" s="505"/>
      <c r="Q1" s="505"/>
      <c r="R1" s="505"/>
      <c r="S1" s="506"/>
      <c r="T1" s="489" t="s">
        <v>545</v>
      </c>
      <c r="U1" s="489"/>
      <c r="V1" s="489"/>
      <c r="W1" s="490"/>
    </row>
    <row r="2" spans="1:24" ht="15" customHeight="1" x14ac:dyDescent="0.25">
      <c r="A2" s="497"/>
      <c r="B2" s="501"/>
      <c r="C2" s="501"/>
      <c r="D2" s="501"/>
      <c r="E2" s="501"/>
      <c r="F2" s="501"/>
      <c r="G2" s="501"/>
      <c r="H2" s="501"/>
      <c r="I2" s="501"/>
      <c r="J2" s="501"/>
      <c r="K2" s="501"/>
      <c r="L2" s="501"/>
      <c r="M2" s="501"/>
      <c r="N2" s="501"/>
      <c r="O2" s="501"/>
      <c r="P2" s="501"/>
      <c r="Q2" s="501"/>
      <c r="R2" s="501"/>
      <c r="S2" s="502"/>
      <c r="T2" s="491" t="s">
        <v>546</v>
      </c>
      <c r="U2" s="491"/>
      <c r="V2" s="491"/>
      <c r="W2" s="492"/>
    </row>
    <row r="3" spans="1:24" ht="15" customHeight="1" x14ac:dyDescent="0.25">
      <c r="A3" s="497"/>
      <c r="B3" s="501" t="s">
        <v>41</v>
      </c>
      <c r="C3" s="501"/>
      <c r="D3" s="501"/>
      <c r="E3" s="501"/>
      <c r="F3" s="501"/>
      <c r="G3" s="501"/>
      <c r="H3" s="501"/>
      <c r="I3" s="501"/>
      <c r="J3" s="501"/>
      <c r="K3" s="501"/>
      <c r="L3" s="501"/>
      <c r="M3" s="501"/>
      <c r="N3" s="501"/>
      <c r="O3" s="501"/>
      <c r="P3" s="501"/>
      <c r="Q3" s="501"/>
      <c r="R3" s="501"/>
      <c r="S3" s="502"/>
      <c r="T3" s="491" t="s">
        <v>547</v>
      </c>
      <c r="U3" s="491"/>
      <c r="V3" s="491"/>
      <c r="W3" s="492"/>
    </row>
    <row r="4" spans="1:24" ht="15.75" customHeight="1" x14ac:dyDescent="0.25">
      <c r="A4" s="498"/>
      <c r="B4" s="503"/>
      <c r="C4" s="503"/>
      <c r="D4" s="503"/>
      <c r="E4" s="503"/>
      <c r="F4" s="503"/>
      <c r="G4" s="503"/>
      <c r="H4" s="503"/>
      <c r="I4" s="503"/>
      <c r="J4" s="503"/>
      <c r="K4" s="503"/>
      <c r="L4" s="503"/>
      <c r="M4" s="503"/>
      <c r="N4" s="503"/>
      <c r="O4" s="503"/>
      <c r="P4" s="503"/>
      <c r="Q4" s="503"/>
      <c r="R4" s="503"/>
      <c r="S4" s="504"/>
      <c r="T4" s="491" t="s">
        <v>550</v>
      </c>
      <c r="U4" s="491"/>
      <c r="V4" s="491"/>
      <c r="W4" s="492"/>
    </row>
    <row r="5" spans="1:24" ht="15.75" customHeight="1" x14ac:dyDescent="0.25">
      <c r="A5" s="498"/>
      <c r="B5" s="498"/>
      <c r="C5" s="498"/>
      <c r="D5" s="498"/>
      <c r="E5" s="498"/>
      <c r="F5" s="498"/>
      <c r="G5" s="498"/>
      <c r="H5" s="498"/>
      <c r="I5" s="498"/>
      <c r="J5" s="498"/>
      <c r="K5" s="498"/>
      <c r="L5" s="498"/>
      <c r="M5" s="498"/>
      <c r="N5" s="498"/>
      <c r="O5" s="498"/>
      <c r="P5" s="498"/>
      <c r="Q5" s="498"/>
      <c r="R5" s="498"/>
      <c r="S5" s="498"/>
      <c r="T5" s="507"/>
      <c r="U5" s="228"/>
      <c r="V5" s="228"/>
      <c r="W5" s="229"/>
      <c r="X5" s="63"/>
    </row>
    <row r="6" spans="1:24" s="1" customFormat="1" ht="27" customHeight="1" x14ac:dyDescent="0.2">
      <c r="A6" s="500"/>
      <c r="B6" s="500"/>
      <c r="C6" s="500"/>
      <c r="D6" s="500"/>
      <c r="E6" s="500"/>
      <c r="F6" s="500"/>
      <c r="G6" s="500"/>
      <c r="H6" s="500"/>
      <c r="I6" s="500"/>
      <c r="J6" s="500"/>
      <c r="K6" s="500"/>
      <c r="L6" s="500"/>
      <c r="M6" s="500"/>
      <c r="N6" s="500"/>
      <c r="O6" s="500"/>
      <c r="P6" s="500"/>
      <c r="Q6" s="500"/>
      <c r="R6" s="500"/>
      <c r="S6" s="500"/>
      <c r="T6" s="500"/>
      <c r="U6" s="230"/>
      <c r="V6" s="230"/>
      <c r="W6" s="231"/>
    </row>
    <row r="7" spans="1:24" s="1" customFormat="1" ht="81" customHeight="1" thickBot="1" x14ac:dyDescent="0.25">
      <c r="A7" s="499"/>
      <c r="B7" s="499"/>
      <c r="C7" s="499"/>
      <c r="D7" s="499"/>
      <c r="E7" s="499"/>
      <c r="F7" s="499"/>
      <c r="G7" s="499"/>
      <c r="H7" s="499"/>
      <c r="I7" s="499"/>
      <c r="J7" s="499"/>
      <c r="K7" s="499"/>
      <c r="L7" s="499"/>
      <c r="M7" s="499"/>
      <c r="N7" s="499"/>
      <c r="O7" s="499"/>
      <c r="P7" s="499"/>
      <c r="Q7" s="499"/>
      <c r="R7" s="499"/>
      <c r="S7" s="499"/>
      <c r="T7" s="499"/>
      <c r="U7" s="232"/>
      <c r="V7" s="232"/>
      <c r="W7" s="233"/>
    </row>
    <row r="8" spans="1:24" s="1" customFormat="1" ht="26.25" customHeight="1" thickBot="1" x14ac:dyDescent="0.25">
      <c r="A8" s="234"/>
      <c r="B8" s="234"/>
      <c r="C8" s="234"/>
      <c r="D8" s="234"/>
      <c r="E8" s="234"/>
      <c r="F8" s="234"/>
      <c r="G8" s="234"/>
      <c r="H8" s="234"/>
      <c r="I8" s="234"/>
      <c r="J8" s="234"/>
      <c r="K8" s="234"/>
      <c r="L8" s="234"/>
      <c r="M8" s="234"/>
      <c r="N8" s="234"/>
      <c r="O8" s="234"/>
      <c r="P8" s="234"/>
      <c r="Q8" s="234"/>
      <c r="R8" s="234"/>
      <c r="S8" s="234"/>
      <c r="T8" s="235"/>
      <c r="U8" s="236"/>
      <c r="V8" s="236"/>
      <c r="W8" s="236"/>
      <c r="X8" s="94"/>
    </row>
    <row r="9" spans="1:24" s="1" customFormat="1" ht="39.75" customHeight="1" thickBot="1" x14ac:dyDescent="0.25">
      <c r="A9" s="487"/>
      <c r="B9" s="487"/>
      <c r="C9" s="487" t="b">
        <v>0</v>
      </c>
      <c r="D9" s="487"/>
      <c r="E9" s="487"/>
      <c r="F9" s="487"/>
      <c r="G9" s="487"/>
      <c r="H9" s="487"/>
      <c r="I9" s="487"/>
      <c r="J9" s="487"/>
      <c r="K9" s="487"/>
      <c r="L9" s="487"/>
      <c r="M9" s="487"/>
      <c r="N9" s="487"/>
      <c r="O9" s="487"/>
      <c r="P9" s="487"/>
      <c r="Q9" s="487"/>
      <c r="R9" s="487"/>
      <c r="S9" s="487"/>
      <c r="T9" s="488"/>
    </row>
    <row r="10" spans="1:24" s="38" customFormat="1" ht="32.25" customHeight="1" thickBot="1" x14ac:dyDescent="0.3">
      <c r="A10" s="223" t="s">
        <v>42</v>
      </c>
      <c r="B10" s="224" t="s">
        <v>261</v>
      </c>
      <c r="C10" s="224" t="s">
        <v>43</v>
      </c>
      <c r="D10" s="224" t="s">
        <v>44</v>
      </c>
      <c r="E10" s="224" t="s">
        <v>45</v>
      </c>
      <c r="F10" s="224" t="s">
        <v>46</v>
      </c>
      <c r="G10" s="224" t="s">
        <v>47</v>
      </c>
      <c r="H10" s="224" t="s">
        <v>48</v>
      </c>
      <c r="I10" s="224" t="s">
        <v>49</v>
      </c>
      <c r="J10" s="224" t="s">
        <v>50</v>
      </c>
      <c r="K10" s="224" t="s">
        <v>51</v>
      </c>
      <c r="L10" s="224" t="s">
        <v>52</v>
      </c>
      <c r="M10" s="224" t="s">
        <v>53</v>
      </c>
      <c r="N10" s="224" t="s">
        <v>54</v>
      </c>
      <c r="O10" s="224" t="s">
        <v>55</v>
      </c>
      <c r="P10" s="224" t="s">
        <v>56</v>
      </c>
      <c r="Q10" s="224" t="s">
        <v>57</v>
      </c>
      <c r="R10" s="225" t="s">
        <v>58</v>
      </c>
      <c r="S10" s="237" t="s">
        <v>59</v>
      </c>
      <c r="T10" s="243" t="s">
        <v>314</v>
      </c>
    </row>
    <row r="11" spans="1:24" ht="39.75" customHeight="1" x14ac:dyDescent="0.25">
      <c r="A11" s="226">
        <v>1</v>
      </c>
      <c r="B11" s="279" t="s">
        <v>384</v>
      </c>
      <c r="C11" s="60">
        <v>3</v>
      </c>
      <c r="D11" s="60">
        <v>3</v>
      </c>
      <c r="E11" s="60">
        <v>4</v>
      </c>
      <c r="F11" s="60">
        <v>4</v>
      </c>
      <c r="G11" s="60">
        <v>4</v>
      </c>
      <c r="H11" s="60"/>
      <c r="I11" s="60"/>
      <c r="J11" s="60"/>
      <c r="K11" s="60"/>
      <c r="L11" s="60"/>
      <c r="M11" s="60"/>
      <c r="N11" s="60"/>
      <c r="O11" s="60"/>
      <c r="P11" s="60"/>
      <c r="Q11" s="60"/>
      <c r="R11" s="198">
        <f>SUM(C11:Q11)</f>
        <v>18</v>
      </c>
      <c r="S11" s="238">
        <f>IF(ISERROR(AVERAGE(C11:Q11)),0,AVERAGE(C11:Q11))</f>
        <v>3.6</v>
      </c>
      <c r="T11" s="244"/>
    </row>
    <row r="12" spans="1:24" ht="45.75" customHeight="1" x14ac:dyDescent="0.25">
      <c r="A12" s="226">
        <v>2</v>
      </c>
      <c r="B12" s="279" t="s">
        <v>385</v>
      </c>
      <c r="C12" s="60">
        <v>4</v>
      </c>
      <c r="D12" s="60">
        <v>4</v>
      </c>
      <c r="E12" s="60">
        <v>4</v>
      </c>
      <c r="F12" s="60">
        <v>4</v>
      </c>
      <c r="G12" s="60">
        <v>4</v>
      </c>
      <c r="H12" s="60"/>
      <c r="I12" s="60"/>
      <c r="J12" s="60"/>
      <c r="K12" s="60"/>
      <c r="L12" s="60"/>
      <c r="M12" s="60"/>
      <c r="N12" s="60"/>
      <c r="O12" s="60"/>
      <c r="P12" s="60"/>
      <c r="Q12" s="60"/>
      <c r="R12" s="198">
        <f>SUM(C12:Q12)</f>
        <v>20</v>
      </c>
      <c r="S12" s="238">
        <f t="shared" ref="S12:S39" si="0">IF(ISERROR(AVERAGE(C12:Q12)),0,AVERAGE(C12:Q12))</f>
        <v>4</v>
      </c>
      <c r="T12" s="240"/>
    </row>
    <row r="13" spans="1:24" ht="39.75" customHeight="1" x14ac:dyDescent="0.25">
      <c r="A13" s="226">
        <v>3</v>
      </c>
      <c r="B13" s="279" t="s">
        <v>386</v>
      </c>
      <c r="C13" s="60">
        <v>4</v>
      </c>
      <c r="D13" s="60">
        <v>4</v>
      </c>
      <c r="E13" s="60">
        <v>4</v>
      </c>
      <c r="F13" s="60">
        <v>4</v>
      </c>
      <c r="G13" s="60">
        <v>4</v>
      </c>
      <c r="H13" s="60"/>
      <c r="I13" s="60"/>
      <c r="J13" s="60"/>
      <c r="K13" s="60"/>
      <c r="L13" s="60"/>
      <c r="M13" s="60"/>
      <c r="N13" s="60"/>
      <c r="O13" s="60"/>
      <c r="P13" s="60"/>
      <c r="Q13" s="60"/>
      <c r="R13" s="198">
        <f t="shared" ref="R13:R39" si="1">SUM(C13:Q13)</f>
        <v>20</v>
      </c>
      <c r="S13" s="238">
        <f t="shared" si="0"/>
        <v>4</v>
      </c>
      <c r="T13" s="241"/>
    </row>
    <row r="14" spans="1:24" ht="59.25" customHeight="1" x14ac:dyDescent="0.25">
      <c r="A14" s="226">
        <v>4</v>
      </c>
      <c r="B14" s="279" t="s">
        <v>387</v>
      </c>
      <c r="C14" s="60">
        <v>4</v>
      </c>
      <c r="D14" s="60">
        <v>4</v>
      </c>
      <c r="E14" s="60">
        <v>5</v>
      </c>
      <c r="F14" s="60">
        <v>5</v>
      </c>
      <c r="G14" s="60">
        <v>5</v>
      </c>
      <c r="H14" s="60"/>
      <c r="I14" s="60"/>
      <c r="J14" s="60"/>
      <c r="K14" s="60"/>
      <c r="L14" s="60"/>
      <c r="M14" s="60"/>
      <c r="N14" s="60"/>
      <c r="O14" s="60"/>
      <c r="P14" s="60"/>
      <c r="Q14" s="60"/>
      <c r="R14" s="198">
        <f t="shared" si="1"/>
        <v>23</v>
      </c>
      <c r="S14" s="238">
        <f t="shared" si="0"/>
        <v>4.5999999999999996</v>
      </c>
      <c r="T14" s="241"/>
    </row>
    <row r="15" spans="1:24" ht="54.75" customHeight="1" x14ac:dyDescent="0.25">
      <c r="A15" s="226">
        <v>5</v>
      </c>
      <c r="B15" s="279" t="s">
        <v>388</v>
      </c>
      <c r="C15" s="60">
        <v>5</v>
      </c>
      <c r="D15" s="60">
        <v>4</v>
      </c>
      <c r="E15" s="60">
        <v>4</v>
      </c>
      <c r="F15" s="60">
        <v>4</v>
      </c>
      <c r="G15" s="60">
        <v>5</v>
      </c>
      <c r="H15" s="60"/>
      <c r="I15" s="60"/>
      <c r="J15" s="60"/>
      <c r="K15" s="60"/>
      <c r="L15" s="60"/>
      <c r="M15" s="60"/>
      <c r="N15" s="60"/>
      <c r="O15" s="60"/>
      <c r="P15" s="60"/>
      <c r="Q15" s="60"/>
      <c r="R15" s="198">
        <f t="shared" si="1"/>
        <v>22</v>
      </c>
      <c r="S15" s="238">
        <f t="shared" si="0"/>
        <v>4.4000000000000004</v>
      </c>
      <c r="T15" s="241"/>
    </row>
    <row r="16" spans="1:24" ht="53.25" customHeight="1" x14ac:dyDescent="0.25">
      <c r="A16" s="226">
        <v>6</v>
      </c>
      <c r="B16" s="279" t="s">
        <v>389</v>
      </c>
      <c r="C16" s="60">
        <v>4</v>
      </c>
      <c r="D16" s="60">
        <v>3</v>
      </c>
      <c r="E16" s="60">
        <v>4</v>
      </c>
      <c r="F16" s="60">
        <v>3</v>
      </c>
      <c r="G16" s="60">
        <v>4</v>
      </c>
      <c r="H16" s="60"/>
      <c r="I16" s="60"/>
      <c r="J16" s="60"/>
      <c r="K16" s="60"/>
      <c r="L16" s="60"/>
      <c r="M16" s="60"/>
      <c r="N16" s="60"/>
      <c r="O16" s="60"/>
      <c r="P16" s="60"/>
      <c r="Q16" s="60"/>
      <c r="R16" s="198">
        <f t="shared" si="1"/>
        <v>18</v>
      </c>
      <c r="S16" s="238">
        <f t="shared" si="0"/>
        <v>3.6</v>
      </c>
      <c r="T16" s="241"/>
    </row>
    <row r="17" spans="1:20" ht="39.75" customHeight="1" x14ac:dyDescent="0.25">
      <c r="A17" s="226">
        <v>7</v>
      </c>
      <c r="B17" s="280" t="s">
        <v>390</v>
      </c>
      <c r="C17" s="60">
        <v>5</v>
      </c>
      <c r="D17" s="60">
        <v>4</v>
      </c>
      <c r="E17" s="60">
        <v>5</v>
      </c>
      <c r="F17" s="60">
        <v>4</v>
      </c>
      <c r="G17" s="60">
        <v>4</v>
      </c>
      <c r="H17" s="60"/>
      <c r="I17" s="60"/>
      <c r="J17" s="60"/>
      <c r="K17" s="60"/>
      <c r="L17" s="60"/>
      <c r="M17" s="60"/>
      <c r="N17" s="60"/>
      <c r="O17" s="60"/>
      <c r="P17" s="60"/>
      <c r="Q17" s="60"/>
      <c r="R17" s="198">
        <f t="shared" si="1"/>
        <v>22</v>
      </c>
      <c r="S17" s="238">
        <f t="shared" si="0"/>
        <v>4.4000000000000004</v>
      </c>
      <c r="T17" s="241"/>
    </row>
    <row r="18" spans="1:20" ht="46.5" customHeight="1" x14ac:dyDescent="0.25">
      <c r="A18" s="226">
        <v>8</v>
      </c>
      <c r="B18" s="280" t="s">
        <v>393</v>
      </c>
      <c r="C18" s="60">
        <v>4</v>
      </c>
      <c r="D18" s="60">
        <v>4</v>
      </c>
      <c r="E18" s="60">
        <v>5</v>
      </c>
      <c r="F18" s="60">
        <v>4</v>
      </c>
      <c r="G18" s="60">
        <v>4</v>
      </c>
      <c r="H18" s="60"/>
      <c r="I18" s="60"/>
      <c r="J18" s="60"/>
      <c r="K18" s="60"/>
      <c r="L18" s="60"/>
      <c r="M18" s="60"/>
      <c r="N18" s="60"/>
      <c r="O18" s="60"/>
      <c r="P18" s="60"/>
      <c r="Q18" s="60"/>
      <c r="R18" s="198">
        <f t="shared" si="1"/>
        <v>21</v>
      </c>
      <c r="S18" s="238">
        <f t="shared" si="0"/>
        <v>4.2</v>
      </c>
      <c r="T18" s="241"/>
    </row>
    <row r="19" spans="1:20" ht="47.25" customHeight="1" x14ac:dyDescent="0.25">
      <c r="A19" s="226">
        <v>9</v>
      </c>
      <c r="B19" s="280" t="s">
        <v>394</v>
      </c>
      <c r="C19" s="60">
        <v>5</v>
      </c>
      <c r="D19" s="60">
        <v>5</v>
      </c>
      <c r="E19" s="60">
        <v>5</v>
      </c>
      <c r="F19" s="60">
        <v>5</v>
      </c>
      <c r="G19" s="60">
        <v>5</v>
      </c>
      <c r="H19" s="60"/>
      <c r="I19" s="60"/>
      <c r="J19" s="60"/>
      <c r="K19" s="60"/>
      <c r="L19" s="60"/>
      <c r="M19" s="60"/>
      <c r="N19" s="60"/>
      <c r="O19" s="60"/>
      <c r="P19" s="60"/>
      <c r="Q19" s="60"/>
      <c r="R19" s="198">
        <f t="shared" si="1"/>
        <v>25</v>
      </c>
      <c r="S19" s="238">
        <f t="shared" si="0"/>
        <v>5</v>
      </c>
      <c r="T19" s="241"/>
    </row>
    <row r="20" spans="1:20" ht="39.75" customHeight="1" x14ac:dyDescent="0.25">
      <c r="A20" s="226">
        <v>10</v>
      </c>
      <c r="B20" s="280" t="s">
        <v>395</v>
      </c>
      <c r="C20" s="60">
        <v>5</v>
      </c>
      <c r="D20" s="60">
        <v>5</v>
      </c>
      <c r="E20" s="60">
        <v>4</v>
      </c>
      <c r="F20" s="60">
        <v>4</v>
      </c>
      <c r="G20" s="60">
        <v>5</v>
      </c>
      <c r="H20" s="60"/>
      <c r="I20" s="60"/>
      <c r="J20" s="60"/>
      <c r="K20" s="60"/>
      <c r="L20" s="60"/>
      <c r="M20" s="60"/>
      <c r="N20" s="60"/>
      <c r="O20" s="60"/>
      <c r="P20" s="60"/>
      <c r="Q20" s="60"/>
      <c r="R20" s="198">
        <f t="shared" si="1"/>
        <v>23</v>
      </c>
      <c r="S20" s="238">
        <f t="shared" si="0"/>
        <v>4.5999999999999996</v>
      </c>
      <c r="T20" s="241"/>
    </row>
    <row r="21" spans="1:20" ht="39.75" customHeight="1" x14ac:dyDescent="0.25">
      <c r="A21" s="226">
        <v>11</v>
      </c>
      <c r="B21" s="284" t="s">
        <v>397</v>
      </c>
      <c r="C21" s="60">
        <v>4</v>
      </c>
      <c r="D21" s="60">
        <v>5</v>
      </c>
      <c r="E21" s="60">
        <v>3</v>
      </c>
      <c r="F21" s="60">
        <v>5</v>
      </c>
      <c r="G21" s="60">
        <v>5</v>
      </c>
      <c r="H21" s="60"/>
      <c r="I21" s="60"/>
      <c r="J21" s="60"/>
      <c r="K21" s="60"/>
      <c r="L21" s="60"/>
      <c r="M21" s="60"/>
      <c r="N21" s="60"/>
      <c r="O21" s="60"/>
      <c r="P21" s="60"/>
      <c r="Q21" s="60"/>
      <c r="R21" s="198">
        <f t="shared" si="1"/>
        <v>22</v>
      </c>
      <c r="S21" s="238">
        <f t="shared" si="0"/>
        <v>4.4000000000000004</v>
      </c>
      <c r="T21" s="241"/>
    </row>
    <row r="22" spans="1:20" ht="45.75" customHeight="1" x14ac:dyDescent="0.25">
      <c r="A22" s="226">
        <v>12</v>
      </c>
      <c r="B22" s="284" t="s">
        <v>399</v>
      </c>
      <c r="C22" s="60">
        <v>4</v>
      </c>
      <c r="D22" s="60">
        <v>5</v>
      </c>
      <c r="E22" s="60">
        <v>4</v>
      </c>
      <c r="F22" s="60">
        <v>5</v>
      </c>
      <c r="G22" s="60">
        <v>4</v>
      </c>
      <c r="H22" s="60"/>
      <c r="I22" s="60"/>
      <c r="J22" s="60"/>
      <c r="K22" s="60"/>
      <c r="L22" s="60"/>
      <c r="M22" s="60"/>
      <c r="N22" s="60"/>
      <c r="O22" s="60"/>
      <c r="P22" s="60"/>
      <c r="Q22" s="60"/>
      <c r="R22" s="198">
        <f t="shared" si="1"/>
        <v>22</v>
      </c>
      <c r="S22" s="238">
        <f t="shared" si="0"/>
        <v>4.4000000000000004</v>
      </c>
      <c r="T22" s="241"/>
    </row>
    <row r="23" spans="1:20" ht="49.5" customHeight="1" x14ac:dyDescent="0.25">
      <c r="A23" s="226">
        <v>13</v>
      </c>
      <c r="B23" s="284" t="s">
        <v>400</v>
      </c>
      <c r="C23" s="60">
        <v>5</v>
      </c>
      <c r="D23" s="60">
        <v>4</v>
      </c>
      <c r="E23" s="60">
        <v>4</v>
      </c>
      <c r="F23" s="60">
        <v>4</v>
      </c>
      <c r="G23" s="60">
        <v>5</v>
      </c>
      <c r="H23" s="60"/>
      <c r="I23" s="60"/>
      <c r="J23" s="60"/>
      <c r="K23" s="60"/>
      <c r="L23" s="60"/>
      <c r="M23" s="60"/>
      <c r="N23" s="60"/>
      <c r="O23" s="60"/>
      <c r="P23" s="60"/>
      <c r="Q23" s="60"/>
      <c r="R23" s="198">
        <f t="shared" si="1"/>
        <v>22</v>
      </c>
      <c r="S23" s="238">
        <f t="shared" si="0"/>
        <v>4.4000000000000004</v>
      </c>
      <c r="T23" s="241"/>
    </row>
    <row r="24" spans="1:20" ht="39.75" customHeight="1" x14ac:dyDescent="0.25">
      <c r="A24" s="226">
        <v>14</v>
      </c>
      <c r="B24" s="280" t="s">
        <v>401</v>
      </c>
      <c r="C24" s="60">
        <v>4</v>
      </c>
      <c r="D24" s="60">
        <v>4</v>
      </c>
      <c r="E24" s="60">
        <v>4</v>
      </c>
      <c r="F24" s="60">
        <v>4</v>
      </c>
      <c r="G24" s="60">
        <v>4</v>
      </c>
      <c r="H24" s="60"/>
      <c r="I24" s="60"/>
      <c r="J24" s="60"/>
      <c r="K24" s="60"/>
      <c r="L24" s="60"/>
      <c r="M24" s="60"/>
      <c r="N24" s="60"/>
      <c r="O24" s="60"/>
      <c r="P24" s="60"/>
      <c r="Q24" s="60"/>
      <c r="R24" s="198">
        <f t="shared" si="1"/>
        <v>20</v>
      </c>
      <c r="S24" s="238">
        <f t="shared" si="0"/>
        <v>4</v>
      </c>
      <c r="T24" s="241"/>
    </row>
    <row r="25" spans="1:20" ht="39.75" customHeight="1" x14ac:dyDescent="0.25">
      <c r="A25" s="226">
        <v>15</v>
      </c>
      <c r="B25" s="284" t="s">
        <v>402</v>
      </c>
      <c r="C25" s="60">
        <v>5</v>
      </c>
      <c r="D25" s="60">
        <v>4</v>
      </c>
      <c r="E25" s="60">
        <v>4</v>
      </c>
      <c r="F25" s="60">
        <v>5</v>
      </c>
      <c r="G25" s="60">
        <v>4</v>
      </c>
      <c r="H25" s="60"/>
      <c r="I25" s="60"/>
      <c r="J25" s="60"/>
      <c r="K25" s="60"/>
      <c r="L25" s="60"/>
      <c r="M25" s="60"/>
      <c r="N25" s="60"/>
      <c r="O25" s="60"/>
      <c r="P25" s="60"/>
      <c r="Q25" s="60"/>
      <c r="R25" s="198">
        <f t="shared" si="1"/>
        <v>22</v>
      </c>
      <c r="S25" s="238">
        <f t="shared" si="0"/>
        <v>4.4000000000000004</v>
      </c>
      <c r="T25" s="241"/>
    </row>
    <row r="26" spans="1:20" ht="48.75" customHeight="1" x14ac:dyDescent="0.25">
      <c r="A26" s="226">
        <v>16</v>
      </c>
      <c r="B26" s="280" t="s">
        <v>404</v>
      </c>
      <c r="C26" s="60">
        <v>5</v>
      </c>
      <c r="D26" s="60">
        <v>4</v>
      </c>
      <c r="E26" s="60">
        <v>5</v>
      </c>
      <c r="F26" s="60">
        <v>5</v>
      </c>
      <c r="G26" s="60">
        <v>5</v>
      </c>
      <c r="H26" s="60"/>
      <c r="I26" s="60"/>
      <c r="J26" s="60"/>
      <c r="K26" s="60"/>
      <c r="L26" s="60"/>
      <c r="M26" s="60"/>
      <c r="N26" s="60"/>
      <c r="O26" s="60"/>
      <c r="P26" s="60"/>
      <c r="Q26" s="60"/>
      <c r="R26" s="198">
        <f t="shared" si="1"/>
        <v>24</v>
      </c>
      <c r="S26" s="238">
        <f t="shared" si="0"/>
        <v>4.8</v>
      </c>
      <c r="T26" s="241"/>
    </row>
    <row r="27" spans="1:20" ht="39.75" customHeight="1" x14ac:dyDescent="0.25">
      <c r="A27" s="226">
        <v>17</v>
      </c>
      <c r="B27" s="280" t="s">
        <v>405</v>
      </c>
      <c r="C27" s="60">
        <v>4</v>
      </c>
      <c r="D27" s="60">
        <v>5</v>
      </c>
      <c r="E27" s="60">
        <v>3</v>
      </c>
      <c r="F27" s="60">
        <v>4</v>
      </c>
      <c r="G27" s="60">
        <v>3</v>
      </c>
      <c r="H27" s="60"/>
      <c r="I27" s="60"/>
      <c r="J27" s="60"/>
      <c r="K27" s="60"/>
      <c r="L27" s="60"/>
      <c r="M27" s="60"/>
      <c r="N27" s="60"/>
      <c r="O27" s="60"/>
      <c r="P27" s="60"/>
      <c r="Q27" s="60"/>
      <c r="R27" s="198">
        <f t="shared" si="1"/>
        <v>19</v>
      </c>
      <c r="S27" s="238">
        <f t="shared" si="0"/>
        <v>3.8</v>
      </c>
      <c r="T27" s="241"/>
    </row>
    <row r="28" spans="1:20" ht="39.75" customHeight="1" x14ac:dyDescent="0.25">
      <c r="A28" s="226">
        <v>18</v>
      </c>
      <c r="B28" s="284" t="s">
        <v>408</v>
      </c>
      <c r="C28" s="60">
        <v>5</v>
      </c>
      <c r="D28" s="60">
        <v>5</v>
      </c>
      <c r="E28" s="60">
        <v>5</v>
      </c>
      <c r="F28" s="60">
        <v>5</v>
      </c>
      <c r="G28" s="60">
        <v>5</v>
      </c>
      <c r="H28" s="60"/>
      <c r="I28" s="60"/>
      <c r="J28" s="60"/>
      <c r="K28" s="60"/>
      <c r="L28" s="60"/>
      <c r="M28" s="60"/>
      <c r="N28" s="60"/>
      <c r="O28" s="60"/>
      <c r="P28" s="60"/>
      <c r="Q28" s="60"/>
      <c r="R28" s="198">
        <f t="shared" si="1"/>
        <v>25</v>
      </c>
      <c r="S28" s="238">
        <f t="shared" si="0"/>
        <v>5</v>
      </c>
      <c r="T28" s="241"/>
    </row>
    <row r="29" spans="1:20" ht="48" customHeight="1" x14ac:dyDescent="0.25">
      <c r="A29" s="226">
        <v>19</v>
      </c>
      <c r="B29" s="283" t="s">
        <v>392</v>
      </c>
      <c r="C29" s="60">
        <v>4</v>
      </c>
      <c r="D29" s="60">
        <v>4</v>
      </c>
      <c r="E29" s="60">
        <v>5</v>
      </c>
      <c r="F29" s="60">
        <v>5</v>
      </c>
      <c r="G29" s="60">
        <v>4</v>
      </c>
      <c r="H29" s="60"/>
      <c r="I29" s="60"/>
      <c r="J29" s="60"/>
      <c r="K29" s="60"/>
      <c r="L29" s="60"/>
      <c r="M29" s="60"/>
      <c r="N29" s="60"/>
      <c r="O29" s="60"/>
      <c r="P29" s="60"/>
      <c r="Q29" s="60"/>
      <c r="R29" s="198">
        <f t="shared" si="1"/>
        <v>22</v>
      </c>
      <c r="S29" s="238">
        <f t="shared" si="0"/>
        <v>4.4000000000000004</v>
      </c>
      <c r="T29" s="241"/>
    </row>
    <row r="30" spans="1:20" ht="39.75" customHeight="1" x14ac:dyDescent="0.25">
      <c r="A30" s="226">
        <v>20</v>
      </c>
      <c r="B30" s="281" t="s">
        <v>398</v>
      </c>
      <c r="C30" s="60">
        <v>4</v>
      </c>
      <c r="D30" s="60">
        <v>4</v>
      </c>
      <c r="E30" s="60">
        <v>3</v>
      </c>
      <c r="F30" s="60">
        <v>4</v>
      </c>
      <c r="G30" s="60">
        <v>4</v>
      </c>
      <c r="H30" s="60"/>
      <c r="I30" s="60"/>
      <c r="J30" s="60"/>
      <c r="K30" s="60"/>
      <c r="L30" s="60"/>
      <c r="M30" s="60"/>
      <c r="N30" s="60"/>
      <c r="O30" s="60"/>
      <c r="P30" s="60"/>
      <c r="Q30" s="60"/>
      <c r="R30" s="198">
        <f t="shared" si="1"/>
        <v>19</v>
      </c>
      <c r="S30" s="238">
        <f t="shared" si="0"/>
        <v>3.8</v>
      </c>
      <c r="T30" s="241"/>
    </row>
    <row r="31" spans="1:20" ht="49.5" customHeight="1" x14ac:dyDescent="0.25">
      <c r="A31" s="226">
        <v>21</v>
      </c>
      <c r="B31" s="283" t="s">
        <v>406</v>
      </c>
      <c r="C31" s="60">
        <v>5</v>
      </c>
      <c r="D31" s="60">
        <v>5</v>
      </c>
      <c r="E31" s="60">
        <v>5</v>
      </c>
      <c r="F31" s="60">
        <v>5</v>
      </c>
      <c r="G31" s="60">
        <v>5</v>
      </c>
      <c r="H31" s="60"/>
      <c r="I31" s="60"/>
      <c r="J31" s="60"/>
      <c r="K31" s="60"/>
      <c r="L31" s="60"/>
      <c r="M31" s="60"/>
      <c r="N31" s="60"/>
      <c r="O31" s="60"/>
      <c r="P31" s="60"/>
      <c r="Q31" s="60"/>
      <c r="R31" s="198">
        <f t="shared" si="1"/>
        <v>25</v>
      </c>
      <c r="S31" s="238">
        <f t="shared" si="0"/>
        <v>5</v>
      </c>
      <c r="T31" s="241"/>
    </row>
    <row r="32" spans="1:20" ht="42" customHeight="1" x14ac:dyDescent="0.25">
      <c r="A32" s="226">
        <v>22</v>
      </c>
      <c r="B32" s="281" t="s">
        <v>407</v>
      </c>
      <c r="C32" s="60">
        <v>4</v>
      </c>
      <c r="D32" s="60">
        <v>4</v>
      </c>
      <c r="E32" s="60">
        <v>3</v>
      </c>
      <c r="F32" s="60">
        <v>4</v>
      </c>
      <c r="G32" s="60">
        <v>3</v>
      </c>
      <c r="H32" s="60"/>
      <c r="I32" s="60"/>
      <c r="J32" s="60"/>
      <c r="K32" s="60"/>
      <c r="L32" s="60"/>
      <c r="M32" s="60"/>
      <c r="N32" s="60"/>
      <c r="O32" s="60"/>
      <c r="P32" s="60"/>
      <c r="Q32" s="60"/>
      <c r="R32" s="198">
        <f t="shared" si="1"/>
        <v>18</v>
      </c>
      <c r="S32" s="239">
        <f t="shared" si="0"/>
        <v>3.6</v>
      </c>
      <c r="T32" s="241"/>
    </row>
    <row r="33" spans="1:20" ht="48" customHeight="1" x14ac:dyDescent="0.25">
      <c r="A33" s="226">
        <v>23</v>
      </c>
      <c r="B33" s="282" t="s">
        <v>409</v>
      </c>
      <c r="C33" s="60">
        <v>5</v>
      </c>
      <c r="D33" s="60">
        <v>4</v>
      </c>
      <c r="E33" s="60">
        <v>3</v>
      </c>
      <c r="F33" s="60">
        <v>3</v>
      </c>
      <c r="G33" s="60">
        <v>5</v>
      </c>
      <c r="H33" s="60"/>
      <c r="I33" s="60"/>
      <c r="J33" s="60"/>
      <c r="K33" s="60"/>
      <c r="L33" s="60"/>
      <c r="M33" s="60"/>
      <c r="N33" s="60"/>
      <c r="O33" s="60"/>
      <c r="P33" s="60"/>
      <c r="Q33" s="60"/>
      <c r="R33" s="198">
        <f t="shared" si="1"/>
        <v>20</v>
      </c>
      <c r="S33" s="239">
        <f t="shared" si="0"/>
        <v>4</v>
      </c>
      <c r="T33" s="241"/>
    </row>
    <row r="34" spans="1:20" ht="46.5" customHeight="1" x14ac:dyDescent="0.25">
      <c r="A34" s="226">
        <v>24</v>
      </c>
      <c r="B34" s="322" t="s">
        <v>527</v>
      </c>
      <c r="C34" s="317">
        <v>5</v>
      </c>
      <c r="D34" s="317">
        <v>5</v>
      </c>
      <c r="E34" s="317">
        <v>4</v>
      </c>
      <c r="F34" s="60"/>
      <c r="G34" s="60"/>
      <c r="H34" s="60"/>
      <c r="I34" s="60"/>
      <c r="J34" s="60"/>
      <c r="K34" s="60"/>
      <c r="L34" s="60"/>
      <c r="M34" s="60"/>
      <c r="N34" s="60"/>
      <c r="O34" s="60"/>
      <c r="P34" s="60"/>
      <c r="Q34" s="60"/>
      <c r="R34" s="198">
        <f t="shared" si="1"/>
        <v>14</v>
      </c>
      <c r="S34" s="239">
        <f t="shared" si="0"/>
        <v>4.666666666666667</v>
      </c>
      <c r="T34" s="241"/>
    </row>
    <row r="35" spans="1:20" ht="44.25" customHeight="1" x14ac:dyDescent="0.25">
      <c r="A35" s="226">
        <v>25</v>
      </c>
      <c r="B35" s="325" t="s">
        <v>528</v>
      </c>
      <c r="C35" s="317">
        <v>5</v>
      </c>
      <c r="D35" s="317">
        <v>4</v>
      </c>
      <c r="E35" s="317">
        <v>5</v>
      </c>
      <c r="F35" s="60"/>
      <c r="G35" s="60"/>
      <c r="H35" s="60"/>
      <c r="I35" s="60"/>
      <c r="J35" s="60"/>
      <c r="K35" s="60"/>
      <c r="L35" s="60"/>
      <c r="M35" s="60"/>
      <c r="N35" s="60"/>
      <c r="O35" s="60"/>
      <c r="P35" s="60"/>
      <c r="Q35" s="60"/>
      <c r="R35" s="198">
        <f t="shared" si="1"/>
        <v>14</v>
      </c>
      <c r="S35" s="239">
        <f t="shared" si="0"/>
        <v>4.666666666666667</v>
      </c>
      <c r="T35" s="241"/>
    </row>
    <row r="36" spans="1:20" ht="42.75" customHeight="1" x14ac:dyDescent="0.25">
      <c r="A36" s="226">
        <v>26</v>
      </c>
      <c r="B36" s="227">
        <v>0</v>
      </c>
      <c r="C36" s="60"/>
      <c r="D36" s="60"/>
      <c r="E36" s="60"/>
      <c r="F36" s="60"/>
      <c r="G36" s="60"/>
      <c r="H36" s="60"/>
      <c r="I36" s="60"/>
      <c r="J36" s="60"/>
      <c r="K36" s="60"/>
      <c r="L36" s="60"/>
      <c r="M36" s="60"/>
      <c r="N36" s="60"/>
      <c r="O36" s="60"/>
      <c r="P36" s="60"/>
      <c r="Q36" s="60"/>
      <c r="R36" s="198">
        <f t="shared" si="1"/>
        <v>0</v>
      </c>
      <c r="S36" s="239">
        <f t="shared" si="0"/>
        <v>0</v>
      </c>
      <c r="T36" s="241"/>
    </row>
    <row r="37" spans="1:20" ht="42" customHeight="1" x14ac:dyDescent="0.25">
      <c r="A37" s="226">
        <v>27</v>
      </c>
      <c r="B37" s="227">
        <v>0</v>
      </c>
      <c r="C37" s="60"/>
      <c r="D37" s="60"/>
      <c r="E37" s="60"/>
      <c r="F37" s="60"/>
      <c r="G37" s="60"/>
      <c r="H37" s="60"/>
      <c r="I37" s="60"/>
      <c r="J37" s="60"/>
      <c r="K37" s="60"/>
      <c r="L37" s="60"/>
      <c r="M37" s="60"/>
      <c r="N37" s="60"/>
      <c r="O37" s="60"/>
      <c r="P37" s="60"/>
      <c r="Q37" s="60"/>
      <c r="R37" s="198">
        <f t="shared" si="1"/>
        <v>0</v>
      </c>
      <c r="S37" s="239">
        <f t="shared" si="0"/>
        <v>0</v>
      </c>
      <c r="T37" s="241"/>
    </row>
    <row r="38" spans="1:20" ht="42.75" customHeight="1" x14ac:dyDescent="0.25">
      <c r="A38" s="226">
        <v>28</v>
      </c>
      <c r="B38" s="227">
        <v>0</v>
      </c>
      <c r="C38" s="60"/>
      <c r="D38" s="60"/>
      <c r="E38" s="60"/>
      <c r="F38" s="60"/>
      <c r="G38" s="60"/>
      <c r="H38" s="60"/>
      <c r="I38" s="60"/>
      <c r="J38" s="60"/>
      <c r="K38" s="60"/>
      <c r="L38" s="60"/>
      <c r="M38" s="60"/>
      <c r="N38" s="60"/>
      <c r="O38" s="60"/>
      <c r="P38" s="60"/>
      <c r="Q38" s="60"/>
      <c r="R38" s="198">
        <f t="shared" si="1"/>
        <v>0</v>
      </c>
      <c r="S38" s="239">
        <f t="shared" si="0"/>
        <v>0</v>
      </c>
      <c r="T38" s="241"/>
    </row>
    <row r="39" spans="1:20" ht="47.25" customHeight="1" x14ac:dyDescent="0.25">
      <c r="A39" s="226">
        <v>29</v>
      </c>
      <c r="B39" s="227">
        <v>0</v>
      </c>
      <c r="C39" s="60"/>
      <c r="D39" s="60"/>
      <c r="E39" s="60"/>
      <c r="F39" s="60"/>
      <c r="G39" s="60"/>
      <c r="H39" s="60"/>
      <c r="I39" s="60"/>
      <c r="J39" s="60"/>
      <c r="K39" s="60"/>
      <c r="L39" s="60"/>
      <c r="M39" s="60"/>
      <c r="N39" s="60"/>
      <c r="O39" s="60"/>
      <c r="P39" s="60"/>
      <c r="Q39" s="60"/>
      <c r="R39" s="198">
        <f t="shared" si="1"/>
        <v>0</v>
      </c>
      <c r="S39" s="239">
        <f t="shared" si="0"/>
        <v>0</v>
      </c>
      <c r="T39" s="241"/>
    </row>
    <row r="40" spans="1:20" ht="50.25" customHeight="1" thickBot="1" x14ac:dyDescent="0.3">
      <c r="A40" s="260">
        <v>30</v>
      </c>
      <c r="B40" s="261"/>
      <c r="C40" s="262"/>
      <c r="D40" s="262"/>
      <c r="E40" s="262"/>
      <c r="F40" s="262"/>
      <c r="G40" s="262"/>
      <c r="H40" s="262"/>
      <c r="I40" s="262"/>
      <c r="J40" s="262"/>
      <c r="K40" s="262"/>
      <c r="L40" s="262"/>
      <c r="M40" s="262"/>
      <c r="N40" s="262"/>
      <c r="O40" s="262"/>
      <c r="P40" s="262"/>
      <c r="Q40" s="262"/>
      <c r="R40" s="263">
        <f>SUM(C40:Q40)</f>
        <v>0</v>
      </c>
      <c r="S40" s="264">
        <f>IF(ISERROR(AVERAGE(C40:Q40)),0,AVERAGE(C40:Q40))</f>
        <v>0</v>
      </c>
      <c r="T40" s="242"/>
    </row>
    <row r="41" spans="1:20" ht="24" customHeight="1" x14ac:dyDescent="0.25">
      <c r="A41" s="493" t="s">
        <v>376</v>
      </c>
      <c r="B41" s="494"/>
      <c r="C41" s="494"/>
      <c r="D41" s="494"/>
      <c r="E41" s="494"/>
      <c r="F41" s="494"/>
      <c r="G41" s="494"/>
      <c r="H41" s="494"/>
      <c r="I41" s="494"/>
      <c r="J41" s="494"/>
      <c r="K41" s="494"/>
      <c r="L41" s="494"/>
      <c r="M41" s="494"/>
      <c r="N41" s="494"/>
      <c r="O41" s="494"/>
      <c r="P41" s="494"/>
      <c r="Q41" s="494"/>
      <c r="R41" s="495"/>
      <c r="S41" s="265">
        <f>SUM(S11:S40)</f>
        <v>107.73333333333333</v>
      </c>
      <c r="T41" s="63"/>
    </row>
    <row r="42" spans="1:20" ht="28.5" customHeight="1" thickBot="1" x14ac:dyDescent="0.3">
      <c r="A42" s="485" t="s">
        <v>59</v>
      </c>
      <c r="B42" s="486"/>
      <c r="C42" s="486"/>
      <c r="D42" s="486"/>
      <c r="E42" s="486"/>
      <c r="F42" s="486"/>
      <c r="G42" s="486"/>
      <c r="H42" s="486"/>
      <c r="I42" s="486"/>
      <c r="J42" s="486"/>
      <c r="K42" s="486"/>
      <c r="L42" s="486"/>
      <c r="M42" s="486"/>
      <c r="N42" s="486"/>
      <c r="O42" s="486"/>
      <c r="P42" s="486"/>
      <c r="Q42" s="486"/>
      <c r="R42" s="486"/>
      <c r="S42" s="266">
        <f>S41/A40</f>
        <v>3.5911111111111111</v>
      </c>
      <c r="T42" s="63"/>
    </row>
  </sheetData>
  <sheetProtection selectLockedCells="1"/>
  <autoFilter ref="A10:T42"/>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10">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10">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0">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0">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0">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0">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12"/>
      <c r="B1" s="508" t="s">
        <v>15</v>
      </c>
      <c r="C1" s="509"/>
      <c r="D1" s="3" t="s">
        <v>16</v>
      </c>
      <c r="E1" s="513"/>
    </row>
    <row r="2" spans="1:5" ht="15" customHeight="1" x14ac:dyDescent="0.25">
      <c r="A2" s="512"/>
      <c r="B2" s="510"/>
      <c r="C2" s="511"/>
      <c r="D2" s="3" t="s">
        <v>2</v>
      </c>
      <c r="E2" s="513"/>
    </row>
    <row r="3" spans="1:5" ht="30" customHeight="1" x14ac:dyDescent="0.25">
      <c r="A3" s="512"/>
      <c r="B3" s="508" t="s">
        <v>17</v>
      </c>
      <c r="C3" s="509"/>
      <c r="D3" s="3" t="s">
        <v>18</v>
      </c>
      <c r="E3" s="513"/>
    </row>
    <row r="4" spans="1:5" ht="15" customHeight="1" x14ac:dyDescent="0.25">
      <c r="A4" s="512"/>
      <c r="B4" s="510"/>
      <c r="C4" s="511"/>
      <c r="D4" s="3" t="s">
        <v>5</v>
      </c>
      <c r="E4" s="513"/>
    </row>
    <row r="5" spans="1:5" ht="15.75" thickBot="1" x14ac:dyDescent="0.3"/>
    <row r="6" spans="1:5" x14ac:dyDescent="0.25">
      <c r="A6" s="414" t="s">
        <v>19</v>
      </c>
      <c r="B6" s="415"/>
      <c r="C6" s="415"/>
      <c r="D6" s="415"/>
      <c r="E6" s="41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17"/>
      <c r="B1" s="444" t="s">
        <v>0</v>
      </c>
      <c r="C1" s="445"/>
      <c r="D1" s="445"/>
      <c r="E1" s="445"/>
      <c r="F1" s="27" t="s">
        <v>1</v>
      </c>
      <c r="G1" s="522"/>
    </row>
    <row r="2" spans="1:7" x14ac:dyDescent="0.25">
      <c r="A2" s="518"/>
      <c r="B2" s="520"/>
      <c r="C2" s="521"/>
      <c r="D2" s="521"/>
      <c r="E2" s="521"/>
      <c r="F2" s="26" t="s">
        <v>31</v>
      </c>
      <c r="G2" s="523"/>
    </row>
    <row r="3" spans="1:7" x14ac:dyDescent="0.25">
      <c r="A3" s="518"/>
      <c r="B3" s="525" t="s">
        <v>32</v>
      </c>
      <c r="C3" s="526"/>
      <c r="D3" s="526"/>
      <c r="E3" s="526"/>
      <c r="F3" s="26" t="s">
        <v>4</v>
      </c>
      <c r="G3" s="523"/>
    </row>
    <row r="4" spans="1:7" ht="15.75" thickBot="1" x14ac:dyDescent="0.3">
      <c r="A4" s="519"/>
      <c r="B4" s="450"/>
      <c r="C4" s="451"/>
      <c r="D4" s="451"/>
      <c r="E4" s="451"/>
      <c r="F4" s="28" t="s">
        <v>5</v>
      </c>
      <c r="G4" s="524"/>
    </row>
    <row r="5" spans="1:7" ht="15.75" thickBot="1" x14ac:dyDescent="0.3"/>
    <row r="6" spans="1:7" s="34" customFormat="1" ht="15.75" x14ac:dyDescent="0.25">
      <c r="A6" s="527" t="s">
        <v>33</v>
      </c>
      <c r="B6" s="528"/>
      <c r="C6" s="528"/>
      <c r="D6" s="528"/>
      <c r="E6" s="528"/>
      <c r="F6" s="528"/>
      <c r="G6" s="529"/>
    </row>
    <row r="7" spans="1:7" ht="31.5" customHeight="1" x14ac:dyDescent="0.25">
      <c r="A7" s="21" t="s">
        <v>34</v>
      </c>
      <c r="B7" s="16" t="s">
        <v>35</v>
      </c>
      <c r="C7" s="31" t="s">
        <v>36</v>
      </c>
      <c r="D7" s="22" t="s">
        <v>37</v>
      </c>
      <c r="E7" s="16" t="s">
        <v>38</v>
      </c>
      <c r="F7" s="17" t="s">
        <v>39</v>
      </c>
      <c r="G7" s="17" t="s">
        <v>40</v>
      </c>
    </row>
    <row r="8" spans="1:7" ht="33" customHeight="1" x14ac:dyDescent="0.25">
      <c r="A8" s="514"/>
      <c r="B8" s="8"/>
      <c r="C8" s="8"/>
      <c r="D8" s="8"/>
      <c r="E8" s="8"/>
      <c r="F8" s="8"/>
      <c r="G8" s="9"/>
    </row>
    <row r="9" spans="1:7" ht="33" customHeight="1" x14ac:dyDescent="0.25">
      <c r="A9" s="515"/>
      <c r="B9" s="8"/>
      <c r="C9" s="8"/>
      <c r="D9" s="8"/>
      <c r="E9" s="8"/>
      <c r="F9" s="8"/>
      <c r="G9" s="9"/>
    </row>
    <row r="10" spans="1:7" ht="33" customHeight="1" x14ac:dyDescent="0.25">
      <c r="A10" s="515"/>
      <c r="B10" s="8"/>
      <c r="C10" s="8"/>
      <c r="D10" s="8"/>
      <c r="E10" s="8"/>
      <c r="F10" s="8"/>
      <c r="G10" s="9"/>
    </row>
    <row r="11" spans="1:7" ht="33" customHeight="1" x14ac:dyDescent="0.25">
      <c r="A11" s="515"/>
      <c r="B11" s="8"/>
      <c r="C11" s="8"/>
      <c r="D11" s="8"/>
      <c r="E11" s="8"/>
      <c r="F11" s="8"/>
      <c r="G11" s="9"/>
    </row>
    <row r="12" spans="1:7" ht="33" customHeight="1" x14ac:dyDescent="0.25">
      <c r="A12" s="515"/>
      <c r="B12" s="8"/>
      <c r="C12" s="8"/>
      <c r="D12" s="8"/>
      <c r="E12" s="8"/>
      <c r="F12" s="8"/>
      <c r="G12" s="9"/>
    </row>
    <row r="13" spans="1:7" ht="33" customHeight="1" x14ac:dyDescent="0.25">
      <c r="A13" s="515"/>
      <c r="B13" s="8"/>
      <c r="C13" s="8"/>
      <c r="D13" s="8"/>
      <c r="E13" s="8"/>
      <c r="F13" s="8"/>
      <c r="G13" s="9"/>
    </row>
    <row r="14" spans="1:7" ht="33" customHeight="1" x14ac:dyDescent="0.25">
      <c r="A14" s="515"/>
      <c r="B14" s="8"/>
      <c r="C14" s="8"/>
      <c r="D14" s="8"/>
      <c r="E14" s="8"/>
      <c r="F14" s="8"/>
      <c r="G14" s="9"/>
    </row>
    <row r="15" spans="1:7" ht="33" customHeight="1" x14ac:dyDescent="0.25">
      <c r="A15" s="515"/>
      <c r="B15" s="8"/>
      <c r="C15" s="8"/>
      <c r="D15" s="8"/>
      <c r="E15" s="8"/>
      <c r="F15" s="8"/>
      <c r="G15" s="9"/>
    </row>
    <row r="16" spans="1:7" ht="33" customHeight="1" x14ac:dyDescent="0.25">
      <c r="A16" s="515"/>
      <c r="B16" s="8"/>
      <c r="C16" s="8"/>
      <c r="D16" s="8"/>
      <c r="E16" s="8"/>
      <c r="F16" s="8"/>
      <c r="G16" s="9"/>
    </row>
    <row r="17" spans="1:7" ht="33" customHeight="1" x14ac:dyDescent="0.25">
      <c r="A17" s="515"/>
      <c r="B17" s="8"/>
      <c r="C17" s="8"/>
      <c r="D17" s="8"/>
      <c r="E17" s="8"/>
      <c r="F17" s="8"/>
      <c r="G17" s="9"/>
    </row>
    <row r="18" spans="1:7" ht="33" customHeight="1" thickBot="1" x14ac:dyDescent="0.3">
      <c r="A18" s="516"/>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C1"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59" customWidth="1"/>
    <col min="5" max="5" width="15.85546875" customWidth="1"/>
  </cols>
  <sheetData>
    <row r="1" spans="1:5" ht="25.5" x14ac:dyDescent="0.25">
      <c r="A1" s="547"/>
      <c r="B1" s="470" t="str">
        <f>CONTEXTO!B1</f>
        <v xml:space="preserve">PROCESO: </v>
      </c>
      <c r="C1" s="29" t="s">
        <v>84</v>
      </c>
      <c r="D1" s="376" t="s">
        <v>551</v>
      </c>
      <c r="E1" s="544"/>
    </row>
    <row r="2" spans="1:5" x14ac:dyDescent="0.25">
      <c r="A2" s="548"/>
      <c r="B2" s="471"/>
      <c r="C2" s="30" t="s">
        <v>2</v>
      </c>
      <c r="D2" s="375">
        <v>4</v>
      </c>
      <c r="E2" s="545"/>
    </row>
    <row r="3" spans="1:5" x14ac:dyDescent="0.25">
      <c r="A3" s="548"/>
      <c r="B3" s="550" t="s">
        <v>379</v>
      </c>
      <c r="C3" s="30" t="s">
        <v>86</v>
      </c>
      <c r="D3" s="385">
        <v>44008</v>
      </c>
      <c r="E3" s="545"/>
    </row>
    <row r="4" spans="1:5" ht="15.75" thickBot="1" x14ac:dyDescent="0.3">
      <c r="A4" s="549"/>
      <c r="B4" s="551"/>
      <c r="C4" s="257" t="s">
        <v>5</v>
      </c>
      <c r="D4" s="252" t="s">
        <v>552</v>
      </c>
      <c r="E4" s="546"/>
    </row>
    <row r="5" spans="1:5" ht="15.75" thickBot="1" x14ac:dyDescent="0.3">
      <c r="A5" s="552"/>
      <c r="B5" s="401"/>
      <c r="C5" s="401"/>
      <c r="D5" s="401"/>
      <c r="E5" s="401"/>
    </row>
    <row r="6" spans="1:5" x14ac:dyDescent="0.25">
      <c r="A6" s="553" t="str">
        <f>+CONTEXTO!A8</f>
        <v>PROCESO: GESTION HUMANA</v>
      </c>
      <c r="B6" s="554"/>
      <c r="C6" s="554"/>
      <c r="D6" s="554"/>
      <c r="E6" s="555"/>
    </row>
    <row r="7" spans="1:5" x14ac:dyDescent="0.25">
      <c r="A7" s="556"/>
      <c r="B7" s="557"/>
      <c r="C7" s="557"/>
      <c r="D7" s="557"/>
      <c r="E7" s="558"/>
    </row>
    <row r="8" spans="1:5" x14ac:dyDescent="0.25">
      <c r="A8" s="55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560"/>
      <c r="C8" s="560"/>
      <c r="D8" s="560"/>
      <c r="E8" s="561"/>
    </row>
    <row r="9" spans="1:5" ht="27" customHeight="1" thickBot="1" x14ac:dyDescent="0.3">
      <c r="A9" s="562"/>
      <c r="B9" s="563"/>
      <c r="C9" s="563"/>
      <c r="D9" s="563"/>
      <c r="E9" s="564"/>
    </row>
    <row r="10" spans="1:5" ht="15.75" thickBot="1" x14ac:dyDescent="0.3">
      <c r="A10" s="565"/>
      <c r="B10" s="565"/>
      <c r="C10" s="565"/>
      <c r="D10" s="565"/>
      <c r="E10" s="565"/>
    </row>
    <row r="11" spans="1:5" ht="27.75" customHeight="1" x14ac:dyDescent="0.25">
      <c r="A11" s="532" t="s">
        <v>370</v>
      </c>
      <c r="B11" s="534" t="s">
        <v>369</v>
      </c>
      <c r="C11" s="534"/>
      <c r="D11" s="536" t="s">
        <v>371</v>
      </c>
      <c r="E11" s="537"/>
    </row>
    <row r="12" spans="1:5" x14ac:dyDescent="0.25">
      <c r="A12" s="533"/>
      <c r="B12" s="535"/>
      <c r="C12" s="535"/>
      <c r="D12" s="95" t="s">
        <v>98</v>
      </c>
      <c r="E12" s="254" t="s">
        <v>99</v>
      </c>
    </row>
    <row r="13" spans="1:5" ht="33" customHeight="1" x14ac:dyDescent="0.25">
      <c r="A13" s="538"/>
      <c r="B13" s="542" t="s">
        <v>316</v>
      </c>
      <c r="C13" s="543"/>
      <c r="D13" s="251"/>
      <c r="E13" s="258"/>
    </row>
    <row r="14" spans="1:5" ht="33" customHeight="1" x14ac:dyDescent="0.25">
      <c r="A14" s="538"/>
      <c r="B14" s="542" t="s">
        <v>320</v>
      </c>
      <c r="C14" s="543"/>
      <c r="D14" s="251"/>
      <c r="E14" s="258"/>
    </row>
    <row r="15" spans="1:5" ht="33" customHeight="1" x14ac:dyDescent="0.25">
      <c r="A15" s="538"/>
      <c r="B15" s="542" t="s">
        <v>317</v>
      </c>
      <c r="C15" s="543"/>
      <c r="D15" s="251"/>
      <c r="E15" s="258"/>
    </row>
    <row r="16" spans="1:5" ht="33" customHeight="1" x14ac:dyDescent="0.25">
      <c r="A16" s="538"/>
      <c r="B16" s="542" t="s">
        <v>318</v>
      </c>
      <c r="C16" s="543"/>
      <c r="D16" s="251"/>
      <c r="E16" s="258"/>
    </row>
    <row r="17" spans="1:5" ht="33" customHeight="1" x14ac:dyDescent="0.25">
      <c r="A17" s="538"/>
      <c r="B17" s="542" t="s">
        <v>319</v>
      </c>
      <c r="C17" s="543"/>
      <c r="D17" s="251"/>
      <c r="E17" s="258"/>
    </row>
    <row r="18" spans="1:5" ht="33" customHeight="1" x14ac:dyDescent="0.25">
      <c r="A18" s="538"/>
      <c r="B18" s="542" t="s">
        <v>321</v>
      </c>
      <c r="C18" s="543"/>
      <c r="D18" s="251"/>
      <c r="E18" s="258"/>
    </row>
    <row r="19" spans="1:5" ht="33" customHeight="1" x14ac:dyDescent="0.25">
      <c r="A19" s="538"/>
      <c r="B19" s="542" t="s">
        <v>322</v>
      </c>
      <c r="C19" s="543"/>
      <c r="D19" s="251"/>
      <c r="E19" s="258"/>
    </row>
    <row r="20" spans="1:5" ht="33" customHeight="1" x14ac:dyDescent="0.25">
      <c r="A20" s="538"/>
      <c r="B20" s="542" t="s">
        <v>323</v>
      </c>
      <c r="C20" s="543"/>
      <c r="D20" s="251"/>
      <c r="E20" s="258"/>
    </row>
    <row r="21" spans="1:5" ht="33" customHeight="1" x14ac:dyDescent="0.25">
      <c r="A21" s="538"/>
      <c r="B21" s="542" t="s">
        <v>324</v>
      </c>
      <c r="C21" s="543"/>
      <c r="D21" s="251"/>
      <c r="E21" s="258"/>
    </row>
    <row r="22" spans="1:5" ht="33" customHeight="1" x14ac:dyDescent="0.25">
      <c r="A22" s="538"/>
      <c r="B22" s="542" t="s">
        <v>325</v>
      </c>
      <c r="C22" s="543"/>
      <c r="D22" s="251"/>
      <c r="E22" s="258"/>
    </row>
    <row r="23" spans="1:5" ht="33" customHeight="1" x14ac:dyDescent="0.25">
      <c r="A23" s="538"/>
      <c r="B23" s="542" t="s">
        <v>326</v>
      </c>
      <c r="C23" s="543"/>
      <c r="D23" s="251"/>
      <c r="E23" s="258"/>
    </row>
    <row r="24" spans="1:5" ht="33" customHeight="1" x14ac:dyDescent="0.25">
      <c r="A24" s="538"/>
      <c r="B24" s="542" t="s">
        <v>327</v>
      </c>
      <c r="C24" s="543"/>
      <c r="D24" s="251"/>
      <c r="E24" s="258"/>
    </row>
    <row r="25" spans="1:5" ht="33" customHeight="1" x14ac:dyDescent="0.25">
      <c r="A25" s="538"/>
      <c r="B25" s="542" t="s">
        <v>328</v>
      </c>
      <c r="C25" s="543"/>
      <c r="D25" s="251"/>
      <c r="E25" s="258"/>
    </row>
    <row r="26" spans="1:5" ht="33" customHeight="1" x14ac:dyDescent="0.25">
      <c r="A26" s="538"/>
      <c r="B26" s="542" t="s">
        <v>329</v>
      </c>
      <c r="C26" s="543"/>
      <c r="D26" s="251"/>
      <c r="E26" s="258"/>
    </row>
    <row r="27" spans="1:5" ht="33" customHeight="1" x14ac:dyDescent="0.25">
      <c r="A27" s="538"/>
      <c r="B27" s="542" t="s">
        <v>330</v>
      </c>
      <c r="C27" s="543"/>
      <c r="D27" s="251"/>
      <c r="E27" s="258"/>
    </row>
    <row r="28" spans="1:5" ht="33" customHeight="1" x14ac:dyDescent="0.25">
      <c r="A28" s="538"/>
      <c r="B28" s="542" t="s">
        <v>331</v>
      </c>
      <c r="C28" s="543"/>
      <c r="D28" s="251"/>
      <c r="E28" s="258"/>
    </row>
    <row r="29" spans="1:5" ht="33" customHeight="1" x14ac:dyDescent="0.25">
      <c r="A29" s="538"/>
      <c r="B29" s="542" t="s">
        <v>332</v>
      </c>
      <c r="C29" s="543"/>
      <c r="D29" s="251"/>
      <c r="E29" s="258"/>
    </row>
    <row r="30" spans="1:5" ht="33" customHeight="1" x14ac:dyDescent="0.25">
      <c r="A30" s="538"/>
      <c r="B30" s="542" t="s">
        <v>333</v>
      </c>
      <c r="C30" s="543"/>
      <c r="D30" s="251"/>
      <c r="E30" s="258"/>
    </row>
    <row r="31" spans="1:5" ht="33" customHeight="1" x14ac:dyDescent="0.25">
      <c r="A31" s="538"/>
      <c r="B31" s="491" t="s">
        <v>334</v>
      </c>
      <c r="C31" s="491"/>
      <c r="D31" s="251"/>
      <c r="E31" s="258"/>
    </row>
    <row r="32" spans="1:5" ht="33" customHeight="1" x14ac:dyDescent="0.25">
      <c r="A32" s="538"/>
      <c r="B32" s="542" t="s">
        <v>335</v>
      </c>
      <c r="C32" s="543"/>
      <c r="D32" s="251"/>
      <c r="E32" s="258"/>
    </row>
    <row r="33" spans="1:5" ht="22.5" customHeight="1" x14ac:dyDescent="0.25">
      <c r="A33" s="538"/>
      <c r="B33" s="540" t="s">
        <v>368</v>
      </c>
      <c r="C33" s="540"/>
      <c r="D33" s="540"/>
      <c r="E33" s="541"/>
    </row>
    <row r="34" spans="1:5" ht="33" customHeight="1" x14ac:dyDescent="0.25">
      <c r="A34" s="538"/>
      <c r="B34" s="491" t="s">
        <v>357</v>
      </c>
      <c r="C34" s="491"/>
      <c r="D34" s="251"/>
      <c r="E34" s="255"/>
    </row>
    <row r="35" spans="1:5" ht="33" customHeight="1" x14ac:dyDescent="0.25">
      <c r="A35" s="538"/>
      <c r="B35" s="491" t="s">
        <v>354</v>
      </c>
      <c r="C35" s="491"/>
      <c r="D35" s="251"/>
      <c r="E35" s="255"/>
    </row>
    <row r="36" spans="1:5" ht="33" customHeight="1" x14ac:dyDescent="0.25">
      <c r="A36" s="538"/>
      <c r="B36" s="491" t="s">
        <v>355</v>
      </c>
      <c r="C36" s="491"/>
      <c r="D36" s="251"/>
      <c r="E36" s="255"/>
    </row>
    <row r="37" spans="1:5" ht="33" customHeight="1" x14ac:dyDescent="0.25">
      <c r="A37" s="538"/>
      <c r="B37" s="491" t="s">
        <v>356</v>
      </c>
      <c r="C37" s="491"/>
      <c r="D37" s="251"/>
      <c r="E37" s="255"/>
    </row>
    <row r="38" spans="1:5" ht="33" customHeight="1" x14ac:dyDescent="0.25">
      <c r="A38" s="538"/>
      <c r="B38" s="491" t="s">
        <v>358</v>
      </c>
      <c r="C38" s="491"/>
      <c r="D38" s="251"/>
      <c r="E38" s="255"/>
    </row>
    <row r="39" spans="1:5" ht="33" customHeight="1" x14ac:dyDescent="0.25">
      <c r="A39" s="538"/>
      <c r="B39" s="491" t="s">
        <v>359</v>
      </c>
      <c r="C39" s="491"/>
      <c r="D39" s="251"/>
      <c r="E39" s="255"/>
    </row>
    <row r="40" spans="1:5" ht="33" customHeight="1" x14ac:dyDescent="0.25">
      <c r="A40" s="538"/>
      <c r="B40" s="491" t="s">
        <v>360</v>
      </c>
      <c r="C40" s="491"/>
      <c r="D40" s="251"/>
      <c r="E40" s="255"/>
    </row>
    <row r="41" spans="1:5" ht="33" customHeight="1" x14ac:dyDescent="0.25">
      <c r="A41" s="538"/>
      <c r="B41" s="491" t="s">
        <v>361</v>
      </c>
      <c r="C41" s="491"/>
      <c r="D41" s="251"/>
      <c r="E41" s="255"/>
    </row>
    <row r="42" spans="1:5" ht="33" customHeight="1" x14ac:dyDescent="0.25">
      <c r="A42" s="538"/>
      <c r="B42" s="491" t="s">
        <v>362</v>
      </c>
      <c r="C42" s="491"/>
      <c r="D42" s="251"/>
      <c r="E42" s="255"/>
    </row>
    <row r="43" spans="1:5" ht="33" customHeight="1" x14ac:dyDescent="0.25">
      <c r="A43" s="538"/>
      <c r="B43" s="491" t="s">
        <v>363</v>
      </c>
      <c r="C43" s="491"/>
      <c r="D43" s="251"/>
      <c r="E43" s="255"/>
    </row>
    <row r="44" spans="1:5" ht="33" customHeight="1" x14ac:dyDescent="0.25">
      <c r="A44" s="538"/>
      <c r="B44" s="491" t="s">
        <v>364</v>
      </c>
      <c r="C44" s="491"/>
      <c r="D44" s="251"/>
      <c r="E44" s="255"/>
    </row>
    <row r="45" spans="1:5" ht="33" customHeight="1" x14ac:dyDescent="0.25">
      <c r="A45" s="538"/>
      <c r="B45" s="491" t="s">
        <v>365</v>
      </c>
      <c r="C45" s="491"/>
      <c r="D45" s="251"/>
      <c r="E45" s="255"/>
    </row>
    <row r="46" spans="1:5" ht="33" customHeight="1" x14ac:dyDescent="0.25">
      <c r="A46" s="538"/>
      <c r="B46" s="491" t="s">
        <v>366</v>
      </c>
      <c r="C46" s="491"/>
      <c r="D46" s="251"/>
      <c r="E46" s="255"/>
    </row>
    <row r="47" spans="1:5" ht="33" customHeight="1" thickBot="1" x14ac:dyDescent="0.3">
      <c r="A47" s="539"/>
      <c r="B47" s="531" t="s">
        <v>367</v>
      </c>
      <c r="C47" s="531"/>
      <c r="D47" s="207" t="s">
        <v>138</v>
      </c>
      <c r="E47" s="256"/>
    </row>
    <row r="49" spans="1:5" ht="15.75" thickBot="1" x14ac:dyDescent="0.3"/>
    <row r="50" spans="1:5" ht="30.75" customHeight="1" x14ac:dyDescent="0.25">
      <c r="A50" s="532" t="s">
        <v>370</v>
      </c>
      <c r="B50" s="534" t="s">
        <v>369</v>
      </c>
      <c r="C50" s="534"/>
      <c r="D50" s="536" t="s">
        <v>371</v>
      </c>
      <c r="E50" s="537"/>
    </row>
    <row r="51" spans="1:5" x14ac:dyDescent="0.25">
      <c r="A51" s="533"/>
      <c r="B51" s="535"/>
      <c r="C51" s="535"/>
      <c r="D51" s="95" t="s">
        <v>98</v>
      </c>
      <c r="E51" s="254" t="s">
        <v>99</v>
      </c>
    </row>
    <row r="52" spans="1:5" ht="33" customHeight="1" x14ac:dyDescent="0.25">
      <c r="A52" s="538"/>
      <c r="B52" s="491" t="s">
        <v>316</v>
      </c>
      <c r="C52" s="530"/>
      <c r="D52" s="251"/>
      <c r="E52" s="255"/>
    </row>
    <row r="53" spans="1:5" ht="33" customHeight="1" x14ac:dyDescent="0.25">
      <c r="A53" s="538"/>
      <c r="B53" s="491" t="s">
        <v>320</v>
      </c>
      <c r="C53" s="530"/>
      <c r="D53" s="251"/>
      <c r="E53" s="255"/>
    </row>
    <row r="54" spans="1:5" ht="33" customHeight="1" x14ac:dyDescent="0.25">
      <c r="A54" s="538"/>
      <c r="B54" s="491" t="s">
        <v>317</v>
      </c>
      <c r="C54" s="530"/>
      <c r="D54" s="251"/>
      <c r="E54" s="255"/>
    </row>
    <row r="55" spans="1:5" ht="33" customHeight="1" x14ac:dyDescent="0.25">
      <c r="A55" s="538"/>
      <c r="B55" s="491" t="s">
        <v>318</v>
      </c>
      <c r="C55" s="530"/>
      <c r="D55" s="251"/>
      <c r="E55" s="255"/>
    </row>
    <row r="56" spans="1:5" ht="33" customHeight="1" x14ac:dyDescent="0.25">
      <c r="A56" s="538"/>
      <c r="B56" s="491" t="s">
        <v>319</v>
      </c>
      <c r="C56" s="530"/>
      <c r="D56" s="251"/>
      <c r="E56" s="255"/>
    </row>
    <row r="57" spans="1:5" ht="33" customHeight="1" x14ac:dyDescent="0.25">
      <c r="A57" s="538"/>
      <c r="B57" s="491" t="s">
        <v>321</v>
      </c>
      <c r="C57" s="530"/>
      <c r="D57" s="251"/>
      <c r="E57" s="255"/>
    </row>
    <row r="58" spans="1:5" ht="33" customHeight="1" x14ac:dyDescent="0.25">
      <c r="A58" s="538"/>
      <c r="B58" s="491" t="s">
        <v>322</v>
      </c>
      <c r="C58" s="530"/>
      <c r="D58" s="251"/>
      <c r="E58" s="255"/>
    </row>
    <row r="59" spans="1:5" ht="33" customHeight="1" x14ac:dyDescent="0.25">
      <c r="A59" s="538"/>
      <c r="B59" s="491" t="s">
        <v>323</v>
      </c>
      <c r="C59" s="530"/>
      <c r="D59" s="251"/>
      <c r="E59" s="255"/>
    </row>
    <row r="60" spans="1:5" ht="33" customHeight="1" x14ac:dyDescent="0.25">
      <c r="A60" s="538"/>
      <c r="B60" s="491" t="s">
        <v>324</v>
      </c>
      <c r="C60" s="530"/>
      <c r="D60" s="251"/>
      <c r="E60" s="255"/>
    </row>
    <row r="61" spans="1:5" ht="33" customHeight="1" x14ac:dyDescent="0.25">
      <c r="A61" s="538"/>
      <c r="B61" s="491" t="s">
        <v>325</v>
      </c>
      <c r="C61" s="530"/>
      <c r="D61" s="251"/>
      <c r="E61" s="255"/>
    </row>
    <row r="62" spans="1:5" ht="33" customHeight="1" x14ac:dyDescent="0.25">
      <c r="A62" s="538"/>
      <c r="B62" s="491" t="s">
        <v>326</v>
      </c>
      <c r="C62" s="530"/>
      <c r="D62" s="251"/>
      <c r="E62" s="255"/>
    </row>
    <row r="63" spans="1:5" ht="33" customHeight="1" x14ac:dyDescent="0.25">
      <c r="A63" s="538"/>
      <c r="B63" s="491" t="s">
        <v>327</v>
      </c>
      <c r="C63" s="530"/>
      <c r="D63" s="251"/>
      <c r="E63" s="255"/>
    </row>
    <row r="64" spans="1:5" ht="33" customHeight="1" x14ac:dyDescent="0.25">
      <c r="A64" s="538"/>
      <c r="B64" s="491" t="s">
        <v>328</v>
      </c>
      <c r="C64" s="530"/>
      <c r="D64" s="251"/>
      <c r="E64" s="255"/>
    </row>
    <row r="65" spans="1:5" ht="33" customHeight="1" x14ac:dyDescent="0.25">
      <c r="A65" s="538"/>
      <c r="B65" s="491" t="s">
        <v>329</v>
      </c>
      <c r="C65" s="530"/>
      <c r="D65" s="251"/>
      <c r="E65" s="255"/>
    </row>
    <row r="66" spans="1:5" ht="33" customHeight="1" x14ac:dyDescent="0.25">
      <c r="A66" s="538"/>
      <c r="B66" s="491" t="s">
        <v>330</v>
      </c>
      <c r="C66" s="530"/>
      <c r="D66" s="251"/>
      <c r="E66" s="255"/>
    </row>
    <row r="67" spans="1:5" ht="33" customHeight="1" x14ac:dyDescent="0.25">
      <c r="A67" s="538"/>
      <c r="B67" s="491" t="s">
        <v>331</v>
      </c>
      <c r="C67" s="530"/>
      <c r="D67" s="251"/>
      <c r="E67" s="255"/>
    </row>
    <row r="68" spans="1:5" ht="33" customHeight="1" x14ac:dyDescent="0.25">
      <c r="A68" s="538"/>
      <c r="B68" s="491" t="s">
        <v>332</v>
      </c>
      <c r="C68" s="530"/>
      <c r="D68" s="251"/>
      <c r="E68" s="255"/>
    </row>
    <row r="69" spans="1:5" ht="33" customHeight="1" x14ac:dyDescent="0.25">
      <c r="A69" s="538"/>
      <c r="B69" s="491" t="s">
        <v>333</v>
      </c>
      <c r="C69" s="530"/>
      <c r="D69" s="251"/>
      <c r="E69" s="255"/>
    </row>
    <row r="70" spans="1:5" ht="33" customHeight="1" x14ac:dyDescent="0.25">
      <c r="A70" s="538"/>
      <c r="B70" s="491" t="s">
        <v>334</v>
      </c>
      <c r="C70" s="491"/>
      <c r="D70" s="251"/>
      <c r="E70" s="255"/>
    </row>
    <row r="71" spans="1:5" ht="33" customHeight="1" x14ac:dyDescent="0.25">
      <c r="A71" s="538"/>
      <c r="B71" s="491" t="s">
        <v>335</v>
      </c>
      <c r="C71" s="530"/>
      <c r="D71" s="251"/>
      <c r="E71" s="255"/>
    </row>
    <row r="72" spans="1:5" ht="33" customHeight="1" x14ac:dyDescent="0.25">
      <c r="A72" s="538"/>
      <c r="B72" s="540" t="s">
        <v>368</v>
      </c>
      <c r="C72" s="540"/>
      <c r="D72" s="540"/>
      <c r="E72" s="541"/>
    </row>
    <row r="73" spans="1:5" ht="33" customHeight="1" x14ac:dyDescent="0.25">
      <c r="A73" s="538"/>
      <c r="B73" s="491" t="s">
        <v>357</v>
      </c>
      <c r="C73" s="491"/>
      <c r="D73" s="251"/>
      <c r="E73" s="255"/>
    </row>
    <row r="74" spans="1:5" ht="33" customHeight="1" x14ac:dyDescent="0.25">
      <c r="A74" s="538"/>
      <c r="B74" s="491" t="s">
        <v>354</v>
      </c>
      <c r="C74" s="491"/>
      <c r="D74" s="251"/>
      <c r="E74" s="255"/>
    </row>
    <row r="75" spans="1:5" ht="33" customHeight="1" x14ac:dyDescent="0.25">
      <c r="A75" s="538"/>
      <c r="B75" s="491" t="s">
        <v>355</v>
      </c>
      <c r="C75" s="491"/>
      <c r="D75" s="251"/>
      <c r="E75" s="255"/>
    </row>
    <row r="76" spans="1:5" ht="33" customHeight="1" x14ac:dyDescent="0.25">
      <c r="A76" s="538"/>
      <c r="B76" s="491" t="s">
        <v>356</v>
      </c>
      <c r="C76" s="491"/>
      <c r="D76" s="251"/>
      <c r="E76" s="255"/>
    </row>
    <row r="77" spans="1:5" ht="33" customHeight="1" x14ac:dyDescent="0.25">
      <c r="A77" s="538"/>
      <c r="B77" s="491" t="s">
        <v>358</v>
      </c>
      <c r="C77" s="491"/>
      <c r="D77" s="251"/>
      <c r="E77" s="255"/>
    </row>
    <row r="78" spans="1:5" ht="33" customHeight="1" x14ac:dyDescent="0.25">
      <c r="A78" s="538"/>
      <c r="B78" s="491" t="s">
        <v>359</v>
      </c>
      <c r="C78" s="491"/>
      <c r="D78" s="251"/>
      <c r="E78" s="255"/>
    </row>
    <row r="79" spans="1:5" ht="33" customHeight="1" x14ac:dyDescent="0.25">
      <c r="A79" s="538"/>
      <c r="B79" s="491" t="s">
        <v>360</v>
      </c>
      <c r="C79" s="491"/>
      <c r="D79" s="251"/>
      <c r="E79" s="255"/>
    </row>
    <row r="80" spans="1:5" ht="33" customHeight="1" x14ac:dyDescent="0.25">
      <c r="A80" s="538"/>
      <c r="B80" s="491" t="s">
        <v>361</v>
      </c>
      <c r="C80" s="491"/>
      <c r="D80" s="251"/>
      <c r="E80" s="255"/>
    </row>
    <row r="81" spans="1:5" ht="33" customHeight="1" x14ac:dyDescent="0.25">
      <c r="A81" s="538"/>
      <c r="B81" s="491" t="s">
        <v>362</v>
      </c>
      <c r="C81" s="491"/>
      <c r="D81" s="251"/>
      <c r="E81" s="255"/>
    </row>
    <row r="82" spans="1:5" ht="33" customHeight="1" x14ac:dyDescent="0.25">
      <c r="A82" s="538"/>
      <c r="B82" s="491" t="s">
        <v>363</v>
      </c>
      <c r="C82" s="491"/>
      <c r="D82" s="251"/>
      <c r="E82" s="255"/>
    </row>
    <row r="83" spans="1:5" ht="33" customHeight="1" x14ac:dyDescent="0.25">
      <c r="A83" s="538"/>
      <c r="B83" s="491" t="s">
        <v>364</v>
      </c>
      <c r="C83" s="491"/>
      <c r="D83" s="251"/>
      <c r="E83" s="255"/>
    </row>
    <row r="84" spans="1:5" ht="33" customHeight="1" x14ac:dyDescent="0.25">
      <c r="A84" s="538"/>
      <c r="B84" s="491" t="s">
        <v>365</v>
      </c>
      <c r="C84" s="491"/>
      <c r="D84" s="251"/>
      <c r="E84" s="255"/>
    </row>
    <row r="85" spans="1:5" ht="33" customHeight="1" x14ac:dyDescent="0.25">
      <c r="A85" s="538"/>
      <c r="B85" s="491" t="s">
        <v>366</v>
      </c>
      <c r="C85" s="491"/>
      <c r="D85" s="251"/>
      <c r="E85" s="255"/>
    </row>
    <row r="86" spans="1:5" ht="33" customHeight="1" thickBot="1" x14ac:dyDescent="0.3">
      <c r="A86" s="539"/>
      <c r="B86" s="531" t="s">
        <v>367</v>
      </c>
      <c r="C86" s="531"/>
      <c r="D86" s="207"/>
      <c r="E86" s="256"/>
    </row>
    <row r="88" spans="1:5" ht="15.75" thickBot="1" x14ac:dyDescent="0.3"/>
    <row r="89" spans="1:5" ht="28.5" customHeight="1" x14ac:dyDescent="0.25">
      <c r="A89" s="532" t="s">
        <v>370</v>
      </c>
      <c r="B89" s="534" t="s">
        <v>369</v>
      </c>
      <c r="C89" s="534"/>
      <c r="D89" s="536" t="s">
        <v>371</v>
      </c>
      <c r="E89" s="537"/>
    </row>
    <row r="90" spans="1:5" x14ac:dyDescent="0.25">
      <c r="A90" s="533"/>
      <c r="B90" s="535"/>
      <c r="C90" s="535"/>
      <c r="D90" s="95" t="s">
        <v>98</v>
      </c>
      <c r="E90" s="254" t="s">
        <v>99</v>
      </c>
    </row>
    <row r="91" spans="1:5" ht="33" customHeight="1" x14ac:dyDescent="0.25">
      <c r="A91" s="538"/>
      <c r="B91" s="542" t="s">
        <v>316</v>
      </c>
      <c r="C91" s="543"/>
      <c r="D91" s="251"/>
      <c r="E91" s="258"/>
    </row>
    <row r="92" spans="1:5" ht="33" customHeight="1" x14ac:dyDescent="0.25">
      <c r="A92" s="538"/>
      <c r="B92" s="542" t="s">
        <v>320</v>
      </c>
      <c r="C92" s="543"/>
      <c r="D92" s="251"/>
      <c r="E92" s="258"/>
    </row>
    <row r="93" spans="1:5" ht="33" customHeight="1" x14ac:dyDescent="0.25">
      <c r="A93" s="538"/>
      <c r="B93" s="542" t="s">
        <v>317</v>
      </c>
      <c r="C93" s="543"/>
      <c r="D93" s="251"/>
      <c r="E93" s="258"/>
    </row>
    <row r="94" spans="1:5" ht="33" customHeight="1" x14ac:dyDescent="0.25">
      <c r="A94" s="538"/>
      <c r="B94" s="542" t="s">
        <v>318</v>
      </c>
      <c r="C94" s="543"/>
      <c r="D94" s="251"/>
      <c r="E94" s="258"/>
    </row>
    <row r="95" spans="1:5" ht="33" customHeight="1" x14ac:dyDescent="0.25">
      <c r="A95" s="538"/>
      <c r="B95" s="542" t="s">
        <v>319</v>
      </c>
      <c r="C95" s="543"/>
      <c r="D95" s="251"/>
      <c r="E95" s="258"/>
    </row>
    <row r="96" spans="1:5" ht="33" customHeight="1" x14ac:dyDescent="0.25">
      <c r="A96" s="538"/>
      <c r="B96" s="542" t="s">
        <v>321</v>
      </c>
      <c r="C96" s="543"/>
      <c r="D96" s="251"/>
      <c r="E96" s="258"/>
    </row>
    <row r="97" spans="1:5" ht="33" customHeight="1" x14ac:dyDescent="0.25">
      <c r="A97" s="538"/>
      <c r="B97" s="542" t="s">
        <v>322</v>
      </c>
      <c r="C97" s="543"/>
      <c r="D97" s="251"/>
      <c r="E97" s="258"/>
    </row>
    <row r="98" spans="1:5" ht="33" customHeight="1" x14ac:dyDescent="0.25">
      <c r="A98" s="538"/>
      <c r="B98" s="542" t="s">
        <v>323</v>
      </c>
      <c r="C98" s="543"/>
      <c r="D98" s="251"/>
      <c r="E98" s="258"/>
    </row>
    <row r="99" spans="1:5" ht="33" customHeight="1" x14ac:dyDescent="0.25">
      <c r="A99" s="538"/>
      <c r="B99" s="542" t="s">
        <v>324</v>
      </c>
      <c r="C99" s="543"/>
      <c r="D99" s="251"/>
      <c r="E99" s="258"/>
    </row>
    <row r="100" spans="1:5" ht="33" customHeight="1" x14ac:dyDescent="0.25">
      <c r="A100" s="538"/>
      <c r="B100" s="542" t="s">
        <v>325</v>
      </c>
      <c r="C100" s="543"/>
      <c r="D100" s="251"/>
      <c r="E100" s="258"/>
    </row>
    <row r="101" spans="1:5" ht="33" customHeight="1" x14ac:dyDescent="0.25">
      <c r="A101" s="538"/>
      <c r="B101" s="542" t="s">
        <v>326</v>
      </c>
      <c r="C101" s="543"/>
      <c r="D101" s="251"/>
      <c r="E101" s="258"/>
    </row>
    <row r="102" spans="1:5" ht="33" customHeight="1" x14ac:dyDescent="0.25">
      <c r="A102" s="538"/>
      <c r="B102" s="542" t="s">
        <v>327</v>
      </c>
      <c r="C102" s="543"/>
      <c r="D102" s="251"/>
      <c r="E102" s="258"/>
    </row>
    <row r="103" spans="1:5" ht="33" customHeight="1" x14ac:dyDescent="0.25">
      <c r="A103" s="538"/>
      <c r="B103" s="542" t="s">
        <v>328</v>
      </c>
      <c r="C103" s="543"/>
      <c r="D103" s="251"/>
      <c r="E103" s="258"/>
    </row>
    <row r="104" spans="1:5" ht="33" customHeight="1" x14ac:dyDescent="0.25">
      <c r="A104" s="538"/>
      <c r="B104" s="542" t="s">
        <v>329</v>
      </c>
      <c r="C104" s="543"/>
      <c r="D104" s="251"/>
      <c r="E104" s="258"/>
    </row>
    <row r="105" spans="1:5" ht="33" customHeight="1" x14ac:dyDescent="0.25">
      <c r="A105" s="538"/>
      <c r="B105" s="542" t="s">
        <v>330</v>
      </c>
      <c r="C105" s="543"/>
      <c r="D105" s="251"/>
      <c r="E105" s="258"/>
    </row>
    <row r="106" spans="1:5" ht="33" customHeight="1" x14ac:dyDescent="0.25">
      <c r="A106" s="538"/>
      <c r="B106" s="542" t="s">
        <v>331</v>
      </c>
      <c r="C106" s="543"/>
      <c r="D106" s="251"/>
      <c r="E106" s="258"/>
    </row>
    <row r="107" spans="1:5" ht="33" customHeight="1" x14ac:dyDescent="0.25">
      <c r="A107" s="538"/>
      <c r="B107" s="542" t="s">
        <v>332</v>
      </c>
      <c r="C107" s="543"/>
      <c r="D107" s="251"/>
      <c r="E107" s="258"/>
    </row>
    <row r="108" spans="1:5" ht="33" customHeight="1" x14ac:dyDescent="0.25">
      <c r="A108" s="538"/>
      <c r="B108" s="542" t="s">
        <v>333</v>
      </c>
      <c r="C108" s="543"/>
      <c r="D108" s="251"/>
      <c r="E108" s="258"/>
    </row>
    <row r="109" spans="1:5" ht="33" customHeight="1" x14ac:dyDescent="0.25">
      <c r="A109" s="538"/>
      <c r="B109" s="491" t="s">
        <v>334</v>
      </c>
      <c r="C109" s="491"/>
      <c r="D109" s="251"/>
      <c r="E109" s="258"/>
    </row>
    <row r="110" spans="1:5" ht="33" customHeight="1" x14ac:dyDescent="0.25">
      <c r="A110" s="538"/>
      <c r="B110" s="542" t="s">
        <v>335</v>
      </c>
      <c r="C110" s="543"/>
      <c r="D110" s="251"/>
      <c r="E110" s="258"/>
    </row>
    <row r="111" spans="1:5" ht="33" customHeight="1" x14ac:dyDescent="0.25">
      <c r="A111" s="538"/>
      <c r="B111" s="540" t="s">
        <v>368</v>
      </c>
      <c r="C111" s="540"/>
      <c r="D111" s="540"/>
      <c r="E111" s="541"/>
    </row>
    <row r="112" spans="1:5" ht="33" customHeight="1" x14ac:dyDescent="0.25">
      <c r="A112" s="538"/>
      <c r="B112" s="491" t="s">
        <v>357</v>
      </c>
      <c r="C112" s="491"/>
      <c r="D112" s="251"/>
      <c r="E112" s="255"/>
    </row>
    <row r="113" spans="1:5" ht="33" customHeight="1" x14ac:dyDescent="0.25">
      <c r="A113" s="538"/>
      <c r="B113" s="491" t="s">
        <v>354</v>
      </c>
      <c r="C113" s="491"/>
      <c r="D113" s="251"/>
      <c r="E113" s="255"/>
    </row>
    <row r="114" spans="1:5" ht="33" customHeight="1" x14ac:dyDescent="0.25">
      <c r="A114" s="538"/>
      <c r="B114" s="491" t="s">
        <v>355</v>
      </c>
      <c r="C114" s="491"/>
      <c r="D114" s="251"/>
      <c r="E114" s="255"/>
    </row>
    <row r="115" spans="1:5" ht="33" customHeight="1" x14ac:dyDescent="0.25">
      <c r="A115" s="538"/>
      <c r="B115" s="491" t="s">
        <v>356</v>
      </c>
      <c r="C115" s="491"/>
      <c r="D115" s="251"/>
      <c r="E115" s="255"/>
    </row>
    <row r="116" spans="1:5" ht="33" customHeight="1" x14ac:dyDescent="0.25">
      <c r="A116" s="538"/>
      <c r="B116" s="491" t="s">
        <v>358</v>
      </c>
      <c r="C116" s="491"/>
      <c r="D116" s="251"/>
      <c r="E116" s="255"/>
    </row>
    <row r="117" spans="1:5" ht="33" customHeight="1" x14ac:dyDescent="0.25">
      <c r="A117" s="538"/>
      <c r="B117" s="491" t="s">
        <v>359</v>
      </c>
      <c r="C117" s="491"/>
      <c r="D117" s="251"/>
      <c r="E117" s="255"/>
    </row>
    <row r="118" spans="1:5" ht="33" customHeight="1" x14ac:dyDescent="0.25">
      <c r="A118" s="538"/>
      <c r="B118" s="491" t="s">
        <v>360</v>
      </c>
      <c r="C118" s="491"/>
      <c r="D118" s="251"/>
      <c r="E118" s="255"/>
    </row>
    <row r="119" spans="1:5" ht="33" customHeight="1" x14ac:dyDescent="0.25">
      <c r="A119" s="538"/>
      <c r="B119" s="491" t="s">
        <v>361</v>
      </c>
      <c r="C119" s="491"/>
      <c r="D119" s="251"/>
      <c r="E119" s="255"/>
    </row>
    <row r="120" spans="1:5" ht="33" customHeight="1" x14ac:dyDescent="0.25">
      <c r="A120" s="538"/>
      <c r="B120" s="491" t="s">
        <v>362</v>
      </c>
      <c r="C120" s="491"/>
      <c r="D120" s="251"/>
      <c r="E120" s="255"/>
    </row>
    <row r="121" spans="1:5" ht="33" customHeight="1" x14ac:dyDescent="0.25">
      <c r="A121" s="538"/>
      <c r="B121" s="491" t="s">
        <v>363</v>
      </c>
      <c r="C121" s="491"/>
      <c r="D121" s="251"/>
      <c r="E121" s="255"/>
    </row>
    <row r="122" spans="1:5" ht="33" customHeight="1" x14ac:dyDescent="0.25">
      <c r="A122" s="538"/>
      <c r="B122" s="491" t="s">
        <v>364</v>
      </c>
      <c r="C122" s="491"/>
      <c r="D122" s="251"/>
      <c r="E122" s="255"/>
    </row>
    <row r="123" spans="1:5" ht="33" customHeight="1" x14ac:dyDescent="0.25">
      <c r="A123" s="538"/>
      <c r="B123" s="491" t="s">
        <v>365</v>
      </c>
      <c r="C123" s="491"/>
      <c r="D123" s="251"/>
      <c r="E123" s="255"/>
    </row>
    <row r="124" spans="1:5" ht="33" customHeight="1" x14ac:dyDescent="0.25">
      <c r="A124" s="538"/>
      <c r="B124" s="491" t="s">
        <v>366</v>
      </c>
      <c r="C124" s="491"/>
      <c r="D124" s="251"/>
      <c r="E124" s="255"/>
    </row>
    <row r="125" spans="1:5" ht="33" customHeight="1" thickBot="1" x14ac:dyDescent="0.3">
      <c r="A125" s="539"/>
      <c r="B125" s="531" t="s">
        <v>367</v>
      </c>
      <c r="C125" s="531"/>
      <c r="D125" s="207"/>
      <c r="E125" s="256"/>
    </row>
    <row r="127" spans="1:5" ht="15.75" thickBot="1" x14ac:dyDescent="0.3"/>
    <row r="128" spans="1:5" ht="30" customHeight="1" x14ac:dyDescent="0.25">
      <c r="A128" s="532" t="s">
        <v>370</v>
      </c>
      <c r="B128" s="534" t="s">
        <v>369</v>
      </c>
      <c r="C128" s="534"/>
      <c r="D128" s="536" t="s">
        <v>371</v>
      </c>
      <c r="E128" s="537"/>
    </row>
    <row r="129" spans="1:5" x14ac:dyDescent="0.25">
      <c r="A129" s="533"/>
      <c r="B129" s="535"/>
      <c r="C129" s="535"/>
      <c r="D129" s="95" t="s">
        <v>98</v>
      </c>
      <c r="E129" s="254" t="s">
        <v>99</v>
      </c>
    </row>
    <row r="130" spans="1:5" ht="33" customHeight="1" x14ac:dyDescent="0.25">
      <c r="A130" s="538"/>
      <c r="B130" s="491" t="s">
        <v>316</v>
      </c>
      <c r="C130" s="530"/>
      <c r="D130" s="251"/>
      <c r="E130" s="255"/>
    </row>
    <row r="131" spans="1:5" ht="33" customHeight="1" x14ac:dyDescent="0.25">
      <c r="A131" s="538"/>
      <c r="B131" s="491" t="s">
        <v>320</v>
      </c>
      <c r="C131" s="530"/>
      <c r="D131" s="251"/>
      <c r="E131" s="255"/>
    </row>
    <row r="132" spans="1:5" ht="33" customHeight="1" x14ac:dyDescent="0.25">
      <c r="A132" s="538"/>
      <c r="B132" s="491" t="s">
        <v>317</v>
      </c>
      <c r="C132" s="530"/>
      <c r="D132" s="251"/>
      <c r="E132" s="255"/>
    </row>
    <row r="133" spans="1:5" ht="33" customHeight="1" x14ac:dyDescent="0.25">
      <c r="A133" s="538"/>
      <c r="B133" s="491" t="s">
        <v>318</v>
      </c>
      <c r="C133" s="530"/>
      <c r="D133" s="251"/>
      <c r="E133" s="255"/>
    </row>
    <row r="134" spans="1:5" ht="33" customHeight="1" x14ac:dyDescent="0.25">
      <c r="A134" s="538"/>
      <c r="B134" s="491" t="s">
        <v>319</v>
      </c>
      <c r="C134" s="530"/>
      <c r="D134" s="251"/>
      <c r="E134" s="255"/>
    </row>
    <row r="135" spans="1:5" ht="33" customHeight="1" x14ac:dyDescent="0.25">
      <c r="A135" s="538"/>
      <c r="B135" s="491" t="s">
        <v>321</v>
      </c>
      <c r="C135" s="530"/>
      <c r="D135" s="251"/>
      <c r="E135" s="255"/>
    </row>
    <row r="136" spans="1:5" ht="33" customHeight="1" x14ac:dyDescent="0.25">
      <c r="A136" s="538"/>
      <c r="B136" s="491" t="s">
        <v>322</v>
      </c>
      <c r="C136" s="530"/>
      <c r="D136" s="251"/>
      <c r="E136" s="255"/>
    </row>
    <row r="137" spans="1:5" ht="33" customHeight="1" x14ac:dyDescent="0.25">
      <c r="A137" s="538"/>
      <c r="B137" s="491" t="s">
        <v>323</v>
      </c>
      <c r="C137" s="530"/>
      <c r="D137" s="251"/>
      <c r="E137" s="255"/>
    </row>
    <row r="138" spans="1:5" ht="33" customHeight="1" x14ac:dyDescent="0.25">
      <c r="A138" s="538"/>
      <c r="B138" s="491" t="s">
        <v>324</v>
      </c>
      <c r="C138" s="530"/>
      <c r="D138" s="251"/>
      <c r="E138" s="255"/>
    </row>
    <row r="139" spans="1:5" ht="33" customHeight="1" x14ac:dyDescent="0.25">
      <c r="A139" s="538"/>
      <c r="B139" s="491" t="s">
        <v>325</v>
      </c>
      <c r="C139" s="530"/>
      <c r="D139" s="251"/>
      <c r="E139" s="255"/>
    </row>
    <row r="140" spans="1:5" ht="33" customHeight="1" x14ac:dyDescent="0.25">
      <c r="A140" s="538"/>
      <c r="B140" s="491" t="s">
        <v>326</v>
      </c>
      <c r="C140" s="530"/>
      <c r="D140" s="251"/>
      <c r="E140" s="255"/>
    </row>
    <row r="141" spans="1:5" ht="33" customHeight="1" x14ac:dyDescent="0.25">
      <c r="A141" s="538"/>
      <c r="B141" s="491" t="s">
        <v>327</v>
      </c>
      <c r="C141" s="530"/>
      <c r="D141" s="251"/>
      <c r="E141" s="255"/>
    </row>
    <row r="142" spans="1:5" ht="33" customHeight="1" x14ac:dyDescent="0.25">
      <c r="A142" s="538"/>
      <c r="B142" s="491" t="s">
        <v>328</v>
      </c>
      <c r="C142" s="530"/>
      <c r="D142" s="251"/>
      <c r="E142" s="255"/>
    </row>
    <row r="143" spans="1:5" ht="33" customHeight="1" x14ac:dyDescent="0.25">
      <c r="A143" s="538"/>
      <c r="B143" s="491" t="s">
        <v>329</v>
      </c>
      <c r="C143" s="530"/>
      <c r="D143" s="251"/>
      <c r="E143" s="255"/>
    </row>
    <row r="144" spans="1:5" ht="33" customHeight="1" x14ac:dyDescent="0.25">
      <c r="A144" s="538"/>
      <c r="B144" s="491" t="s">
        <v>330</v>
      </c>
      <c r="C144" s="530"/>
      <c r="D144" s="251"/>
      <c r="E144" s="255"/>
    </row>
    <row r="145" spans="1:5" ht="33" customHeight="1" x14ac:dyDescent="0.25">
      <c r="A145" s="538"/>
      <c r="B145" s="491" t="s">
        <v>331</v>
      </c>
      <c r="C145" s="530"/>
      <c r="D145" s="251"/>
      <c r="E145" s="255"/>
    </row>
    <row r="146" spans="1:5" ht="33" customHeight="1" x14ac:dyDescent="0.25">
      <c r="A146" s="538"/>
      <c r="B146" s="491" t="s">
        <v>332</v>
      </c>
      <c r="C146" s="530"/>
      <c r="D146" s="251"/>
      <c r="E146" s="255"/>
    </row>
    <row r="147" spans="1:5" ht="33" customHeight="1" x14ac:dyDescent="0.25">
      <c r="A147" s="538"/>
      <c r="B147" s="491" t="s">
        <v>333</v>
      </c>
      <c r="C147" s="530"/>
      <c r="D147" s="251"/>
      <c r="E147" s="255"/>
    </row>
    <row r="148" spans="1:5" ht="33" customHeight="1" x14ac:dyDescent="0.25">
      <c r="A148" s="538"/>
      <c r="B148" s="491" t="s">
        <v>334</v>
      </c>
      <c r="C148" s="491"/>
      <c r="D148" s="251"/>
      <c r="E148" s="255"/>
    </row>
    <row r="149" spans="1:5" ht="33" customHeight="1" x14ac:dyDescent="0.25">
      <c r="A149" s="538"/>
      <c r="B149" s="491" t="s">
        <v>335</v>
      </c>
      <c r="C149" s="530"/>
      <c r="D149" s="251"/>
      <c r="E149" s="255"/>
    </row>
    <row r="150" spans="1:5" ht="33" customHeight="1" x14ac:dyDescent="0.25">
      <c r="A150" s="538"/>
      <c r="B150" s="540" t="s">
        <v>368</v>
      </c>
      <c r="C150" s="540"/>
      <c r="D150" s="540"/>
      <c r="E150" s="541"/>
    </row>
    <row r="151" spans="1:5" ht="33" customHeight="1" x14ac:dyDescent="0.25">
      <c r="A151" s="538"/>
      <c r="B151" s="491" t="s">
        <v>357</v>
      </c>
      <c r="C151" s="491"/>
      <c r="D151" s="251"/>
      <c r="E151" s="255"/>
    </row>
    <row r="152" spans="1:5" ht="33" customHeight="1" x14ac:dyDescent="0.25">
      <c r="A152" s="538"/>
      <c r="B152" s="491" t="s">
        <v>354</v>
      </c>
      <c r="C152" s="491"/>
      <c r="D152" s="251"/>
      <c r="E152" s="255"/>
    </row>
    <row r="153" spans="1:5" ht="33" customHeight="1" x14ac:dyDescent="0.25">
      <c r="A153" s="538"/>
      <c r="B153" s="491" t="s">
        <v>355</v>
      </c>
      <c r="C153" s="491"/>
      <c r="D153" s="251"/>
      <c r="E153" s="255"/>
    </row>
    <row r="154" spans="1:5" ht="33" customHeight="1" x14ac:dyDescent="0.25">
      <c r="A154" s="538"/>
      <c r="B154" s="491" t="s">
        <v>356</v>
      </c>
      <c r="C154" s="491"/>
      <c r="D154" s="251"/>
      <c r="E154" s="255"/>
    </row>
    <row r="155" spans="1:5" ht="33" customHeight="1" x14ac:dyDescent="0.25">
      <c r="A155" s="538"/>
      <c r="B155" s="491" t="s">
        <v>358</v>
      </c>
      <c r="C155" s="491"/>
      <c r="D155" s="251"/>
      <c r="E155" s="255"/>
    </row>
    <row r="156" spans="1:5" ht="33" customHeight="1" x14ac:dyDescent="0.25">
      <c r="A156" s="538"/>
      <c r="B156" s="491" t="s">
        <v>359</v>
      </c>
      <c r="C156" s="491"/>
      <c r="D156" s="251"/>
      <c r="E156" s="255"/>
    </row>
    <row r="157" spans="1:5" ht="33" customHeight="1" x14ac:dyDescent="0.25">
      <c r="A157" s="538"/>
      <c r="B157" s="491" t="s">
        <v>360</v>
      </c>
      <c r="C157" s="491"/>
      <c r="D157" s="251"/>
      <c r="E157" s="255"/>
    </row>
    <row r="158" spans="1:5" ht="33" customHeight="1" x14ac:dyDescent="0.25">
      <c r="A158" s="538"/>
      <c r="B158" s="491" t="s">
        <v>361</v>
      </c>
      <c r="C158" s="491"/>
      <c r="D158" s="251"/>
      <c r="E158" s="255"/>
    </row>
    <row r="159" spans="1:5" ht="33" customHeight="1" x14ac:dyDescent="0.25">
      <c r="A159" s="538"/>
      <c r="B159" s="491" t="s">
        <v>362</v>
      </c>
      <c r="C159" s="491"/>
      <c r="D159" s="251"/>
      <c r="E159" s="255"/>
    </row>
    <row r="160" spans="1:5" ht="33" customHeight="1" x14ac:dyDescent="0.25">
      <c r="A160" s="538"/>
      <c r="B160" s="491" t="s">
        <v>363</v>
      </c>
      <c r="C160" s="491"/>
      <c r="D160" s="251"/>
      <c r="E160" s="255"/>
    </row>
    <row r="161" spans="1:5" ht="33" customHeight="1" x14ac:dyDescent="0.25">
      <c r="A161" s="538"/>
      <c r="B161" s="491" t="s">
        <v>364</v>
      </c>
      <c r="C161" s="491"/>
      <c r="D161" s="251"/>
      <c r="E161" s="255"/>
    </row>
    <row r="162" spans="1:5" ht="33" customHeight="1" x14ac:dyDescent="0.25">
      <c r="A162" s="538"/>
      <c r="B162" s="491" t="s">
        <v>365</v>
      </c>
      <c r="C162" s="491"/>
      <c r="D162" s="251"/>
      <c r="E162" s="255"/>
    </row>
    <row r="163" spans="1:5" ht="33" customHeight="1" x14ac:dyDescent="0.25">
      <c r="A163" s="538"/>
      <c r="B163" s="491" t="s">
        <v>366</v>
      </c>
      <c r="C163" s="491"/>
      <c r="D163" s="251"/>
      <c r="E163" s="255"/>
    </row>
    <row r="164" spans="1:5" ht="33" customHeight="1" thickBot="1" x14ac:dyDescent="0.3">
      <c r="A164" s="539"/>
      <c r="B164" s="531" t="s">
        <v>367</v>
      </c>
      <c r="C164" s="531"/>
      <c r="D164" s="207"/>
      <c r="E164" s="256"/>
    </row>
    <row r="166" spans="1:5" ht="15.75" thickBot="1" x14ac:dyDescent="0.3"/>
    <row r="167" spans="1:5" ht="30" customHeight="1" x14ac:dyDescent="0.25">
      <c r="A167" s="532" t="s">
        <v>370</v>
      </c>
      <c r="B167" s="534" t="s">
        <v>369</v>
      </c>
      <c r="C167" s="534"/>
      <c r="D167" s="536" t="s">
        <v>371</v>
      </c>
      <c r="E167" s="537"/>
    </row>
    <row r="168" spans="1:5" x14ac:dyDescent="0.25">
      <c r="A168" s="533"/>
      <c r="B168" s="535"/>
      <c r="C168" s="535"/>
      <c r="D168" s="95" t="s">
        <v>98</v>
      </c>
      <c r="E168" s="254" t="s">
        <v>99</v>
      </c>
    </row>
    <row r="169" spans="1:5" ht="33" customHeight="1" x14ac:dyDescent="0.25">
      <c r="A169" s="538"/>
      <c r="B169" s="491" t="s">
        <v>316</v>
      </c>
      <c r="C169" s="530"/>
      <c r="D169" s="251"/>
      <c r="E169" s="255"/>
    </row>
    <row r="170" spans="1:5" ht="33" customHeight="1" x14ac:dyDescent="0.25">
      <c r="A170" s="538"/>
      <c r="B170" s="491" t="s">
        <v>320</v>
      </c>
      <c r="C170" s="530"/>
      <c r="D170" s="251"/>
      <c r="E170" s="255"/>
    </row>
    <row r="171" spans="1:5" ht="33" customHeight="1" x14ac:dyDescent="0.25">
      <c r="A171" s="538"/>
      <c r="B171" s="491" t="s">
        <v>317</v>
      </c>
      <c r="C171" s="530"/>
      <c r="D171" s="251"/>
      <c r="E171" s="255"/>
    </row>
    <row r="172" spans="1:5" ht="33" customHeight="1" x14ac:dyDescent="0.25">
      <c r="A172" s="538"/>
      <c r="B172" s="491" t="s">
        <v>318</v>
      </c>
      <c r="C172" s="530"/>
      <c r="D172" s="251"/>
      <c r="E172" s="255"/>
    </row>
    <row r="173" spans="1:5" ht="33" customHeight="1" x14ac:dyDescent="0.25">
      <c r="A173" s="538"/>
      <c r="B173" s="491" t="s">
        <v>319</v>
      </c>
      <c r="C173" s="530"/>
      <c r="D173" s="251"/>
      <c r="E173" s="255"/>
    </row>
    <row r="174" spans="1:5" ht="33" customHeight="1" x14ac:dyDescent="0.25">
      <c r="A174" s="538"/>
      <c r="B174" s="491" t="s">
        <v>321</v>
      </c>
      <c r="C174" s="530"/>
      <c r="D174" s="251"/>
      <c r="E174" s="255"/>
    </row>
    <row r="175" spans="1:5" ht="33" customHeight="1" x14ac:dyDescent="0.25">
      <c r="A175" s="538"/>
      <c r="B175" s="491" t="s">
        <v>322</v>
      </c>
      <c r="C175" s="530"/>
      <c r="D175" s="251"/>
      <c r="E175" s="255"/>
    </row>
    <row r="176" spans="1:5" ht="33" customHeight="1" x14ac:dyDescent="0.25">
      <c r="A176" s="538"/>
      <c r="B176" s="491" t="s">
        <v>323</v>
      </c>
      <c r="C176" s="530"/>
      <c r="D176" s="251"/>
      <c r="E176" s="255"/>
    </row>
    <row r="177" spans="1:5" ht="33" customHeight="1" x14ac:dyDescent="0.25">
      <c r="A177" s="538"/>
      <c r="B177" s="491" t="s">
        <v>324</v>
      </c>
      <c r="C177" s="530"/>
      <c r="D177" s="251"/>
      <c r="E177" s="255"/>
    </row>
    <row r="178" spans="1:5" ht="33" customHeight="1" x14ac:dyDescent="0.25">
      <c r="A178" s="538"/>
      <c r="B178" s="491" t="s">
        <v>325</v>
      </c>
      <c r="C178" s="530"/>
      <c r="D178" s="251"/>
      <c r="E178" s="255"/>
    </row>
    <row r="179" spans="1:5" ht="33" customHeight="1" x14ac:dyDescent="0.25">
      <c r="A179" s="538"/>
      <c r="B179" s="491" t="s">
        <v>326</v>
      </c>
      <c r="C179" s="530"/>
      <c r="D179" s="251"/>
      <c r="E179" s="255"/>
    </row>
    <row r="180" spans="1:5" ht="33" customHeight="1" x14ac:dyDescent="0.25">
      <c r="A180" s="538"/>
      <c r="B180" s="491" t="s">
        <v>327</v>
      </c>
      <c r="C180" s="530"/>
      <c r="D180" s="251"/>
      <c r="E180" s="255"/>
    </row>
    <row r="181" spans="1:5" ht="33" customHeight="1" x14ac:dyDescent="0.25">
      <c r="A181" s="538"/>
      <c r="B181" s="491" t="s">
        <v>328</v>
      </c>
      <c r="C181" s="530"/>
      <c r="D181" s="251"/>
      <c r="E181" s="255"/>
    </row>
    <row r="182" spans="1:5" ht="33" customHeight="1" x14ac:dyDescent="0.25">
      <c r="A182" s="538"/>
      <c r="B182" s="491" t="s">
        <v>329</v>
      </c>
      <c r="C182" s="530"/>
      <c r="D182" s="251"/>
      <c r="E182" s="255"/>
    </row>
    <row r="183" spans="1:5" ht="33" customHeight="1" x14ac:dyDescent="0.25">
      <c r="A183" s="538"/>
      <c r="B183" s="491" t="s">
        <v>330</v>
      </c>
      <c r="C183" s="530"/>
      <c r="D183" s="251"/>
      <c r="E183" s="255"/>
    </row>
    <row r="184" spans="1:5" ht="33" customHeight="1" x14ac:dyDescent="0.25">
      <c r="A184" s="538"/>
      <c r="B184" s="491" t="s">
        <v>331</v>
      </c>
      <c r="C184" s="530"/>
      <c r="D184" s="251"/>
      <c r="E184" s="255"/>
    </row>
    <row r="185" spans="1:5" ht="33" customHeight="1" x14ac:dyDescent="0.25">
      <c r="A185" s="538"/>
      <c r="B185" s="491" t="s">
        <v>332</v>
      </c>
      <c r="C185" s="530"/>
      <c r="D185" s="251"/>
      <c r="E185" s="255"/>
    </row>
    <row r="186" spans="1:5" ht="33" customHeight="1" x14ac:dyDescent="0.25">
      <c r="A186" s="538"/>
      <c r="B186" s="491" t="s">
        <v>333</v>
      </c>
      <c r="C186" s="530"/>
      <c r="D186" s="251"/>
      <c r="E186" s="255"/>
    </row>
    <row r="187" spans="1:5" ht="33" customHeight="1" x14ac:dyDescent="0.25">
      <c r="A187" s="538"/>
      <c r="B187" s="491" t="s">
        <v>334</v>
      </c>
      <c r="C187" s="491"/>
      <c r="D187" s="251"/>
      <c r="E187" s="255"/>
    </row>
    <row r="188" spans="1:5" ht="33" customHeight="1" x14ac:dyDescent="0.25">
      <c r="A188" s="538"/>
      <c r="B188" s="491" t="s">
        <v>335</v>
      </c>
      <c r="C188" s="530"/>
      <c r="D188" s="251"/>
      <c r="E188" s="255"/>
    </row>
    <row r="189" spans="1:5" ht="33" customHeight="1" x14ac:dyDescent="0.25">
      <c r="A189" s="538"/>
      <c r="B189" s="540" t="s">
        <v>368</v>
      </c>
      <c r="C189" s="540"/>
      <c r="D189" s="540"/>
      <c r="E189" s="541"/>
    </row>
    <row r="190" spans="1:5" ht="33" customHeight="1" x14ac:dyDescent="0.25">
      <c r="A190" s="538"/>
      <c r="B190" s="491" t="s">
        <v>357</v>
      </c>
      <c r="C190" s="491"/>
      <c r="D190" s="251"/>
      <c r="E190" s="255"/>
    </row>
    <row r="191" spans="1:5" ht="33" customHeight="1" x14ac:dyDescent="0.25">
      <c r="A191" s="538"/>
      <c r="B191" s="491" t="s">
        <v>354</v>
      </c>
      <c r="C191" s="491"/>
      <c r="D191" s="251"/>
      <c r="E191" s="255"/>
    </row>
    <row r="192" spans="1:5" ht="33" customHeight="1" x14ac:dyDescent="0.25">
      <c r="A192" s="538"/>
      <c r="B192" s="491" t="s">
        <v>355</v>
      </c>
      <c r="C192" s="491"/>
      <c r="D192" s="251"/>
      <c r="E192" s="255"/>
    </row>
    <row r="193" spans="1:5" ht="33" customHeight="1" x14ac:dyDescent="0.25">
      <c r="A193" s="538"/>
      <c r="B193" s="491" t="s">
        <v>356</v>
      </c>
      <c r="C193" s="491"/>
      <c r="D193" s="251"/>
      <c r="E193" s="255"/>
    </row>
    <row r="194" spans="1:5" ht="33" customHeight="1" x14ac:dyDescent="0.25">
      <c r="A194" s="538"/>
      <c r="B194" s="491" t="s">
        <v>358</v>
      </c>
      <c r="C194" s="491"/>
      <c r="D194" s="251"/>
      <c r="E194" s="255"/>
    </row>
    <row r="195" spans="1:5" ht="33" customHeight="1" x14ac:dyDescent="0.25">
      <c r="A195" s="538"/>
      <c r="B195" s="491" t="s">
        <v>359</v>
      </c>
      <c r="C195" s="491"/>
      <c r="D195" s="251"/>
      <c r="E195" s="255"/>
    </row>
    <row r="196" spans="1:5" ht="33" customHeight="1" x14ac:dyDescent="0.25">
      <c r="A196" s="538"/>
      <c r="B196" s="491" t="s">
        <v>360</v>
      </c>
      <c r="C196" s="491"/>
      <c r="D196" s="251"/>
      <c r="E196" s="255"/>
    </row>
    <row r="197" spans="1:5" ht="33" customHeight="1" x14ac:dyDescent="0.25">
      <c r="A197" s="538"/>
      <c r="B197" s="491" t="s">
        <v>361</v>
      </c>
      <c r="C197" s="491"/>
      <c r="D197" s="251"/>
      <c r="E197" s="255"/>
    </row>
    <row r="198" spans="1:5" ht="33" customHeight="1" x14ac:dyDescent="0.25">
      <c r="A198" s="538"/>
      <c r="B198" s="491" t="s">
        <v>362</v>
      </c>
      <c r="C198" s="491"/>
      <c r="D198" s="251"/>
      <c r="E198" s="255"/>
    </row>
    <row r="199" spans="1:5" ht="33" customHeight="1" x14ac:dyDescent="0.25">
      <c r="A199" s="538"/>
      <c r="B199" s="491" t="s">
        <v>363</v>
      </c>
      <c r="C199" s="491"/>
      <c r="D199" s="251"/>
      <c r="E199" s="255"/>
    </row>
    <row r="200" spans="1:5" ht="33" customHeight="1" x14ac:dyDescent="0.25">
      <c r="A200" s="538"/>
      <c r="B200" s="491" t="s">
        <v>364</v>
      </c>
      <c r="C200" s="491"/>
      <c r="D200" s="251"/>
      <c r="E200" s="255"/>
    </row>
    <row r="201" spans="1:5" ht="33" customHeight="1" x14ac:dyDescent="0.25">
      <c r="A201" s="538"/>
      <c r="B201" s="491" t="s">
        <v>365</v>
      </c>
      <c r="C201" s="491"/>
      <c r="D201" s="251"/>
      <c r="E201" s="255"/>
    </row>
    <row r="202" spans="1:5" ht="33" customHeight="1" x14ac:dyDescent="0.25">
      <c r="A202" s="538"/>
      <c r="B202" s="491" t="s">
        <v>366</v>
      </c>
      <c r="C202" s="491"/>
      <c r="D202" s="251"/>
      <c r="E202" s="255"/>
    </row>
    <row r="203" spans="1:5" ht="33" customHeight="1" thickBot="1" x14ac:dyDescent="0.3">
      <c r="A203" s="539"/>
      <c r="B203" s="531" t="s">
        <v>367</v>
      </c>
      <c r="C203" s="531"/>
      <c r="D203" s="207"/>
      <c r="E203" s="256"/>
    </row>
    <row r="205" spans="1:5" ht="15.75" thickBot="1" x14ac:dyDescent="0.3"/>
    <row r="206" spans="1:5" ht="29.25" customHeight="1" x14ac:dyDescent="0.25">
      <c r="A206" s="532" t="s">
        <v>370</v>
      </c>
      <c r="B206" s="534" t="s">
        <v>369</v>
      </c>
      <c r="C206" s="534"/>
      <c r="D206" s="536" t="s">
        <v>371</v>
      </c>
      <c r="E206" s="537"/>
    </row>
    <row r="207" spans="1:5" x14ac:dyDescent="0.25">
      <c r="A207" s="533"/>
      <c r="B207" s="535"/>
      <c r="C207" s="535"/>
      <c r="D207" s="95" t="s">
        <v>98</v>
      </c>
      <c r="E207" s="254" t="s">
        <v>99</v>
      </c>
    </row>
    <row r="208" spans="1:5" ht="33" customHeight="1" x14ac:dyDescent="0.25">
      <c r="A208" s="538"/>
      <c r="B208" s="491" t="s">
        <v>316</v>
      </c>
      <c r="C208" s="530"/>
      <c r="D208" s="251"/>
      <c r="E208" s="255"/>
    </row>
    <row r="209" spans="1:5" ht="33" customHeight="1" x14ac:dyDescent="0.25">
      <c r="A209" s="538"/>
      <c r="B209" s="491" t="s">
        <v>320</v>
      </c>
      <c r="C209" s="530"/>
      <c r="D209" s="251"/>
      <c r="E209" s="255"/>
    </row>
    <row r="210" spans="1:5" ht="33" customHeight="1" x14ac:dyDescent="0.25">
      <c r="A210" s="538"/>
      <c r="B210" s="491" t="s">
        <v>317</v>
      </c>
      <c r="C210" s="530"/>
      <c r="D210" s="251"/>
      <c r="E210" s="255"/>
    </row>
    <row r="211" spans="1:5" ht="33" customHeight="1" x14ac:dyDescent="0.25">
      <c r="A211" s="538"/>
      <c r="B211" s="491" t="s">
        <v>318</v>
      </c>
      <c r="C211" s="530"/>
      <c r="D211" s="251"/>
      <c r="E211" s="255"/>
    </row>
    <row r="212" spans="1:5" ht="33" customHeight="1" x14ac:dyDescent="0.25">
      <c r="A212" s="538"/>
      <c r="B212" s="491" t="s">
        <v>319</v>
      </c>
      <c r="C212" s="530"/>
      <c r="D212" s="251"/>
      <c r="E212" s="255"/>
    </row>
    <row r="213" spans="1:5" ht="33" customHeight="1" x14ac:dyDescent="0.25">
      <c r="A213" s="538"/>
      <c r="B213" s="491" t="s">
        <v>321</v>
      </c>
      <c r="C213" s="530"/>
      <c r="D213" s="251"/>
      <c r="E213" s="255"/>
    </row>
    <row r="214" spans="1:5" ht="33" customHeight="1" x14ac:dyDescent="0.25">
      <c r="A214" s="538"/>
      <c r="B214" s="491" t="s">
        <v>322</v>
      </c>
      <c r="C214" s="530"/>
      <c r="D214" s="251"/>
      <c r="E214" s="255"/>
    </row>
    <row r="215" spans="1:5" ht="33" customHeight="1" x14ac:dyDescent="0.25">
      <c r="A215" s="538"/>
      <c r="B215" s="491" t="s">
        <v>323</v>
      </c>
      <c r="C215" s="530"/>
      <c r="D215" s="251"/>
      <c r="E215" s="255"/>
    </row>
    <row r="216" spans="1:5" ht="33" customHeight="1" x14ac:dyDescent="0.25">
      <c r="A216" s="538"/>
      <c r="B216" s="491" t="s">
        <v>324</v>
      </c>
      <c r="C216" s="530"/>
      <c r="D216" s="251"/>
      <c r="E216" s="255"/>
    </row>
    <row r="217" spans="1:5" ht="33" customHeight="1" x14ac:dyDescent="0.25">
      <c r="A217" s="538"/>
      <c r="B217" s="491" t="s">
        <v>325</v>
      </c>
      <c r="C217" s="530"/>
      <c r="D217" s="251"/>
      <c r="E217" s="255"/>
    </row>
    <row r="218" spans="1:5" ht="33" customHeight="1" x14ac:dyDescent="0.25">
      <c r="A218" s="538"/>
      <c r="B218" s="491" t="s">
        <v>326</v>
      </c>
      <c r="C218" s="530"/>
      <c r="D218" s="251"/>
      <c r="E218" s="255"/>
    </row>
    <row r="219" spans="1:5" ht="33" customHeight="1" x14ac:dyDescent="0.25">
      <c r="A219" s="538"/>
      <c r="B219" s="491" t="s">
        <v>327</v>
      </c>
      <c r="C219" s="530"/>
      <c r="D219" s="251"/>
      <c r="E219" s="255"/>
    </row>
    <row r="220" spans="1:5" ht="33" customHeight="1" x14ac:dyDescent="0.25">
      <c r="A220" s="538"/>
      <c r="B220" s="491" t="s">
        <v>328</v>
      </c>
      <c r="C220" s="530"/>
      <c r="D220" s="251"/>
      <c r="E220" s="255"/>
    </row>
    <row r="221" spans="1:5" ht="33" customHeight="1" x14ac:dyDescent="0.25">
      <c r="A221" s="538"/>
      <c r="B221" s="491" t="s">
        <v>329</v>
      </c>
      <c r="C221" s="530"/>
      <c r="D221" s="251"/>
      <c r="E221" s="255"/>
    </row>
    <row r="222" spans="1:5" ht="33" customHeight="1" x14ac:dyDescent="0.25">
      <c r="A222" s="538"/>
      <c r="B222" s="491" t="s">
        <v>330</v>
      </c>
      <c r="C222" s="530"/>
      <c r="D222" s="251"/>
      <c r="E222" s="255"/>
    </row>
    <row r="223" spans="1:5" ht="33" customHeight="1" x14ac:dyDescent="0.25">
      <c r="A223" s="538"/>
      <c r="B223" s="491" t="s">
        <v>331</v>
      </c>
      <c r="C223" s="530"/>
      <c r="D223" s="251"/>
      <c r="E223" s="255"/>
    </row>
    <row r="224" spans="1:5" ht="33" customHeight="1" x14ac:dyDescent="0.25">
      <c r="A224" s="538"/>
      <c r="B224" s="491" t="s">
        <v>332</v>
      </c>
      <c r="C224" s="530"/>
      <c r="D224" s="251"/>
      <c r="E224" s="255"/>
    </row>
    <row r="225" spans="1:5" ht="33" customHeight="1" x14ac:dyDescent="0.25">
      <c r="A225" s="538"/>
      <c r="B225" s="491" t="s">
        <v>333</v>
      </c>
      <c r="C225" s="530"/>
      <c r="D225" s="251"/>
      <c r="E225" s="255"/>
    </row>
    <row r="226" spans="1:5" ht="33" customHeight="1" x14ac:dyDescent="0.25">
      <c r="A226" s="538"/>
      <c r="B226" s="491" t="s">
        <v>334</v>
      </c>
      <c r="C226" s="491"/>
      <c r="D226" s="251"/>
      <c r="E226" s="255"/>
    </row>
    <row r="227" spans="1:5" ht="33" customHeight="1" x14ac:dyDescent="0.25">
      <c r="A227" s="538"/>
      <c r="B227" s="491" t="s">
        <v>335</v>
      </c>
      <c r="C227" s="530"/>
      <c r="D227" s="251"/>
      <c r="E227" s="255"/>
    </row>
    <row r="228" spans="1:5" ht="33" customHeight="1" x14ac:dyDescent="0.25">
      <c r="A228" s="538"/>
      <c r="B228" s="540" t="s">
        <v>368</v>
      </c>
      <c r="C228" s="540"/>
      <c r="D228" s="540"/>
      <c r="E228" s="541"/>
    </row>
    <row r="229" spans="1:5" ht="33" customHeight="1" x14ac:dyDescent="0.25">
      <c r="A229" s="538"/>
      <c r="B229" s="491" t="s">
        <v>357</v>
      </c>
      <c r="C229" s="491"/>
      <c r="D229" s="251"/>
      <c r="E229" s="255"/>
    </row>
    <row r="230" spans="1:5" ht="33" customHeight="1" x14ac:dyDescent="0.25">
      <c r="A230" s="538"/>
      <c r="B230" s="491" t="s">
        <v>354</v>
      </c>
      <c r="C230" s="491"/>
      <c r="D230" s="251"/>
      <c r="E230" s="255"/>
    </row>
    <row r="231" spans="1:5" ht="33" customHeight="1" x14ac:dyDescent="0.25">
      <c r="A231" s="538"/>
      <c r="B231" s="491" t="s">
        <v>355</v>
      </c>
      <c r="C231" s="491"/>
      <c r="D231" s="251"/>
      <c r="E231" s="255"/>
    </row>
    <row r="232" spans="1:5" ht="33" customHeight="1" x14ac:dyDescent="0.25">
      <c r="A232" s="538"/>
      <c r="B232" s="491" t="s">
        <v>356</v>
      </c>
      <c r="C232" s="491"/>
      <c r="D232" s="251"/>
      <c r="E232" s="255"/>
    </row>
    <row r="233" spans="1:5" ht="33" customHeight="1" x14ac:dyDescent="0.25">
      <c r="A233" s="538"/>
      <c r="B233" s="491" t="s">
        <v>358</v>
      </c>
      <c r="C233" s="491"/>
      <c r="D233" s="251"/>
      <c r="E233" s="255"/>
    </row>
    <row r="234" spans="1:5" ht="33" customHeight="1" x14ac:dyDescent="0.25">
      <c r="A234" s="538"/>
      <c r="B234" s="491" t="s">
        <v>359</v>
      </c>
      <c r="C234" s="491"/>
      <c r="D234" s="251"/>
      <c r="E234" s="255"/>
    </row>
    <row r="235" spans="1:5" ht="33" customHeight="1" x14ac:dyDescent="0.25">
      <c r="A235" s="538"/>
      <c r="B235" s="491" t="s">
        <v>360</v>
      </c>
      <c r="C235" s="491"/>
      <c r="D235" s="251"/>
      <c r="E235" s="255"/>
    </row>
    <row r="236" spans="1:5" ht="33" customHeight="1" x14ac:dyDescent="0.25">
      <c r="A236" s="538"/>
      <c r="B236" s="491" t="s">
        <v>361</v>
      </c>
      <c r="C236" s="491"/>
      <c r="D236" s="251"/>
      <c r="E236" s="255"/>
    </row>
    <row r="237" spans="1:5" ht="33" customHeight="1" x14ac:dyDescent="0.25">
      <c r="A237" s="538"/>
      <c r="B237" s="491" t="s">
        <v>362</v>
      </c>
      <c r="C237" s="491"/>
      <c r="D237" s="251"/>
      <c r="E237" s="255"/>
    </row>
    <row r="238" spans="1:5" ht="33" customHeight="1" x14ac:dyDescent="0.25">
      <c r="A238" s="538"/>
      <c r="B238" s="491" t="s">
        <v>363</v>
      </c>
      <c r="C238" s="491"/>
      <c r="D238" s="251"/>
      <c r="E238" s="255"/>
    </row>
    <row r="239" spans="1:5" ht="33" customHeight="1" x14ac:dyDescent="0.25">
      <c r="A239" s="538"/>
      <c r="B239" s="491" t="s">
        <v>364</v>
      </c>
      <c r="C239" s="491"/>
      <c r="D239" s="251"/>
      <c r="E239" s="255"/>
    </row>
    <row r="240" spans="1:5" ht="33" customHeight="1" x14ac:dyDescent="0.25">
      <c r="A240" s="538"/>
      <c r="B240" s="491" t="s">
        <v>365</v>
      </c>
      <c r="C240" s="491"/>
      <c r="D240" s="251"/>
      <c r="E240" s="255"/>
    </row>
    <row r="241" spans="1:5" ht="33" customHeight="1" x14ac:dyDescent="0.25">
      <c r="A241" s="538"/>
      <c r="B241" s="491" t="s">
        <v>366</v>
      </c>
      <c r="C241" s="491"/>
      <c r="D241" s="251"/>
      <c r="E241" s="255"/>
    </row>
    <row r="242" spans="1:5" ht="33" customHeight="1" thickBot="1" x14ac:dyDescent="0.3">
      <c r="A242" s="539"/>
      <c r="B242" s="531" t="s">
        <v>367</v>
      </c>
      <c r="C242" s="531"/>
      <c r="D242" s="207"/>
      <c r="E242" s="25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635" t="str">
        <f>CONTEXTO!B1</f>
        <v xml:space="preserve">PROCESO: </v>
      </c>
      <c r="B1" s="445"/>
      <c r="C1" s="445"/>
      <c r="D1" s="445"/>
      <c r="E1" s="445"/>
      <c r="F1" s="445"/>
      <c r="G1" s="446"/>
      <c r="H1" s="489" t="s">
        <v>553</v>
      </c>
      <c r="I1" s="489"/>
      <c r="J1" s="648"/>
      <c r="K1" s="2"/>
      <c r="N1" s="469"/>
    </row>
    <row r="2" spans="1:14" ht="15" customHeight="1" x14ac:dyDescent="0.2">
      <c r="A2" s="636"/>
      <c r="B2" s="448"/>
      <c r="C2" s="448"/>
      <c r="D2" s="448"/>
      <c r="E2" s="448"/>
      <c r="F2" s="448"/>
      <c r="G2" s="449"/>
      <c r="H2" s="491" t="s">
        <v>546</v>
      </c>
      <c r="I2" s="491"/>
      <c r="J2" s="649"/>
      <c r="K2" s="2"/>
      <c r="N2" s="469"/>
    </row>
    <row r="3" spans="1:14" ht="15" customHeight="1" x14ac:dyDescent="0.2">
      <c r="A3" s="636" t="s">
        <v>60</v>
      </c>
      <c r="B3" s="448"/>
      <c r="C3" s="448"/>
      <c r="D3" s="448"/>
      <c r="E3" s="448"/>
      <c r="F3" s="448"/>
      <c r="G3" s="449"/>
      <c r="H3" s="491" t="s">
        <v>547</v>
      </c>
      <c r="I3" s="491"/>
      <c r="J3" s="649"/>
      <c r="K3" s="2"/>
      <c r="N3" s="469"/>
    </row>
    <row r="4" spans="1:14" ht="15.75" customHeight="1" x14ac:dyDescent="0.2">
      <c r="A4" s="637"/>
      <c r="B4" s="521"/>
      <c r="C4" s="521"/>
      <c r="D4" s="521"/>
      <c r="E4" s="521"/>
      <c r="F4" s="521"/>
      <c r="G4" s="638"/>
      <c r="H4" s="491" t="s">
        <v>554</v>
      </c>
      <c r="I4" s="491"/>
      <c r="J4" s="650"/>
      <c r="K4" s="2"/>
      <c r="N4" s="469"/>
    </row>
    <row r="5" spans="1:14" ht="15.75" customHeight="1" x14ac:dyDescent="0.2">
      <c r="A5" s="645"/>
      <c r="B5" s="646"/>
      <c r="C5" s="646"/>
      <c r="D5" s="646"/>
      <c r="E5" s="646"/>
      <c r="F5" s="646"/>
      <c r="G5" s="646"/>
      <c r="H5" s="646"/>
      <c r="I5" s="646"/>
      <c r="J5" s="647"/>
      <c r="K5" s="2"/>
      <c r="N5" s="58"/>
    </row>
    <row r="6" spans="1:14" ht="15" customHeight="1" x14ac:dyDescent="0.2">
      <c r="A6" s="639" t="str">
        <f>CONTEXTO!A8</f>
        <v>PROCESO: GESTION HUMANA</v>
      </c>
      <c r="B6" s="640"/>
      <c r="C6" s="640"/>
      <c r="D6" s="640"/>
      <c r="E6" s="640"/>
      <c r="F6" s="640"/>
      <c r="G6" s="640"/>
      <c r="H6" s="640"/>
      <c r="I6" s="640"/>
      <c r="J6" s="641"/>
    </row>
    <row r="7" spans="1:14" ht="32.25" customHeight="1" thickBot="1" x14ac:dyDescent="0.25">
      <c r="A7" s="642"/>
      <c r="B7" s="643"/>
      <c r="C7" s="643"/>
      <c r="D7" s="643"/>
      <c r="E7" s="643"/>
      <c r="F7" s="643"/>
      <c r="G7" s="643"/>
      <c r="H7" s="643"/>
      <c r="I7" s="643"/>
      <c r="J7" s="644"/>
    </row>
    <row r="8" spans="1:14" ht="23.25" customHeight="1" x14ac:dyDescent="0.2">
      <c r="A8" s="653" t="s">
        <v>61</v>
      </c>
      <c r="B8" s="653"/>
      <c r="C8" s="653"/>
      <c r="D8" s="653"/>
      <c r="E8" s="619" t="s">
        <v>9</v>
      </c>
      <c r="F8" s="651"/>
      <c r="G8" s="651"/>
      <c r="H8" s="651"/>
      <c r="I8" s="651"/>
      <c r="J8" s="652"/>
    </row>
    <row r="9" spans="1:14" ht="23.25" customHeight="1" x14ac:dyDescent="0.2">
      <c r="A9" s="653"/>
      <c r="B9" s="653"/>
      <c r="C9" s="653"/>
      <c r="D9" s="653"/>
      <c r="E9" s="618" t="s">
        <v>62</v>
      </c>
      <c r="F9" s="618"/>
      <c r="G9" s="618" t="s">
        <v>63</v>
      </c>
      <c r="H9" s="618"/>
      <c r="I9" s="618"/>
      <c r="J9" s="618"/>
    </row>
    <row r="10" spans="1:14" ht="23.25" customHeight="1" x14ac:dyDescent="0.25">
      <c r="A10" s="653"/>
      <c r="B10" s="653"/>
      <c r="C10" s="653"/>
      <c r="D10" s="653"/>
      <c r="E10" s="572" t="s">
        <v>64</v>
      </c>
      <c r="F10" s="572"/>
      <c r="G10" s="632" t="s">
        <v>65</v>
      </c>
      <c r="H10" s="633"/>
      <c r="I10" s="633"/>
      <c r="J10" s="634"/>
    </row>
    <row r="11" spans="1:14" ht="43.5" customHeight="1" x14ac:dyDescent="0.2">
      <c r="A11" s="653"/>
      <c r="B11" s="653"/>
      <c r="C11" s="653"/>
      <c r="D11" s="653"/>
      <c r="E11" s="576" t="s">
        <v>410</v>
      </c>
      <c r="F11" s="577"/>
      <c r="G11" s="631" t="s">
        <v>419</v>
      </c>
      <c r="H11" s="631"/>
      <c r="I11" s="631"/>
      <c r="J11" s="631"/>
    </row>
    <row r="12" spans="1:14" ht="43.5" customHeight="1" x14ac:dyDescent="0.2">
      <c r="A12" s="653"/>
      <c r="B12" s="653"/>
      <c r="C12" s="653"/>
      <c r="D12" s="653"/>
      <c r="E12" s="615" t="s">
        <v>411</v>
      </c>
      <c r="F12" s="616"/>
      <c r="G12" s="631" t="s">
        <v>420</v>
      </c>
      <c r="H12" s="631"/>
      <c r="I12" s="631"/>
      <c r="J12" s="631"/>
    </row>
    <row r="13" spans="1:14" ht="43.5" customHeight="1" x14ac:dyDescent="0.2">
      <c r="A13" s="653"/>
      <c r="B13" s="653"/>
      <c r="C13" s="653"/>
      <c r="D13" s="653"/>
      <c r="E13" s="576" t="s">
        <v>412</v>
      </c>
      <c r="F13" s="577"/>
      <c r="G13" s="654" t="s">
        <v>421</v>
      </c>
      <c r="H13" s="654"/>
      <c r="I13" s="654"/>
      <c r="J13" s="654"/>
    </row>
    <row r="14" spans="1:14" ht="43.5" customHeight="1" x14ac:dyDescent="0.2">
      <c r="A14" s="653"/>
      <c r="B14" s="653"/>
      <c r="C14" s="653"/>
      <c r="D14" s="653"/>
      <c r="E14" s="606" t="s">
        <v>485</v>
      </c>
      <c r="F14" s="607"/>
      <c r="G14" s="631" t="s">
        <v>422</v>
      </c>
      <c r="H14" s="631"/>
      <c r="I14" s="631"/>
      <c r="J14" s="631"/>
    </row>
    <row r="15" spans="1:14" ht="49.5" customHeight="1" x14ac:dyDescent="0.2">
      <c r="A15" s="653"/>
      <c r="B15" s="653"/>
      <c r="C15" s="653"/>
      <c r="D15" s="653"/>
      <c r="E15" s="615" t="s">
        <v>413</v>
      </c>
      <c r="F15" s="655"/>
      <c r="G15" s="631" t="s">
        <v>423</v>
      </c>
      <c r="H15" s="631"/>
      <c r="I15" s="631"/>
      <c r="J15" s="631"/>
    </row>
    <row r="16" spans="1:14" ht="49.5" customHeight="1" x14ac:dyDescent="0.2">
      <c r="A16" s="653"/>
      <c r="B16" s="653"/>
      <c r="C16" s="653"/>
      <c r="D16" s="653"/>
      <c r="E16" s="576" t="s">
        <v>414</v>
      </c>
      <c r="F16" s="577"/>
      <c r="G16" s="631" t="s">
        <v>424</v>
      </c>
      <c r="H16" s="631"/>
      <c r="I16" s="631"/>
      <c r="J16" s="631"/>
    </row>
    <row r="17" spans="1:10" ht="54.75" customHeight="1" x14ac:dyDescent="0.2">
      <c r="A17" s="653"/>
      <c r="B17" s="653"/>
      <c r="C17" s="653"/>
      <c r="D17" s="653"/>
      <c r="E17" s="576" t="s">
        <v>415</v>
      </c>
      <c r="F17" s="577"/>
      <c r="G17" s="581" t="s">
        <v>425</v>
      </c>
      <c r="H17" s="581"/>
      <c r="I17" s="581"/>
      <c r="J17" s="581"/>
    </row>
    <row r="18" spans="1:10" ht="48.75" customHeight="1" x14ac:dyDescent="0.2">
      <c r="A18" s="653"/>
      <c r="B18" s="653"/>
      <c r="C18" s="653"/>
      <c r="D18" s="653"/>
      <c r="E18" s="615" t="s">
        <v>416</v>
      </c>
      <c r="F18" s="616"/>
      <c r="G18" s="581" t="s">
        <v>426</v>
      </c>
      <c r="H18" s="581"/>
      <c r="I18" s="581"/>
      <c r="J18" s="581"/>
    </row>
    <row r="19" spans="1:10" ht="54.75" customHeight="1" x14ac:dyDescent="0.2">
      <c r="A19" s="653"/>
      <c r="B19" s="653"/>
      <c r="C19" s="653"/>
      <c r="D19" s="653"/>
      <c r="E19" s="576" t="s">
        <v>498</v>
      </c>
      <c r="F19" s="577"/>
      <c r="G19" s="581" t="s">
        <v>427</v>
      </c>
      <c r="H19" s="581"/>
      <c r="I19" s="581"/>
      <c r="J19" s="581"/>
    </row>
    <row r="20" spans="1:10" ht="59.25" customHeight="1" x14ac:dyDescent="0.2">
      <c r="A20" s="653"/>
      <c r="B20" s="653"/>
      <c r="C20" s="653"/>
      <c r="D20" s="653"/>
      <c r="E20" s="617" t="s">
        <v>499</v>
      </c>
      <c r="F20" s="617"/>
      <c r="G20" s="581" t="s">
        <v>428</v>
      </c>
      <c r="H20" s="581"/>
      <c r="I20" s="581"/>
      <c r="J20" s="581"/>
    </row>
    <row r="21" spans="1:10" ht="49.5" customHeight="1" x14ac:dyDescent="0.2">
      <c r="A21" s="653"/>
      <c r="B21" s="653"/>
      <c r="C21" s="653"/>
      <c r="D21" s="653"/>
      <c r="E21" s="576" t="s">
        <v>500</v>
      </c>
      <c r="F21" s="577"/>
      <c r="G21" s="625"/>
      <c r="H21" s="626"/>
      <c r="I21" s="626"/>
      <c r="J21" s="627"/>
    </row>
    <row r="22" spans="1:10" ht="49.5" customHeight="1" x14ac:dyDescent="0.2">
      <c r="A22" s="653"/>
      <c r="B22" s="653"/>
      <c r="C22" s="653"/>
      <c r="D22" s="653"/>
      <c r="E22" s="615" t="s">
        <v>417</v>
      </c>
      <c r="F22" s="616"/>
      <c r="G22" s="628"/>
      <c r="H22" s="629"/>
      <c r="I22" s="629"/>
      <c r="J22" s="630"/>
    </row>
    <row r="23" spans="1:10" ht="49.5" customHeight="1" x14ac:dyDescent="0.2">
      <c r="A23" s="653"/>
      <c r="B23" s="653"/>
      <c r="C23" s="653"/>
      <c r="D23" s="653"/>
      <c r="E23" s="576" t="s">
        <v>497</v>
      </c>
      <c r="F23" s="577"/>
      <c r="G23" s="628"/>
      <c r="H23" s="629"/>
      <c r="I23" s="629"/>
      <c r="J23" s="630"/>
    </row>
    <row r="24" spans="1:10" ht="49.5" customHeight="1" x14ac:dyDescent="0.2">
      <c r="A24" s="653"/>
      <c r="B24" s="653"/>
      <c r="C24" s="653"/>
      <c r="D24" s="653"/>
      <c r="E24" s="576" t="s">
        <v>496</v>
      </c>
      <c r="F24" s="577"/>
      <c r="G24" s="628"/>
      <c r="H24" s="629"/>
      <c r="I24" s="629"/>
      <c r="J24" s="630"/>
    </row>
    <row r="25" spans="1:10" ht="49.5" customHeight="1" x14ac:dyDescent="0.2">
      <c r="A25" s="653"/>
      <c r="B25" s="653"/>
      <c r="C25" s="653"/>
      <c r="D25" s="653"/>
      <c r="E25" s="615" t="s">
        <v>418</v>
      </c>
      <c r="F25" s="616"/>
      <c r="G25" s="625"/>
      <c r="H25" s="626"/>
      <c r="I25" s="626"/>
      <c r="J25" s="627"/>
    </row>
    <row r="26" spans="1:10" ht="51.75" customHeight="1" x14ac:dyDescent="0.2">
      <c r="A26" s="566" t="s">
        <v>7</v>
      </c>
      <c r="B26" s="566" t="s">
        <v>63</v>
      </c>
      <c r="C26" s="572" t="s">
        <v>66</v>
      </c>
      <c r="D26" s="572"/>
      <c r="E26" s="618" t="s">
        <v>257</v>
      </c>
      <c r="F26" s="572"/>
      <c r="G26" s="619" t="s">
        <v>258</v>
      </c>
      <c r="H26" s="620"/>
      <c r="I26" s="620"/>
      <c r="J26" s="621"/>
    </row>
    <row r="27" spans="1:10" ht="48.75" customHeight="1" x14ac:dyDescent="0.2">
      <c r="A27" s="566"/>
      <c r="B27" s="566"/>
      <c r="C27" s="574" t="s">
        <v>429</v>
      </c>
      <c r="D27" s="575"/>
      <c r="E27" s="606" t="s">
        <v>438</v>
      </c>
      <c r="F27" s="607"/>
      <c r="G27" s="622" t="s">
        <v>446</v>
      </c>
      <c r="H27" s="623"/>
      <c r="I27" s="623"/>
      <c r="J27" s="624"/>
    </row>
    <row r="28" spans="1:10" ht="51" customHeight="1" x14ac:dyDescent="0.2">
      <c r="A28" s="566"/>
      <c r="B28" s="566"/>
      <c r="C28" s="576" t="s">
        <v>430</v>
      </c>
      <c r="D28" s="577"/>
      <c r="E28" s="589" t="s">
        <v>439</v>
      </c>
      <c r="F28" s="590"/>
      <c r="G28" s="589" t="s">
        <v>447</v>
      </c>
      <c r="H28" s="597"/>
      <c r="I28" s="597"/>
      <c r="J28" s="590"/>
    </row>
    <row r="29" spans="1:10" ht="54.75" customHeight="1" x14ac:dyDescent="0.2">
      <c r="A29" s="566"/>
      <c r="B29" s="566"/>
      <c r="C29" s="585" t="s">
        <v>431</v>
      </c>
      <c r="D29" s="586"/>
      <c r="E29" s="606" t="s">
        <v>440</v>
      </c>
      <c r="F29" s="607"/>
      <c r="G29" s="589" t="s">
        <v>448</v>
      </c>
      <c r="H29" s="597"/>
      <c r="I29" s="597"/>
      <c r="J29" s="590"/>
    </row>
    <row r="30" spans="1:10" ht="49.5" customHeight="1" x14ac:dyDescent="0.2">
      <c r="A30" s="566"/>
      <c r="B30" s="566"/>
      <c r="C30" s="587" t="s">
        <v>432</v>
      </c>
      <c r="D30" s="588"/>
      <c r="E30" s="589" t="s">
        <v>441</v>
      </c>
      <c r="F30" s="590"/>
      <c r="G30" s="589"/>
      <c r="H30" s="597"/>
      <c r="I30" s="597"/>
      <c r="J30" s="590"/>
    </row>
    <row r="31" spans="1:10" ht="51" customHeight="1" x14ac:dyDescent="0.2">
      <c r="A31" s="566"/>
      <c r="B31" s="566"/>
      <c r="C31" s="576" t="s">
        <v>433</v>
      </c>
      <c r="D31" s="577"/>
      <c r="E31" s="606" t="s">
        <v>442</v>
      </c>
      <c r="F31" s="607"/>
      <c r="G31" s="573"/>
      <c r="H31" s="608"/>
      <c r="I31" s="608"/>
      <c r="J31" s="595"/>
    </row>
    <row r="32" spans="1:10" ht="52.5" customHeight="1" x14ac:dyDescent="0.2">
      <c r="A32" s="566"/>
      <c r="B32" s="566"/>
      <c r="C32" s="589" t="s">
        <v>434</v>
      </c>
      <c r="D32" s="590"/>
      <c r="E32" s="606" t="s">
        <v>443</v>
      </c>
      <c r="F32" s="607"/>
      <c r="G32" s="573"/>
      <c r="H32" s="573"/>
      <c r="I32" s="573"/>
      <c r="J32" s="573"/>
    </row>
    <row r="33" spans="1:10" ht="47.25" customHeight="1" x14ac:dyDescent="0.2">
      <c r="A33" s="566"/>
      <c r="B33" s="566"/>
      <c r="C33" s="582" t="s">
        <v>435</v>
      </c>
      <c r="D33" s="582"/>
      <c r="E33" s="605" t="s">
        <v>444</v>
      </c>
      <c r="F33" s="605"/>
      <c r="G33" s="594"/>
      <c r="H33" s="608"/>
      <c r="I33" s="608"/>
      <c r="J33" s="595"/>
    </row>
    <row r="34" spans="1:10" ht="51" customHeight="1" x14ac:dyDescent="0.2">
      <c r="A34" s="566"/>
      <c r="B34" s="566"/>
      <c r="C34" s="582" t="s">
        <v>436</v>
      </c>
      <c r="D34" s="582"/>
      <c r="E34" s="609" t="s">
        <v>445</v>
      </c>
      <c r="F34" s="610"/>
      <c r="G34" s="573"/>
      <c r="H34" s="573"/>
      <c r="I34" s="573"/>
      <c r="J34" s="573"/>
    </row>
    <row r="35" spans="1:10" ht="51" customHeight="1" x14ac:dyDescent="0.2">
      <c r="A35" s="566"/>
      <c r="B35" s="566"/>
      <c r="C35" s="583" t="s">
        <v>437</v>
      </c>
      <c r="D35" s="584"/>
      <c r="E35" s="573" t="s">
        <v>486</v>
      </c>
      <c r="F35" s="573"/>
      <c r="G35" s="573"/>
      <c r="H35" s="573"/>
      <c r="I35" s="573"/>
      <c r="J35" s="573"/>
    </row>
    <row r="36" spans="1:10" ht="51" customHeight="1" x14ac:dyDescent="0.2">
      <c r="A36" s="566"/>
      <c r="B36" s="566"/>
      <c r="C36" s="592" t="s">
        <v>540</v>
      </c>
      <c r="D36" s="593"/>
      <c r="E36" s="594" t="s">
        <v>543</v>
      </c>
      <c r="F36" s="595"/>
      <c r="G36" s="594"/>
      <c r="H36" s="608"/>
      <c r="I36" s="608"/>
      <c r="J36" s="595"/>
    </row>
    <row r="37" spans="1:10" ht="45.75" customHeight="1" x14ac:dyDescent="0.2">
      <c r="A37" s="566"/>
      <c r="B37" s="566"/>
      <c r="C37" s="592" t="s">
        <v>541</v>
      </c>
      <c r="D37" s="593"/>
      <c r="E37" s="594" t="s">
        <v>542</v>
      </c>
      <c r="F37" s="595"/>
      <c r="G37" s="594"/>
      <c r="H37" s="608"/>
      <c r="I37" s="608"/>
      <c r="J37" s="595"/>
    </row>
    <row r="38" spans="1:10" ht="41.25" customHeight="1" x14ac:dyDescent="0.2">
      <c r="A38" s="566"/>
      <c r="B38" s="566"/>
      <c r="C38" s="573"/>
      <c r="D38" s="573"/>
      <c r="E38" s="611"/>
      <c r="F38" s="611"/>
      <c r="G38" s="611"/>
      <c r="H38" s="611"/>
      <c r="I38" s="611"/>
      <c r="J38" s="611"/>
    </row>
    <row r="39" spans="1:10" ht="66" customHeight="1" x14ac:dyDescent="0.25">
      <c r="A39" s="566"/>
      <c r="B39" s="566" t="s">
        <v>62</v>
      </c>
      <c r="C39" s="572" t="s">
        <v>67</v>
      </c>
      <c r="D39" s="572"/>
      <c r="E39" s="567" t="s">
        <v>259</v>
      </c>
      <c r="F39" s="568"/>
      <c r="G39" s="569" t="s">
        <v>260</v>
      </c>
      <c r="H39" s="570"/>
      <c r="I39" s="570"/>
      <c r="J39" s="571"/>
    </row>
    <row r="40" spans="1:10" ht="51.75" customHeight="1" x14ac:dyDescent="0.2">
      <c r="A40" s="566"/>
      <c r="B40" s="566"/>
      <c r="C40" s="574" t="s">
        <v>449</v>
      </c>
      <c r="D40" s="575"/>
      <c r="E40" s="596" t="s">
        <v>454</v>
      </c>
      <c r="F40" s="590"/>
      <c r="G40" s="589" t="s">
        <v>459</v>
      </c>
      <c r="H40" s="597"/>
      <c r="I40" s="597"/>
      <c r="J40" s="590"/>
    </row>
    <row r="41" spans="1:10" ht="47.25" customHeight="1" x14ac:dyDescent="0.2">
      <c r="A41" s="566"/>
      <c r="B41" s="566"/>
      <c r="C41" s="576" t="s">
        <v>450</v>
      </c>
      <c r="D41" s="577"/>
      <c r="E41" s="598" t="s">
        <v>455</v>
      </c>
      <c r="F41" s="599"/>
      <c r="G41" s="589" t="s">
        <v>460</v>
      </c>
      <c r="H41" s="597"/>
      <c r="I41" s="597"/>
      <c r="J41" s="590"/>
    </row>
    <row r="42" spans="1:10" ht="49.5" customHeight="1" x14ac:dyDescent="0.2">
      <c r="A42" s="566"/>
      <c r="B42" s="566"/>
      <c r="C42" s="578" t="s">
        <v>451</v>
      </c>
      <c r="D42" s="579"/>
      <c r="E42" s="604" t="s">
        <v>456</v>
      </c>
      <c r="F42" s="605"/>
      <c r="G42" s="580" t="s">
        <v>461</v>
      </c>
      <c r="H42" s="580"/>
      <c r="I42" s="580"/>
      <c r="J42" s="580"/>
    </row>
    <row r="43" spans="1:10" ht="48" customHeight="1" x14ac:dyDescent="0.2">
      <c r="A43" s="566"/>
      <c r="B43" s="566"/>
      <c r="C43" s="580" t="s">
        <v>483</v>
      </c>
      <c r="D43" s="581"/>
      <c r="E43" s="580" t="s">
        <v>457</v>
      </c>
      <c r="F43" s="580"/>
      <c r="G43" s="580" t="s">
        <v>462</v>
      </c>
      <c r="H43" s="580"/>
      <c r="I43" s="580"/>
      <c r="J43" s="580"/>
    </row>
    <row r="44" spans="1:10" ht="45.75" customHeight="1" x14ac:dyDescent="0.2">
      <c r="A44" s="566"/>
      <c r="B44" s="566"/>
      <c r="C44" s="581" t="s">
        <v>452</v>
      </c>
      <c r="D44" s="581"/>
      <c r="E44" s="601" t="s">
        <v>458</v>
      </c>
      <c r="F44" s="602"/>
      <c r="G44" s="573"/>
      <c r="H44" s="573"/>
      <c r="I44" s="573"/>
      <c r="J44" s="573"/>
    </row>
    <row r="45" spans="1:10" ht="45.75" customHeight="1" x14ac:dyDescent="0.2">
      <c r="A45" s="566"/>
      <c r="B45" s="566"/>
      <c r="C45" s="580" t="s">
        <v>494</v>
      </c>
      <c r="D45" s="580"/>
      <c r="E45" s="603" t="s">
        <v>484</v>
      </c>
      <c r="F45" s="603"/>
      <c r="G45" s="573"/>
      <c r="H45" s="573"/>
      <c r="I45" s="573"/>
      <c r="J45" s="573"/>
    </row>
    <row r="46" spans="1:10" ht="45" customHeight="1" x14ac:dyDescent="0.2">
      <c r="A46" s="566"/>
      <c r="B46" s="566"/>
      <c r="C46" s="581" t="s">
        <v>453</v>
      </c>
      <c r="D46" s="581"/>
      <c r="E46" s="581" t="s">
        <v>544</v>
      </c>
      <c r="F46" s="581"/>
      <c r="G46" s="594"/>
      <c r="H46" s="608"/>
      <c r="I46" s="608"/>
      <c r="J46" s="595"/>
    </row>
    <row r="47" spans="1:10" ht="50.25" customHeight="1" x14ac:dyDescent="0.2">
      <c r="A47" s="566"/>
      <c r="B47" s="566"/>
      <c r="C47" s="580" t="s">
        <v>495</v>
      </c>
      <c r="D47" s="580"/>
      <c r="E47" s="594"/>
      <c r="F47" s="595"/>
      <c r="G47" s="594"/>
      <c r="H47" s="608"/>
      <c r="I47" s="608"/>
      <c r="J47" s="595"/>
    </row>
    <row r="48" spans="1:10" ht="52.5" customHeight="1" x14ac:dyDescent="0.2">
      <c r="A48" s="566"/>
      <c r="B48" s="566"/>
      <c r="C48" s="594"/>
      <c r="D48" s="595"/>
      <c r="E48" s="612"/>
      <c r="F48" s="613"/>
      <c r="G48" s="612"/>
      <c r="H48" s="614"/>
      <c r="I48" s="614"/>
      <c r="J48" s="613"/>
    </row>
    <row r="49" spans="1:10" ht="48" customHeight="1" x14ac:dyDescent="0.2">
      <c r="A49" s="566"/>
      <c r="B49" s="566"/>
      <c r="C49" s="594"/>
      <c r="D49" s="595"/>
      <c r="E49" s="594"/>
      <c r="F49" s="595"/>
      <c r="G49" s="594"/>
      <c r="H49" s="608"/>
      <c r="I49" s="608"/>
      <c r="J49" s="595"/>
    </row>
    <row r="50" spans="1:10" ht="46.5" customHeight="1" x14ac:dyDescent="0.2">
      <c r="A50" s="566"/>
      <c r="B50" s="566"/>
      <c r="C50" s="594"/>
      <c r="D50" s="595"/>
      <c r="E50" s="612"/>
      <c r="F50" s="613"/>
      <c r="G50" s="612"/>
      <c r="H50" s="614"/>
      <c r="I50" s="614"/>
      <c r="J50" s="613"/>
    </row>
    <row r="51" spans="1:10" ht="48" customHeight="1" x14ac:dyDescent="0.2">
      <c r="A51" s="566"/>
      <c r="B51" s="566"/>
      <c r="C51" s="594"/>
      <c r="D51" s="595"/>
      <c r="E51" s="594"/>
      <c r="F51" s="595"/>
      <c r="G51" s="594"/>
      <c r="H51" s="608"/>
      <c r="I51" s="608"/>
      <c r="J51" s="595"/>
    </row>
    <row r="52" spans="1:10" ht="53.25" customHeight="1" x14ac:dyDescent="0.2">
      <c r="A52" s="566"/>
      <c r="B52" s="566"/>
      <c r="C52" s="594"/>
      <c r="D52" s="595"/>
      <c r="E52" s="594"/>
      <c r="F52" s="595"/>
      <c r="G52" s="594"/>
      <c r="H52" s="608"/>
      <c r="I52" s="608"/>
      <c r="J52" s="595"/>
    </row>
    <row r="53" spans="1:10" ht="43.5" customHeight="1" x14ac:dyDescent="0.2">
      <c r="A53" s="566"/>
      <c r="B53" s="566"/>
      <c r="C53" s="573"/>
      <c r="D53" s="573"/>
      <c r="E53" s="573"/>
      <c r="F53" s="573"/>
      <c r="G53" s="573"/>
      <c r="H53" s="573"/>
      <c r="I53" s="573"/>
      <c r="J53" s="573"/>
    </row>
    <row r="54" spans="1:10" ht="48.75" customHeight="1" x14ac:dyDescent="0.2">
      <c r="A54" s="566"/>
      <c r="B54" s="566"/>
      <c r="C54" s="573"/>
      <c r="D54" s="573"/>
      <c r="E54" s="573"/>
      <c r="F54" s="573"/>
      <c r="G54" s="573"/>
      <c r="H54" s="573"/>
      <c r="I54" s="573"/>
      <c r="J54" s="573"/>
    </row>
    <row r="55" spans="1:10" x14ac:dyDescent="0.2">
      <c r="C55" s="62"/>
      <c r="D55" s="62"/>
      <c r="E55" s="600"/>
      <c r="F55" s="600"/>
      <c r="G55" s="600"/>
      <c r="H55" s="600"/>
      <c r="I55" s="600"/>
      <c r="J55" s="600"/>
    </row>
    <row r="56" spans="1:10" x14ac:dyDescent="0.2">
      <c r="C56" s="62"/>
      <c r="D56" s="62"/>
      <c r="E56" s="600"/>
      <c r="F56" s="600"/>
      <c r="G56" s="600"/>
      <c r="H56" s="600"/>
      <c r="I56" s="600"/>
      <c r="J56" s="600"/>
    </row>
    <row r="57" spans="1:10" x14ac:dyDescent="0.2">
      <c r="E57" s="591"/>
      <c r="F57" s="591"/>
      <c r="G57" s="591"/>
      <c r="H57" s="591"/>
      <c r="I57" s="591"/>
      <c r="J57" s="591"/>
    </row>
    <row r="58" spans="1:10" x14ac:dyDescent="0.2">
      <c r="E58" s="591"/>
      <c r="F58" s="591"/>
      <c r="G58" s="591"/>
      <c r="H58" s="591"/>
      <c r="I58" s="591"/>
      <c r="J58" s="591"/>
    </row>
    <row r="59" spans="1:10" x14ac:dyDescent="0.2">
      <c r="E59" s="591"/>
      <c r="F59" s="591"/>
      <c r="G59" s="591"/>
      <c r="H59" s="591"/>
      <c r="I59" s="591"/>
      <c r="J59" s="591"/>
    </row>
    <row r="60" spans="1:10" x14ac:dyDescent="0.2">
      <c r="E60" s="591"/>
      <c r="F60" s="591"/>
      <c r="G60" s="591"/>
      <c r="H60" s="591"/>
      <c r="I60" s="591"/>
      <c r="J60" s="591"/>
    </row>
    <row r="61" spans="1:10" x14ac:dyDescent="0.2">
      <c r="E61" s="591"/>
      <c r="F61" s="591"/>
      <c r="G61" s="591"/>
      <c r="H61" s="591"/>
      <c r="I61" s="591"/>
      <c r="J61" s="591"/>
    </row>
    <row r="62" spans="1:10" x14ac:dyDescent="0.2">
      <c r="E62" s="591"/>
      <c r="F62" s="591"/>
      <c r="G62" s="591"/>
      <c r="H62" s="591"/>
      <c r="I62" s="591"/>
      <c r="J62" s="591"/>
    </row>
    <row r="63" spans="1:10" x14ac:dyDescent="0.2">
      <c r="E63" s="591"/>
      <c r="F63" s="591"/>
      <c r="G63" s="591"/>
      <c r="H63" s="591"/>
      <c r="I63" s="591"/>
      <c r="J63" s="591"/>
    </row>
    <row r="64" spans="1:10" x14ac:dyDescent="0.2">
      <c r="E64" s="591"/>
      <c r="F64" s="591"/>
      <c r="G64" s="591"/>
      <c r="H64" s="591"/>
      <c r="I64" s="591"/>
      <c r="J64" s="591"/>
    </row>
    <row r="65" spans="5:10" x14ac:dyDescent="0.2">
      <c r="E65" s="591"/>
      <c r="F65" s="591"/>
      <c r="G65" s="591"/>
      <c r="H65" s="591"/>
      <c r="I65" s="591"/>
      <c r="J65" s="591"/>
    </row>
    <row r="66" spans="5:10" x14ac:dyDescent="0.2">
      <c r="E66" s="591"/>
      <c r="F66" s="591"/>
      <c r="G66" s="591"/>
      <c r="H66" s="591"/>
      <c r="I66" s="591"/>
      <c r="J66" s="591"/>
    </row>
    <row r="67" spans="5:10" x14ac:dyDescent="0.2">
      <c r="E67" s="591"/>
      <c r="F67" s="591"/>
      <c r="G67" s="591"/>
      <c r="H67" s="591"/>
      <c r="I67" s="591"/>
      <c r="J67" s="591"/>
    </row>
    <row r="68" spans="5:10" x14ac:dyDescent="0.2">
      <c r="E68" s="591"/>
      <c r="F68" s="591"/>
      <c r="G68" s="591"/>
      <c r="H68" s="591"/>
      <c r="I68" s="591"/>
      <c r="J68" s="591"/>
    </row>
    <row r="69" spans="5:10" x14ac:dyDescent="0.2">
      <c r="E69" s="591"/>
      <c r="F69" s="591"/>
      <c r="G69" s="591"/>
      <c r="H69" s="591"/>
      <c r="I69" s="591"/>
      <c r="J69" s="591"/>
    </row>
    <row r="70" spans="5:10" x14ac:dyDescent="0.2">
      <c r="E70" s="591"/>
      <c r="F70" s="591"/>
      <c r="G70" s="591"/>
      <c r="H70" s="591"/>
      <c r="I70" s="591"/>
      <c r="J70" s="591"/>
    </row>
    <row r="71" spans="5:10" x14ac:dyDescent="0.2">
      <c r="E71" s="591"/>
      <c r="F71" s="591"/>
      <c r="G71" s="591"/>
      <c r="H71" s="591"/>
      <c r="I71" s="591"/>
      <c r="J71" s="591"/>
    </row>
    <row r="72" spans="5:10" x14ac:dyDescent="0.2">
      <c r="E72" s="591"/>
      <c r="F72" s="591"/>
      <c r="G72" s="591"/>
      <c r="H72" s="591"/>
      <c r="I72" s="591"/>
      <c r="J72" s="591"/>
    </row>
    <row r="73" spans="5:10" x14ac:dyDescent="0.2">
      <c r="E73" s="591"/>
      <c r="F73" s="591"/>
      <c r="G73" s="591"/>
      <c r="H73" s="591"/>
      <c r="I73" s="591"/>
      <c r="J73" s="591"/>
    </row>
    <row r="74" spans="5:10" x14ac:dyDescent="0.2">
      <c r="E74" s="591"/>
      <c r="F74" s="591"/>
      <c r="G74" s="591"/>
      <c r="H74" s="591"/>
      <c r="I74" s="591"/>
      <c r="J74" s="591"/>
    </row>
    <row r="75" spans="5:10" x14ac:dyDescent="0.2">
      <c r="E75" s="591"/>
      <c r="F75" s="591"/>
      <c r="G75" s="591"/>
      <c r="H75" s="591"/>
      <c r="I75" s="591"/>
      <c r="J75" s="591"/>
    </row>
    <row r="76" spans="5:10" x14ac:dyDescent="0.2">
      <c r="E76" s="591"/>
      <c r="F76" s="591"/>
      <c r="G76" s="591"/>
      <c r="H76" s="591"/>
      <c r="I76" s="591"/>
      <c r="J76" s="591"/>
    </row>
    <row r="77" spans="5:10" x14ac:dyDescent="0.2">
      <c r="E77" s="591"/>
      <c r="F77" s="591"/>
      <c r="G77" s="591"/>
      <c r="H77" s="591"/>
      <c r="I77" s="591"/>
      <c r="J77" s="591"/>
    </row>
    <row r="78" spans="5:10" x14ac:dyDescent="0.2">
      <c r="E78" s="591"/>
      <c r="F78" s="591"/>
      <c r="G78" s="591"/>
      <c r="H78" s="591"/>
      <c r="I78" s="591"/>
      <c r="J78" s="591"/>
    </row>
    <row r="79" spans="5:10" x14ac:dyDescent="0.2">
      <c r="E79" s="591"/>
      <c r="F79" s="591"/>
      <c r="G79" s="591"/>
      <c r="H79" s="591"/>
      <c r="I79" s="591"/>
      <c r="J79" s="591"/>
    </row>
    <row r="80" spans="5:10" x14ac:dyDescent="0.2">
      <c r="E80" s="591"/>
      <c r="F80" s="591"/>
      <c r="G80" s="591"/>
      <c r="H80" s="591"/>
      <c r="I80" s="591"/>
      <c r="J80" s="591"/>
    </row>
    <row r="81" spans="5:10" x14ac:dyDescent="0.2">
      <c r="E81" s="591"/>
      <c r="F81" s="591"/>
      <c r="G81" s="591"/>
      <c r="H81" s="591"/>
      <c r="I81" s="591"/>
      <c r="J81" s="591"/>
    </row>
    <row r="82" spans="5:10" x14ac:dyDescent="0.2">
      <c r="E82" s="591"/>
      <c r="F82" s="591"/>
      <c r="G82" s="591"/>
      <c r="H82" s="591"/>
      <c r="I82" s="591"/>
      <c r="J82" s="591"/>
    </row>
    <row r="83" spans="5:10" x14ac:dyDescent="0.2">
      <c r="E83" s="591"/>
      <c r="F83" s="591"/>
      <c r="G83" s="591"/>
      <c r="H83" s="591"/>
      <c r="I83" s="591"/>
      <c r="J83" s="591"/>
    </row>
    <row r="84" spans="5:10" x14ac:dyDescent="0.2">
      <c r="E84" s="591"/>
      <c r="F84" s="591"/>
      <c r="G84" s="591"/>
      <c r="H84" s="591"/>
      <c r="I84" s="591"/>
      <c r="J84" s="591"/>
    </row>
    <row r="85" spans="5:10" x14ac:dyDescent="0.2">
      <c r="E85" s="591"/>
      <c r="F85" s="591"/>
      <c r="G85" s="591"/>
      <c r="H85" s="591"/>
      <c r="I85" s="591"/>
      <c r="J85" s="591"/>
    </row>
    <row r="86" spans="5:10" x14ac:dyDescent="0.2">
      <c r="E86" s="591"/>
      <c r="F86" s="591"/>
      <c r="G86" s="591"/>
      <c r="H86" s="591"/>
      <c r="I86" s="591"/>
      <c r="J86" s="591"/>
    </row>
    <row r="87" spans="5:10" x14ac:dyDescent="0.2">
      <c r="E87" s="591"/>
      <c r="F87" s="591"/>
      <c r="G87" s="591"/>
      <c r="H87" s="591"/>
      <c r="I87" s="591"/>
      <c r="J87" s="591"/>
    </row>
    <row r="88" spans="5:10" x14ac:dyDescent="0.2">
      <c r="E88" s="591"/>
      <c r="F88" s="591"/>
      <c r="G88" s="591"/>
      <c r="H88" s="591"/>
      <c r="I88" s="591"/>
      <c r="J88" s="591"/>
    </row>
    <row r="89" spans="5:10" x14ac:dyDescent="0.2">
      <c r="E89" s="591"/>
      <c r="F89" s="591"/>
      <c r="G89" s="591"/>
      <c r="H89" s="591"/>
      <c r="I89" s="591"/>
      <c r="J89" s="591"/>
    </row>
    <row r="90" spans="5:10" x14ac:dyDescent="0.2">
      <c r="E90" s="591"/>
      <c r="F90" s="591"/>
      <c r="G90" s="591"/>
      <c r="H90" s="591"/>
      <c r="I90" s="591"/>
      <c r="J90" s="591"/>
    </row>
    <row r="91" spans="5:10" x14ac:dyDescent="0.2">
      <c r="E91" s="591"/>
      <c r="F91" s="591"/>
      <c r="G91" s="591"/>
      <c r="H91" s="591"/>
      <c r="I91" s="591"/>
      <c r="J91" s="591"/>
    </row>
    <row r="92" spans="5:10" x14ac:dyDescent="0.2">
      <c r="E92" s="591"/>
      <c r="F92" s="591"/>
      <c r="G92" s="591"/>
      <c r="H92" s="591"/>
      <c r="I92" s="591"/>
      <c r="J92" s="591"/>
    </row>
    <row r="93" spans="5:10" x14ac:dyDescent="0.2">
      <c r="E93" s="591"/>
      <c r="F93" s="591"/>
      <c r="G93" s="591"/>
      <c r="H93" s="591"/>
      <c r="I93" s="591"/>
      <c r="J93" s="591"/>
    </row>
    <row r="94" spans="5:10" x14ac:dyDescent="0.2">
      <c r="E94" s="591"/>
      <c r="F94" s="591"/>
      <c r="G94" s="591"/>
      <c r="H94" s="591"/>
      <c r="I94" s="591"/>
      <c r="J94" s="591"/>
    </row>
    <row r="95" spans="5:10" x14ac:dyDescent="0.2">
      <c r="E95" s="591"/>
      <c r="F95" s="591"/>
      <c r="G95" s="591"/>
      <c r="H95" s="591"/>
      <c r="I95" s="591"/>
      <c r="J95" s="591"/>
    </row>
    <row r="96" spans="5:10" x14ac:dyDescent="0.2">
      <c r="E96" s="591"/>
      <c r="F96" s="591"/>
      <c r="G96" s="591"/>
      <c r="H96" s="591"/>
      <c r="I96" s="591"/>
      <c r="J96" s="591"/>
    </row>
    <row r="97" spans="5:10" x14ac:dyDescent="0.2">
      <c r="E97" s="591"/>
      <c r="F97" s="591"/>
      <c r="G97" s="591"/>
      <c r="H97" s="591"/>
      <c r="I97" s="591"/>
      <c r="J97" s="591"/>
    </row>
    <row r="98" spans="5:10" x14ac:dyDescent="0.2">
      <c r="E98" s="591"/>
      <c r="F98" s="591"/>
      <c r="G98" s="591"/>
      <c r="H98" s="591"/>
      <c r="I98" s="591"/>
      <c r="J98" s="591"/>
    </row>
    <row r="99" spans="5:10" x14ac:dyDescent="0.2">
      <c r="E99" s="591"/>
      <c r="F99" s="591"/>
      <c r="G99" s="591"/>
      <c r="H99" s="591"/>
      <c r="I99" s="591"/>
      <c r="J99" s="591"/>
    </row>
    <row r="100" spans="5:10" x14ac:dyDescent="0.2">
      <c r="E100" s="591"/>
      <c r="F100" s="591"/>
      <c r="G100" s="591"/>
      <c r="H100" s="591"/>
      <c r="I100" s="591"/>
      <c r="J100" s="591"/>
    </row>
    <row r="101" spans="5:10" x14ac:dyDescent="0.2">
      <c r="E101" s="591"/>
      <c r="F101" s="591"/>
      <c r="G101" s="591"/>
      <c r="H101" s="591"/>
      <c r="I101" s="591"/>
      <c r="J101" s="591"/>
    </row>
    <row r="102" spans="5:10" x14ac:dyDescent="0.2">
      <c r="E102" s="591"/>
      <c r="F102" s="591"/>
      <c r="G102" s="591"/>
      <c r="H102" s="591"/>
      <c r="I102" s="591"/>
      <c r="J102" s="591"/>
    </row>
    <row r="103" spans="5:10" x14ac:dyDescent="0.2">
      <c r="E103" s="591"/>
      <c r="F103" s="591"/>
      <c r="G103" s="591"/>
      <c r="H103" s="591"/>
      <c r="I103" s="591"/>
      <c r="J103" s="591"/>
    </row>
    <row r="104" spans="5:10" x14ac:dyDescent="0.2">
      <c r="E104" s="591"/>
      <c r="F104" s="591"/>
      <c r="G104" s="591"/>
      <c r="H104" s="591"/>
      <c r="I104" s="591"/>
      <c r="J104" s="591"/>
    </row>
    <row r="105" spans="5:10" x14ac:dyDescent="0.2">
      <c r="E105" s="591"/>
      <c r="F105" s="591"/>
      <c r="G105" s="591"/>
      <c r="H105" s="591"/>
      <c r="I105" s="591"/>
      <c r="J105" s="591"/>
    </row>
    <row r="106" spans="5:10" x14ac:dyDescent="0.2">
      <c r="E106" s="591"/>
      <c r="F106" s="591"/>
      <c r="G106" s="591"/>
      <c r="H106" s="591"/>
      <c r="I106" s="591"/>
      <c r="J106" s="591"/>
    </row>
    <row r="107" spans="5:10" x14ac:dyDescent="0.2">
      <c r="E107" s="591"/>
      <c r="F107" s="591"/>
      <c r="G107" s="591"/>
      <c r="H107" s="591"/>
      <c r="I107" s="591"/>
      <c r="J107" s="591"/>
    </row>
    <row r="108" spans="5:10" x14ac:dyDescent="0.2">
      <c r="E108" s="591"/>
      <c r="F108" s="591"/>
      <c r="G108" s="591"/>
      <c r="H108" s="591"/>
      <c r="I108" s="591"/>
      <c r="J108" s="591"/>
    </row>
    <row r="109" spans="5:10" x14ac:dyDescent="0.2">
      <c r="E109" s="591"/>
      <c r="F109" s="591"/>
      <c r="G109" s="591"/>
      <c r="H109" s="591"/>
      <c r="I109" s="591"/>
      <c r="J109" s="591"/>
    </row>
    <row r="110" spans="5:10" x14ac:dyDescent="0.2">
      <c r="E110" s="591"/>
      <c r="F110" s="591"/>
      <c r="G110" s="591"/>
      <c r="H110" s="591"/>
      <c r="I110" s="591"/>
      <c r="J110" s="591"/>
    </row>
    <row r="111" spans="5:10" x14ac:dyDescent="0.2">
      <c r="E111" s="591"/>
      <c r="F111" s="591"/>
      <c r="G111" s="591"/>
      <c r="H111" s="591"/>
      <c r="I111" s="591"/>
      <c r="J111" s="591"/>
    </row>
    <row r="112" spans="5:10" x14ac:dyDescent="0.2">
      <c r="E112" s="591"/>
      <c r="F112" s="591"/>
      <c r="G112" s="591"/>
      <c r="H112" s="591"/>
      <c r="I112" s="591"/>
      <c r="J112" s="591"/>
    </row>
    <row r="113" spans="5:10" x14ac:dyDescent="0.2">
      <c r="E113" s="591"/>
      <c r="F113" s="591"/>
      <c r="G113" s="591"/>
      <c r="H113" s="591"/>
      <c r="I113" s="591"/>
      <c r="J113" s="591"/>
    </row>
    <row r="114" spans="5:10" x14ac:dyDescent="0.2">
      <c r="E114" s="591"/>
      <c r="F114" s="591"/>
      <c r="G114" s="591"/>
      <c r="H114" s="591"/>
      <c r="I114" s="591"/>
      <c r="J114" s="591"/>
    </row>
    <row r="115" spans="5:10" x14ac:dyDescent="0.2">
      <c r="E115" s="591"/>
      <c r="F115" s="591"/>
      <c r="G115" s="591"/>
      <c r="H115" s="591"/>
      <c r="I115" s="591"/>
      <c r="J115" s="591"/>
    </row>
    <row r="116" spans="5:10" x14ac:dyDescent="0.2">
      <c r="E116" s="591"/>
      <c r="F116" s="591"/>
      <c r="G116" s="591"/>
      <c r="H116" s="591"/>
      <c r="I116" s="591"/>
      <c r="J116" s="591"/>
    </row>
    <row r="117" spans="5:10" x14ac:dyDescent="0.2">
      <c r="E117" s="591"/>
      <c r="F117" s="591"/>
      <c r="G117" s="591"/>
      <c r="H117" s="591"/>
      <c r="I117" s="591"/>
      <c r="J117" s="591"/>
    </row>
    <row r="118" spans="5:10" x14ac:dyDescent="0.2">
      <c r="E118" s="591"/>
      <c r="F118" s="591"/>
      <c r="G118" s="591"/>
      <c r="H118" s="591"/>
      <c r="I118" s="591"/>
      <c r="J118" s="591"/>
    </row>
    <row r="119" spans="5:10" x14ac:dyDescent="0.2">
      <c r="E119" s="591"/>
      <c r="F119" s="591"/>
      <c r="G119" s="591"/>
      <c r="H119" s="591"/>
      <c r="I119" s="591"/>
      <c r="J119" s="591"/>
    </row>
    <row r="120" spans="5:10" x14ac:dyDescent="0.2">
      <c r="E120" s="591"/>
      <c r="F120" s="591"/>
      <c r="G120" s="591"/>
      <c r="H120" s="591"/>
      <c r="I120" s="591"/>
      <c r="J120" s="591"/>
    </row>
    <row r="121" spans="5:10" x14ac:dyDescent="0.2">
      <c r="E121" s="591"/>
      <c r="F121" s="591"/>
      <c r="G121" s="591"/>
      <c r="H121" s="591"/>
      <c r="I121" s="591"/>
      <c r="J121" s="591"/>
    </row>
    <row r="122" spans="5:10" x14ac:dyDescent="0.2">
      <c r="E122" s="591"/>
      <c r="F122" s="591"/>
      <c r="G122" s="591"/>
      <c r="H122" s="591"/>
      <c r="I122" s="591"/>
      <c r="J122" s="591"/>
    </row>
    <row r="123" spans="5:10" x14ac:dyDescent="0.2">
      <c r="E123" s="591"/>
      <c r="F123" s="591"/>
      <c r="G123" s="591"/>
      <c r="H123" s="591"/>
      <c r="I123" s="591"/>
      <c r="J123" s="591"/>
    </row>
    <row r="124" spans="5:10" x14ac:dyDescent="0.2">
      <c r="E124" s="591"/>
      <c r="F124" s="591"/>
      <c r="G124" s="591"/>
      <c r="H124" s="591"/>
      <c r="I124" s="591"/>
      <c r="J124" s="591"/>
    </row>
    <row r="125" spans="5:10" x14ac:dyDescent="0.2">
      <c r="E125" s="591"/>
      <c r="F125" s="591"/>
      <c r="G125" s="591"/>
      <c r="H125" s="591"/>
      <c r="I125" s="591"/>
      <c r="J125" s="591"/>
    </row>
    <row r="126" spans="5:10" x14ac:dyDescent="0.2">
      <c r="E126" s="591"/>
      <c r="F126" s="591"/>
      <c r="G126" s="591"/>
      <c r="H126" s="591"/>
      <c r="I126" s="591"/>
      <c r="J126" s="591"/>
    </row>
    <row r="127" spans="5:10" x14ac:dyDescent="0.2">
      <c r="E127" s="591"/>
      <c r="F127" s="591"/>
      <c r="G127" s="591"/>
      <c r="H127" s="591"/>
      <c r="I127" s="591"/>
      <c r="J127" s="591"/>
    </row>
    <row r="128" spans="5:10" x14ac:dyDescent="0.2">
      <c r="E128" s="591"/>
      <c r="F128" s="591"/>
      <c r="G128" s="591"/>
      <c r="H128" s="591"/>
      <c r="I128" s="591"/>
      <c r="J128" s="591"/>
    </row>
    <row r="129" spans="5:10" x14ac:dyDescent="0.2">
      <c r="E129" s="591"/>
      <c r="F129" s="591"/>
      <c r="G129" s="591"/>
      <c r="H129" s="591"/>
      <c r="I129" s="591"/>
      <c r="J129" s="591"/>
    </row>
    <row r="130" spans="5:10" x14ac:dyDescent="0.2">
      <c r="E130" s="591"/>
      <c r="F130" s="591"/>
      <c r="G130" s="591"/>
      <c r="H130" s="591"/>
      <c r="I130" s="591"/>
      <c r="J130" s="591"/>
    </row>
    <row r="131" spans="5:10" x14ac:dyDescent="0.2">
      <c r="E131" s="591"/>
      <c r="F131" s="591"/>
      <c r="G131" s="591"/>
      <c r="H131" s="591"/>
      <c r="I131" s="591"/>
      <c r="J131" s="591"/>
    </row>
    <row r="132" spans="5:10" x14ac:dyDescent="0.2">
      <c r="E132" s="591"/>
      <c r="F132" s="591"/>
      <c r="G132" s="591"/>
      <c r="H132" s="591"/>
      <c r="I132" s="591"/>
      <c r="J132" s="591"/>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NOO</vt:lpstr>
      <vt:lpstr>NO</vt:lpstr>
      <vt:lpstr>MAPA DE RIESGO ADMON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2018-11-07T13:36:21Z</cp:lastPrinted>
  <dcterms:created xsi:type="dcterms:W3CDTF">2014-12-30T19:27:19Z</dcterms:created>
  <dcterms:modified xsi:type="dcterms:W3CDTF">2021-05-31T19:16:28Z</dcterms:modified>
</cp:coreProperties>
</file>