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929"/>
  <workbookPr codeName="ThisWorkbook" defaultThemeVersion="124226"/>
  <mc:AlternateContent xmlns:mc="http://schemas.openxmlformats.org/markup-compatibility/2006">
    <mc:Choice Requires="x15">
      <x15ac:absPath xmlns:x15ac="http://schemas.microsoft.com/office/spreadsheetml/2010/11/ac" url="F:\Alcaldía de Ibagué\2021\Monitoreo mapa de riesgos marzo-abril - copia\"/>
    </mc:Choice>
  </mc:AlternateContent>
  <xr:revisionPtr revIDLastSave="0" documentId="13_ncr:1_{7E0853FF-F698-4F9F-B35B-01001577E54A}" xr6:coauthVersionLast="46" xr6:coauthVersionMax="46" xr10:uidLastSave="{00000000-0000-0000-0000-000000000000}"/>
  <bookViews>
    <workbookView xWindow="1950" yWindow="600" windowWidth="13395" windowHeight="15600" tabRatio="763" firstSheet="20" activeTab="21"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VALORACION RIESGOS INHERENTES" sheetId="16" r:id="rId15"/>
    <sheet name="Hoja3" sheetId="36" state="hidden" r:id="rId16"/>
    <sheet name="NOOO" sheetId="21" state="hidden" r:id="rId17"/>
    <sheet name="Hoja2" sheetId="35" state="hidden" r:id="rId18"/>
    <sheet name="CONTROLES Y EVALUACIÓN" sheetId="3" r:id="rId19"/>
    <sheet name="EVALUACIÓN SOLIDEZ CONTROLES" sheetId="26" r:id="rId20"/>
    <sheet name="VALORACIÓN RIESGOS RESIDUAL" sheetId="29" r:id="rId21"/>
    <sheet name="MAPA DE RIESGOS" sheetId="1" r:id="rId22"/>
    <sheet name="NOO" sheetId="33" state="hidden" r:id="rId23"/>
    <sheet name="NO" sheetId="32" state="hidden" r:id="rId24"/>
  </sheets>
  <definedNames>
    <definedName name="_xlnm.Print_Area" localSheetId="18">'CONTROLES Y EVALUACIÓN'!$A$1:$L$95</definedName>
    <definedName name="_xlnm.Print_Area" localSheetId="21">'MAPA DE RIESGOS'!$A$1:$M$22</definedName>
    <definedName name="_xlnm.Print_Titles" localSheetId="10">DESCRIPCION!$1:$9</definedName>
    <definedName name="_xlnm.Print_Titles" localSheetId="9">'IDENTIFICACION DE RIESGOS'!$1:$11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0" i="1" l="1"/>
  <c r="I17" i="1"/>
  <c r="A88" i="3"/>
  <c r="E20" i="26"/>
  <c r="E19" i="26"/>
  <c r="C20" i="26"/>
  <c r="C16" i="26"/>
  <c r="G88" i="3"/>
  <c r="G89" i="3"/>
  <c r="G90" i="3"/>
  <c r="G91" i="3"/>
  <c r="G92" i="3"/>
  <c r="G93" i="3"/>
  <c r="G94" i="3"/>
  <c r="G95" i="3"/>
  <c r="H88" i="3"/>
  <c r="J88" i="3"/>
  <c r="K88" i="3"/>
  <c r="E15" i="22"/>
  <c r="S33" i="24"/>
  <c r="R33" i="24"/>
  <c r="B13" i="20"/>
  <c r="I15" i="1"/>
  <c r="I12" i="1"/>
  <c r="I18" i="1"/>
  <c r="D11" i="22"/>
  <c r="B11" i="3"/>
  <c r="I13" i="1"/>
  <c r="A10" i="22"/>
  <c r="B10" i="1"/>
  <c r="I14" i="1"/>
  <c r="I21" i="1"/>
  <c r="E20" i="1"/>
  <c r="I19" i="1"/>
  <c r="I16" i="1"/>
  <c r="I10" i="1"/>
  <c r="I11" i="1"/>
  <c r="A16" i="22"/>
  <c r="A14" i="13"/>
  <c r="E14" i="22"/>
  <c r="S15" i="24"/>
  <c r="E18" i="22"/>
  <c r="S37" i="24"/>
  <c r="R37" i="24"/>
  <c r="B38" i="24"/>
  <c r="B14" i="20"/>
  <c r="D14" i="22"/>
  <c r="B37" i="24"/>
  <c r="B35" i="24"/>
  <c r="B34" i="24"/>
  <c r="B21" i="24"/>
  <c r="E12" i="23"/>
  <c r="B22" i="24"/>
  <c r="E13" i="23"/>
  <c r="B23" i="24"/>
  <c r="E14" i="23"/>
  <c r="B24" i="24"/>
  <c r="E15" i="23"/>
  <c r="B25" i="24"/>
  <c r="E16" i="23"/>
  <c r="B26" i="24"/>
  <c r="E17" i="23"/>
  <c r="B27" i="24"/>
  <c r="E18" i="23"/>
  <c r="B28" i="24"/>
  <c r="E19" i="23"/>
  <c r="B29" i="24"/>
  <c r="E20" i="23"/>
  <c r="B30" i="24"/>
  <c r="B17" i="20"/>
  <c r="D17" i="22"/>
  <c r="B31" i="24"/>
  <c r="E22" i="23"/>
  <c r="B32" i="24"/>
  <c r="E23" i="23"/>
  <c r="B20" i="24"/>
  <c r="E11" i="23"/>
  <c r="B13" i="24"/>
  <c r="C42" i="23"/>
  <c r="B14" i="24"/>
  <c r="C43" i="23"/>
  <c r="B15" i="24"/>
  <c r="C44" i="23"/>
  <c r="B16" i="24"/>
  <c r="B18" i="20"/>
  <c r="D18" i="22"/>
  <c r="B88" i="3"/>
  <c r="B17" i="24"/>
  <c r="C46" i="23"/>
  <c r="B18" i="24"/>
  <c r="B19" i="24"/>
  <c r="C48" i="23"/>
  <c r="B12" i="24"/>
  <c r="B20" i="26"/>
  <c r="B77" i="3"/>
  <c r="D21" i="1"/>
  <c r="C47" i="23"/>
  <c r="C45" i="23"/>
  <c r="B16" i="20"/>
  <c r="E21" i="23"/>
  <c r="A16" i="13"/>
  <c r="A18" i="13"/>
  <c r="A19" i="13"/>
  <c r="E12" i="22"/>
  <c r="A8" i="34"/>
  <c r="D13" i="22"/>
  <c r="C41" i="23"/>
  <c r="A22" i="3"/>
  <c r="A33" i="3"/>
  <c r="A11" i="3"/>
  <c r="A13" i="25"/>
  <c r="B1" i="34"/>
  <c r="F10" i="1"/>
  <c r="F20" i="1"/>
  <c r="F17" i="1"/>
  <c r="E17" i="1"/>
  <c r="E10" i="1"/>
  <c r="E11" i="26"/>
  <c r="E12" i="26"/>
  <c r="A6" i="34"/>
  <c r="R12" i="24"/>
  <c r="S38" i="24"/>
  <c r="R38" i="24"/>
  <c r="J214" i="29"/>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c r="K202" i="29"/>
  <c r="K32" i="29"/>
  <c r="K53" i="29"/>
  <c r="K74" i="29"/>
  <c r="K95" i="29"/>
  <c r="K116" i="29"/>
  <c r="K172" i="16"/>
  <c r="K181" i="29"/>
  <c r="K158" i="29"/>
  <c r="K137" i="29"/>
  <c r="K180" i="29"/>
  <c r="K201" i="29"/>
  <c r="K11" i="29"/>
  <c r="G10" i="1"/>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c r="K54" i="29"/>
  <c r="K71" i="16"/>
  <c r="K75" i="29"/>
  <c r="K91" i="16"/>
  <c r="K96" i="29"/>
  <c r="K111" i="16"/>
  <c r="K117" i="29"/>
  <c r="K131" i="16"/>
  <c r="K138" i="29"/>
  <c r="K151" i="16"/>
  <c r="K159" i="29"/>
  <c r="J41" i="16"/>
  <c r="J39" i="16"/>
  <c r="J23" i="16"/>
  <c r="J21" i="16"/>
  <c r="J19" i="16"/>
  <c r="J37" i="16"/>
  <c r="K31" i="16"/>
  <c r="K33" i="29"/>
  <c r="J17" i="16"/>
  <c r="K11" i="16"/>
  <c r="K12" i="29"/>
  <c r="S12" i="8"/>
  <c r="T12" i="8"/>
  <c r="R12" i="8"/>
  <c r="E16" i="26"/>
  <c r="E15" i="26"/>
  <c r="E13" i="26"/>
  <c r="C15" i="26"/>
  <c r="C13" i="26"/>
  <c r="C12" i="26"/>
  <c r="D32" i="16"/>
  <c r="J10" i="20"/>
  <c r="G20" i="1"/>
  <c r="G17" i="1"/>
  <c r="A9" i="29"/>
  <c r="A8" i="29"/>
  <c r="C1" i="29"/>
  <c r="C11" i="26"/>
  <c r="G72" i="3"/>
  <c r="G71" i="3"/>
  <c r="G70" i="3"/>
  <c r="G69" i="3"/>
  <c r="G68" i="3"/>
  <c r="G67" i="3"/>
  <c r="G66" i="3"/>
  <c r="E17" i="22"/>
  <c r="E16" i="22"/>
  <c r="D16" i="22"/>
  <c r="B66" i="3"/>
  <c r="E13" i="22"/>
  <c r="E11" i="22"/>
  <c r="E10" i="22"/>
  <c r="D12" i="22"/>
  <c r="D10" i="22"/>
  <c r="B33" i="3"/>
  <c r="J13" i="20"/>
  <c r="C17" i="1"/>
  <c r="J16" i="20"/>
  <c r="C20" i="1"/>
  <c r="B22" i="3"/>
  <c r="D14" i="1"/>
  <c r="B55" i="3"/>
  <c r="D18" i="1"/>
  <c r="D10" i="1"/>
  <c r="D20" i="1"/>
  <c r="B15" i="26"/>
  <c r="B44" i="3"/>
  <c r="B19" i="26"/>
  <c r="B11" i="26"/>
  <c r="B12" i="26"/>
  <c r="B16" i="26"/>
  <c r="D12" i="1"/>
  <c r="G73" i="3"/>
  <c r="H66" i="3"/>
  <c r="D19" i="26"/>
  <c r="B13" i="26"/>
  <c r="B21" i="26"/>
  <c r="D17" i="1"/>
  <c r="G12" i="3"/>
  <c r="J66" i="3"/>
  <c r="F19" i="26"/>
  <c r="C16" i="22"/>
  <c r="C13" i="22"/>
  <c r="C10" i="22"/>
  <c r="K66" i="3"/>
  <c r="B1" i="1"/>
  <c r="B1" i="26"/>
  <c r="B1" i="3"/>
  <c r="C1" i="16"/>
  <c r="B1" i="25"/>
  <c r="E21" i="13"/>
  <c r="E22" i="13"/>
  <c r="C22" i="13"/>
  <c r="C21" i="13"/>
  <c r="B1" i="13"/>
  <c r="A20" i="13"/>
  <c r="B1" i="8"/>
  <c r="A13" i="22"/>
  <c r="B1" i="22"/>
  <c r="B1" i="20"/>
  <c r="S12" i="24"/>
  <c r="A6" i="23"/>
  <c r="A6" i="3"/>
  <c r="A9" i="16"/>
  <c r="A8" i="16"/>
  <c r="A8" i="13"/>
  <c r="A6" i="13"/>
  <c r="A7" i="8"/>
  <c r="A6" i="8"/>
  <c r="A7" i="22"/>
  <c r="A6" i="22"/>
  <c r="A6" i="20"/>
  <c r="A7" i="20"/>
  <c r="A44" i="3"/>
  <c r="A55" i="3"/>
  <c r="A13" i="13"/>
  <c r="A77" i="3"/>
  <c r="A66" i="3"/>
  <c r="K139" i="29"/>
  <c r="K203" i="29"/>
  <c r="K182" i="29"/>
  <c r="K160" i="29"/>
  <c r="K118" i="29"/>
  <c r="K97" i="29"/>
  <c r="B74" i="29"/>
  <c r="B71" i="16"/>
  <c r="B158" i="29"/>
  <c r="B151" i="16"/>
  <c r="A11" i="8"/>
  <c r="B11" i="29"/>
  <c r="B11" i="16"/>
  <c r="A11" i="26"/>
  <c r="B137" i="29"/>
  <c r="B131" i="16"/>
  <c r="A13" i="8"/>
  <c r="B53" i="29"/>
  <c r="A19" i="26"/>
  <c r="B51" i="16"/>
  <c r="B20" i="1"/>
  <c r="B95" i="29"/>
  <c r="B91" i="16"/>
  <c r="B180" i="29"/>
  <c r="B172" i="16"/>
  <c r="B32" i="29"/>
  <c r="A12" i="8"/>
  <c r="B31" i="16"/>
  <c r="A15" i="26"/>
  <c r="B17" i="1"/>
  <c r="B116" i="29"/>
  <c r="B111" i="16"/>
  <c r="B201" i="29"/>
  <c r="B192" i="16"/>
  <c r="A1" i="23"/>
  <c r="B1" i="24"/>
  <c r="E13" i="13"/>
  <c r="S11" i="8"/>
  <c r="T11" i="8"/>
  <c r="D12" i="16"/>
  <c r="A7" i="26"/>
  <c r="A6" i="26"/>
  <c r="A7" i="3"/>
  <c r="A8" i="25"/>
  <c r="A6" i="25"/>
  <c r="R14" i="8"/>
  <c r="S13" i="24"/>
  <c r="S14" i="24"/>
  <c r="S16" i="24"/>
  <c r="S17" i="24"/>
  <c r="S18" i="24"/>
  <c r="S19" i="24"/>
  <c r="S20" i="24"/>
  <c r="S21" i="24"/>
  <c r="S22" i="24"/>
  <c r="S23" i="24"/>
  <c r="S24" i="24"/>
  <c r="S25" i="24"/>
  <c r="S26" i="24"/>
  <c r="S27" i="24"/>
  <c r="S28" i="24"/>
  <c r="S29" i="24"/>
  <c r="S30" i="24"/>
  <c r="S31" i="24"/>
  <c r="S32" i="24"/>
  <c r="S34" i="24"/>
  <c r="S35" i="24"/>
  <c r="S36" i="24"/>
  <c r="R36" i="24"/>
  <c r="R35" i="24"/>
  <c r="R34" i="24"/>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20" i="8"/>
  <c r="T20" i="8"/>
  <c r="R20" i="8"/>
  <c r="S19" i="8"/>
  <c r="T19" i="8"/>
  <c r="R19" i="8"/>
  <c r="S18" i="8"/>
  <c r="T18" i="8"/>
  <c r="R18" i="8"/>
  <c r="S17" i="8"/>
  <c r="T17" i="8"/>
  <c r="R17" i="8"/>
  <c r="S16" i="8"/>
  <c r="T16" i="8"/>
  <c r="R16" i="8"/>
  <c r="S15" i="8"/>
  <c r="T15" i="8"/>
  <c r="R15" i="8"/>
  <c r="S14" i="8"/>
  <c r="T14" i="8"/>
  <c r="S13" i="8"/>
  <c r="T13" i="8"/>
  <c r="R13" i="8"/>
  <c r="R11" i="8"/>
  <c r="R32" i="24"/>
  <c r="R31" i="24"/>
  <c r="R30" i="24"/>
  <c r="R29" i="24"/>
  <c r="R28" i="24"/>
  <c r="R27" i="24"/>
  <c r="R26" i="24"/>
  <c r="R25" i="24"/>
  <c r="R24" i="24"/>
  <c r="R23" i="24"/>
  <c r="R22" i="24"/>
  <c r="R21" i="24"/>
  <c r="R20" i="24"/>
  <c r="R19" i="24"/>
  <c r="R18" i="24"/>
  <c r="R17" i="24"/>
  <c r="R16" i="24"/>
  <c r="R15" i="24"/>
  <c r="R14" i="24"/>
  <c r="R13" i="24"/>
  <c r="S40" i="24"/>
  <c r="D92" i="16"/>
  <c r="D132" i="16"/>
  <c r="D173" i="16"/>
  <c r="D52" i="16"/>
  <c r="D72" i="16"/>
  <c r="D112" i="16"/>
  <c r="D152" i="16"/>
  <c r="D193" i="16"/>
  <c r="S39" i="24"/>
  <c r="B100" i="21"/>
  <c r="D78" i="25"/>
  <c r="F59" i="25"/>
  <c r="B123" i="21"/>
  <c r="D101" i="25"/>
  <c r="F82" i="25"/>
  <c r="B146" i="21"/>
  <c r="D124" i="25"/>
  <c r="F105" i="25"/>
  <c r="G84" i="3"/>
  <c r="H77" i="3"/>
  <c r="D20" i="26"/>
  <c r="G62" i="3"/>
  <c r="H55" i="3"/>
  <c r="G51" i="3"/>
  <c r="H44" i="3"/>
  <c r="J44" i="3"/>
  <c r="K44" i="3"/>
  <c r="G40" i="3"/>
  <c r="H33" i="3"/>
  <c r="J33" i="3"/>
  <c r="K33" i="3"/>
  <c r="G29" i="3"/>
  <c r="H22" i="3"/>
  <c r="G18" i="3"/>
  <c r="H11" i="3"/>
  <c r="J11" i="3"/>
  <c r="K11" i="3"/>
  <c r="B77" i="21"/>
  <c r="D55" i="25"/>
  <c r="F36" i="25"/>
  <c r="B54" i="21"/>
  <c r="D32" i="25"/>
  <c r="F13" i="25"/>
  <c r="J22" i="3"/>
  <c r="D12" i="26"/>
  <c r="F12" i="26"/>
  <c r="G12" i="26"/>
  <c r="D15" i="26"/>
  <c r="J77" i="3"/>
  <c r="F20" i="26"/>
  <c r="G20" i="26"/>
  <c r="D13" i="26"/>
  <c r="F13" i="26"/>
  <c r="G13" i="26"/>
  <c r="D11" i="26"/>
  <c r="F11" i="26"/>
  <c r="G11" i="26"/>
  <c r="K77" i="3"/>
  <c r="F15" i="26"/>
  <c r="J55" i="3"/>
  <c r="D16" i="26"/>
  <c r="K22" i="3"/>
  <c r="G19" i="26"/>
  <c r="H19" i="26"/>
  <c r="K76" i="29"/>
  <c r="G15" i="26"/>
  <c r="G14" i="26"/>
  <c r="K55" i="3"/>
  <c r="F16" i="26"/>
  <c r="G16" i="26"/>
  <c r="K55" i="29"/>
  <c r="H11" i="26"/>
  <c r="K13" i="29"/>
  <c r="G18" i="26"/>
  <c r="H15" i="26"/>
  <c r="K34"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MAITE</author>
  </authors>
  <commentList>
    <comment ref="C11" authorId="0" shapeId="0" xr:uid="{00000000-0006-0000-1200-000001000000}">
      <text>
        <r>
          <rPr>
            <b/>
            <sz val="9"/>
            <color indexed="81"/>
            <rFont val="Tahoma"/>
            <family val="2"/>
          </rPr>
          <t>MAITE:</t>
        </r>
        <r>
          <rPr>
            <sz val="9"/>
            <color indexed="81"/>
            <rFont val="Tahoma"/>
            <family val="2"/>
          </rPr>
          <t xml:space="preserve">
acta de reunion de estratificacion, socializacion de tramites </t>
        </r>
      </text>
    </comment>
    <comment ref="C22" authorId="0" shapeId="0" xr:uid="{00000000-0006-0000-1200-000002000000}">
      <text>
        <r>
          <rPr>
            <b/>
            <sz val="9"/>
            <color indexed="81"/>
            <rFont val="Tahoma"/>
            <family val="2"/>
          </rPr>
          <t>MAITE:</t>
        </r>
        <r>
          <rPr>
            <sz val="9"/>
            <color indexed="81"/>
            <rFont val="Tahoma"/>
            <family val="2"/>
          </rPr>
          <t xml:space="preserve">
jefe ember evidencias
a los tramites en linea</t>
        </r>
      </text>
    </comment>
    <comment ref="C33" authorId="0" shapeId="0" xr:uid="{00000000-0006-0000-1200-000003000000}">
      <text>
        <r>
          <rPr>
            <b/>
            <sz val="9"/>
            <color indexed="81"/>
            <rFont val="Tahoma"/>
            <family val="2"/>
          </rPr>
          <t>MAITE:</t>
        </r>
        <r>
          <rPr>
            <sz val="9"/>
            <color indexed="81"/>
            <rFont val="Tahoma"/>
            <family val="2"/>
          </rPr>
          <t xml:space="preserve">
memorando de solicitud del personal</t>
        </r>
      </text>
    </comment>
    <comment ref="C66" authorId="0" shapeId="0" xr:uid="{00000000-0006-0000-1200-000004000000}">
      <text>
        <r>
          <rPr>
            <b/>
            <sz val="9"/>
            <color indexed="81"/>
            <rFont val="Tahoma"/>
            <family val="2"/>
          </rPr>
          <t>MAITE:</t>
        </r>
        <r>
          <rPr>
            <sz val="9"/>
            <color indexed="81"/>
            <rFont val="Tahoma"/>
            <family val="2"/>
          </rPr>
          <t xml:space="preserve">
PENDIENTE CAPACITACION
</t>
        </r>
      </text>
    </comment>
    <comment ref="C77" authorId="0" shapeId="0" xr:uid="{00000000-0006-0000-1200-000005000000}">
      <text>
        <r>
          <rPr>
            <b/>
            <sz val="9"/>
            <color indexed="81"/>
            <rFont val="Tahoma"/>
            <family val="2"/>
          </rPr>
          <t>MAITE:</t>
        </r>
        <r>
          <rPr>
            <sz val="9"/>
            <color indexed="81"/>
            <rFont val="Tahoma"/>
            <family val="2"/>
          </rPr>
          <t xml:space="preserve">
memorando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MAITE</author>
  </authors>
  <commentList>
    <comment ref="D10" authorId="0" shapeId="0" xr:uid="{00000000-0006-0000-1500-000001000000}">
      <text>
        <r>
          <rPr>
            <b/>
            <sz val="9"/>
            <color indexed="81"/>
            <rFont val="Tahoma"/>
            <family val="2"/>
          </rPr>
          <t>MAITE:</t>
        </r>
        <r>
          <rPr>
            <sz val="9"/>
            <color indexed="81"/>
            <rFont val="Tahoma"/>
            <family val="2"/>
          </rPr>
          <t xml:space="preserve">
remplantear </t>
        </r>
      </text>
    </comment>
  </commentList>
</comments>
</file>

<file path=xl/sharedStrings.xml><?xml version="1.0" encoding="utf-8"?>
<sst xmlns="http://schemas.openxmlformats.org/spreadsheetml/2006/main" count="1750" uniqueCount="572">
  <si>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</si>
  <si>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</si>
  <si>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</si>
  <si>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</si>
  <si>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</si>
  <si>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</si>
  <si>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</si>
  <si>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</si>
  <si>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</si>
  <si>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</si>
  <si>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</si>
  <si>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</si>
  <si>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</si>
  <si>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</si>
  <si>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</si>
  <si>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</si>
  <si>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</si>
  <si>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</si>
  <si>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</si>
  <si>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</si>
  <si>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</si>
  <si>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</si>
  <si>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</si>
  <si>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</si>
  <si>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</si>
  <si>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</si>
  <si>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</si>
  <si>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</si>
  <si>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</si>
  <si>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</si>
  <si>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</si>
  <si>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</si>
  <si>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</si>
  <si>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</si>
  <si>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</si>
  <si>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</si>
  <si>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</si>
  <si>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</si>
  <si>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</si>
  <si>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</si>
  <si>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</si>
  <si>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</si>
  <si>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</si>
  <si>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</si>
  <si>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</si>
  <si>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</si>
  <si>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</si>
  <si>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</si>
  <si>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</si>
  <si>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</si>
  <si>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</si>
  <si>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</si>
  <si>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</si>
  <si>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</si>
  <si>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</si>
  <si>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</si>
  <si>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</si>
  <si>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</si>
  <si>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</si>
  <si>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</si>
  <si>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</si>
  <si>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</si>
  <si>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</si>
  <si>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</si>
  <si>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</si>
  <si>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</si>
  <si>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</si>
  <si>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</si>
  <si>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</si>
  <si>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</si>
  <si>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</si>
  <si>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</si>
  <si>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</si>
  <si>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</si>
  <si>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</si>
  <si>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</si>
  <si>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</si>
  <si>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</si>
  <si>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</si>
  <si>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</si>
  <si>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</si>
  <si>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</si>
  <si>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</si>
  <si>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</si>
  <si>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</si>
  <si>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</si>
  <si>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</si>
  <si>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</si>
  <si>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</si>
  <si>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</si>
  <si>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</si>
  <si>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</si>
  <si>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</si>
  <si>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</si>
  <si>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</si>
  <si>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</si>
  <si>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</si>
  <si>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</si>
  <si>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</si>
  <si>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</si>
  <si>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</si>
  <si>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</si>
  <si>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</si>
  <si>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</si>
  <si>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</si>
  <si>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</si>
  <si>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</si>
  <si>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</si>
  <si>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</si>
  <si>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</si>
  <si>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</si>
  <si>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</si>
  <si>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</si>
  <si>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</si>
  <si>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</si>
  <si>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</si>
  <si>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</si>
  <si>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</si>
  <si>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</si>
  <si>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</si>
  <si>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</si>
  <si>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</si>
  <si>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</si>
  <si>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</si>
  <si>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</si>
  <si>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</si>
  <si>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</si>
  <si>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</si>
  <si>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</si>
  <si>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</si>
  <si>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</si>
  <si>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</si>
  <si>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</si>
  <si>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</si>
  <si>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</si>
  <si>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</si>
  <si>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</si>
  <si>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</si>
  <si>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</si>
  <si>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</si>
  <si>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</si>
  <si>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</si>
  <si>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</si>
  <si>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</si>
  <si>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</si>
  <si>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</si>
  <si>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</si>
  <si>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</si>
  <si>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</si>
  <si>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</si>
  <si>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</si>
  <si>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</si>
  <si>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</si>
  <si>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</si>
  <si>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</si>
  <si>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</si>
  <si>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</si>
  <si>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</si>
  <si>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</si>
  <si>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</si>
  <si>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</si>
  <si>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</si>
  <si>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</si>
  <si>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</si>
  <si>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</si>
  <si>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</si>
  <si>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</si>
  <si>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</si>
  <si>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</si>
  <si>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</si>
  <si>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</si>
  <si>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</si>
  <si>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</si>
  <si>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</si>
  <si>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</si>
  <si>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</si>
  <si>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</si>
  <si>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</si>
  <si>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</si>
  <si>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</si>
  <si>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</si>
  <si>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</si>
  <si>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</si>
  <si>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</si>
  <si>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</si>
  <si>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</si>
  <si>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</si>
  <si>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</si>
  <si>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</si>
  <si>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</si>
  <si>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</si>
  <si>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</si>
  <si>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</si>
  <si>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</si>
  <si>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</si>
  <si>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</si>
  <si>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</si>
  <si>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</si>
  <si>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</si>
  <si>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</si>
  <si>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</si>
  <si>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</si>
  <si>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</si>
  <si>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</si>
  <si>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</si>
  <si>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</si>
  <si>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</si>
  <si>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</si>
  <si>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</si>
  <si>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</si>
  <si>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</si>
  <si>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</si>
  <si>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</si>
  <si>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</si>
  <si>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</si>
  <si>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</si>
  <si>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</si>
  <si>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</si>
  <si>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</si>
  <si>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</si>
  <si>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</si>
  <si>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</si>
  <si>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</si>
  <si>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</si>
  <si>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</si>
  <si>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</si>
  <si>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</si>
  <si>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</si>
  <si>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</si>
  <si>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</si>
  <si>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</si>
  <si>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</si>
  <si>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</si>
  <si>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</si>
  <si>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</si>
  <si>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</si>
  <si>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</si>
  <si>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</si>
  <si>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</si>
  <si>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</si>
  <si>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</si>
  <si>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</si>
  <si>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</si>
  <si>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</si>
  <si>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</si>
  <si>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</si>
  <si>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</si>
  <si>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</si>
  <si>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</si>
  <si>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</si>
  <si>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</si>
  <si>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</si>
  <si>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</si>
  <si>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</si>
  <si>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</si>
  <si>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</si>
  <si>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</si>
  <si>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</si>
  <si>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</si>
  <si>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</si>
  <si>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</si>
  <si>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</si>
  <si>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</si>
  <si>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</si>
  <si>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</si>
  <si>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</si>
  <si>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</si>
  <si>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</si>
  <si>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</si>
  <si>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</si>
  <si>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</si>
  <si>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</si>
  <si>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</si>
  <si>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</si>
  <si>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</si>
  <si>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</si>
  <si>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</si>
  <si>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</si>
  <si>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</si>
  <si>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</si>
  <si>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</si>
  <si>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</si>
  <si>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</si>
  <si>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</si>
  <si>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</si>
  <si>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</si>
  <si>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</si>
  <si>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</si>
  <si>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</si>
  <si>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</si>
  <si>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</si>
  <si>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</si>
  <si>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</si>
  <si>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</si>
  <si>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</si>
  <si>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</si>
  <si>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</si>
  <si>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</si>
  <si>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</si>
  <si>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</si>
  <si>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</si>
  <si>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</si>
  <si>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</si>
  <si>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</si>
  <si>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</si>
  <si>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</si>
  <si>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</si>
  <si>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</si>
  <si>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</si>
  <si>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</si>
  <si>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</si>
  <si>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</si>
  <si>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</si>
  <si>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</si>
  <si>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</si>
  <si>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</si>
  <si>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</si>
  <si>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</si>
  <si>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</si>
  <si>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</si>
  <si>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</si>
  <si>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</si>
  <si>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</si>
  <si>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</si>
  <si>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</si>
  <si>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</si>
  <si>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</si>
  <si>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</si>
  <si>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</si>
  <si>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</si>
  <si>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</si>
  <si>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</si>
  <si>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</si>
  <si>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</si>
  <si>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</si>
  <si>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</si>
  <si>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</si>
  <si>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</si>
  <si>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</si>
  <si>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</si>
  <si>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</si>
  <si>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</si>
  <si>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</si>
  <si>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</si>
  <si>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</si>
  <si>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</si>
  <si>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</si>
  <si>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</si>
  <si>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</si>
  <si>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</si>
  <si>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</si>
  <si>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</si>
  <si>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</si>
  <si>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</si>
  <si>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</si>
  <si>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</si>
  <si>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</si>
  <si>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</si>
  <si>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</si>
  <si>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</si>
  <si>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</si>
  <si>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</si>
  <si>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</si>
  <si>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</si>
  <si>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</si>
  <si>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</si>
  <si>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</si>
  <si>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</si>
  <si>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</si>
  <si>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</si>
  <si>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</si>
  <si>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</si>
  <si>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</si>
  <si>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 xml:space="preserve">Cambios de gobierno </t>
  </si>
  <si>
    <t>PERSONAL: Capacidad del personal,  idoneidad.</t>
  </si>
  <si>
    <t xml:space="preserve">
Personal insuficiente para apoyar la totalidad de procesos </t>
  </si>
  <si>
    <t>Interacción con otros procesos</t>
  </si>
  <si>
    <t xml:space="preserve">Ausencia de  sentido de pertenencia por parte del personal con la entidad </t>
  </si>
  <si>
    <t>Comunicación entre los procesos</t>
  </si>
  <si>
    <t xml:space="preserve">Sociales y Culturales </t>
  </si>
  <si>
    <t>Presupuesto insuficiente para la consecución de objetivos</t>
  </si>
  <si>
    <t>Reportes de información no enviados a tiempo por los diferentes procesos</t>
  </si>
  <si>
    <t xml:space="preserve">Tecnologicos </t>
  </si>
  <si>
    <t>ESTRATEGICO</t>
  </si>
  <si>
    <t xml:space="preserve">Transversalidad: </t>
  </si>
  <si>
    <t xml:space="preserve">Dificultad del trabajo en equipo </t>
  </si>
  <si>
    <t xml:space="preserve">Diseño del proceso </t>
  </si>
  <si>
    <t>Procedimiento asociados</t>
  </si>
  <si>
    <t xml:space="preserve">Ambientales </t>
  </si>
  <si>
    <t>Ocurrecia de un evento catastrofico que afecte el territorio municipal (COVID-19)</t>
  </si>
  <si>
    <t>PROCESOS</t>
  </si>
  <si>
    <t>Responsables del proceso</t>
  </si>
  <si>
    <t xml:space="preserve">Legales y Reglamentarios </t>
  </si>
  <si>
    <t>COMUNICACIÓN INTERNA</t>
  </si>
  <si>
    <t>Dificultad en la comunicación en los diferentes niveles jerarquicos</t>
  </si>
  <si>
    <t>TECNOLOGICO</t>
  </si>
  <si>
    <t xml:space="preserve">Dificultad en la continuidad de las actividades del proceso debido a la alta rotacion de personal. </t>
  </si>
  <si>
    <t>PRIORIZACION DE CAUSAS (Amenazas y Debilidades)
CALIFIQUE DE 1 A 5  donde 1 es la menos importante</t>
  </si>
  <si>
    <t>Solicitar y/o recibir  dadivas para favorecer  una decisión y/o Influir en otro servidor publico para conseguir una actuación concepto, decision o manipulación de la información  que le pueda generar beneficio propio o a un tercero.</t>
  </si>
  <si>
    <r>
      <rPr>
        <b/>
        <sz val="11"/>
        <color indexed="8"/>
        <rFont val="Arial"/>
        <family val="2"/>
      </rPr>
      <t>OBJETIVO:</t>
    </r>
    <r>
      <rPr>
        <sz val="11"/>
        <color indexed="8"/>
        <rFont val="Arial"/>
        <family val="2"/>
      </rPr>
      <t xml:space="preserve"> PLANEAR,  ASESORAR,  PROMOVER  Y  REALIZAR  SEGUIMIENTO  A  LAS  POLÍTICAS,  PLANES,  PROGRAMAS  Y PROYECTOS PARA CUMPLIR CON LOS IDEALES PROPUESTOS POR LA ALTA DIRECCIÓN Y LAS EXPECTATIVAS DE LA COMUNIDAD
</t>
    </r>
  </si>
  <si>
    <r>
      <t xml:space="preserve">PROCESO: </t>
    </r>
    <r>
      <rPr>
        <sz val="11"/>
        <color theme="1"/>
        <rFont val="Arial"/>
        <family val="2"/>
      </rPr>
      <t>PLANEACIÓN ESTRATÉGICA Y TERRITORIAL</t>
    </r>
  </si>
  <si>
    <t>Incumplimiento en la consolidación y/o publicación de la información reportada por las dependencias de la entidad.</t>
  </si>
  <si>
    <t xml:space="preserve"> Perdida de información fisica y virtual por incumplimiento a los procesos establecidos y/o afectaciones ambientales y fallas locativas  </t>
  </si>
  <si>
    <t>Conocimiento,  experiencia, habilidades y compromiso por parte de  líderes del proceso</t>
  </si>
  <si>
    <t>Los procesos tienen sus Procedimientos y Riesgos identificados y documentados</t>
  </si>
  <si>
    <t>Implementacion del aplicativo al tablero</t>
  </si>
  <si>
    <t>Se cuenta con una dependencia encargada de apoyar el componente tecnológico</t>
  </si>
  <si>
    <t>Existe Talento Humano calificado</t>
  </si>
  <si>
    <t xml:space="preserve">Publicacion de todos los actos administrativos mediante la gaceta municipal </t>
  </si>
  <si>
    <t xml:space="preserve"> Capacitación del talento humano en el sistema integrado de gestion </t>
  </si>
  <si>
    <t>Fortalecimiento Institucional a partir de la separación de las actividades inhenerentes a POT y aplicación de norma urbanística</t>
  </si>
  <si>
    <t xml:space="preserve">Funcionamiento adecuado del portal informativo CIMPP </t>
  </si>
  <si>
    <t>Mejoramiento en la atencion y satifaccion del usuario a partir la reducciocion de los tiempos de respuesta.</t>
  </si>
  <si>
    <t xml:space="preserve">Canales de comunicación digital adecuados que permite mantener al ciudadano informado </t>
  </si>
  <si>
    <t>Se cuenta con dos tramites en linea (riesgos y estratificacion)</t>
  </si>
  <si>
    <t>Se cuenta con un sofware de comunicación interna PISAMI</t>
  </si>
  <si>
    <t>1. Soporte operativo y tecnologico que brindan entidades externas (DNP,DANE y ESRI)</t>
  </si>
  <si>
    <t>2. Posiblidad de implemetar aplicativos regulados por entidades del orden nacional que favorecen el proceso (Sisben IV)</t>
  </si>
  <si>
    <t xml:space="preserve">3. Regulacion normativa de orden nacional que permite solucionar problematicas que no estan reglamentadas en el orden local </t>
  </si>
  <si>
    <t xml:space="preserve">4. Revision de experiencias y estudios de caso exitosos en otros municipios. </t>
  </si>
  <si>
    <t xml:space="preserve">5. capacitaciones brindadas por entidades del orden nacional. </t>
  </si>
  <si>
    <t>6. Obtencion de fuentes de financiamiento externo.</t>
  </si>
  <si>
    <t xml:space="preserve">7. Gobierno en linea </t>
  </si>
  <si>
    <t xml:space="preserve">8 Mejorar la calificacion obtenida en el reporte FURAG en la politica racionalizacion de tramites </t>
  </si>
  <si>
    <t xml:space="preserve">F5O1 Apropiar el conocimiento que las entidades externas entregan al instituto </t>
  </si>
  <si>
    <t>F5O4 Fortalecer el personal de la Secretaría a partir del conocimiento externo</t>
  </si>
  <si>
    <t>F10O7 Reducir el tiempo de espera del usuario externo a través de la implementación de tràmites en línea</t>
  </si>
  <si>
    <t>F12O8 Generar la disponiblidad de tramites en linea para reducir el tiempo de espera del usuario.</t>
  </si>
  <si>
    <t xml:space="preserve">F1A1 Realizar un adecuado proceso de selección del talento humano (OPS) y asignacion de responsabilidades a personal de planta. </t>
  </si>
  <si>
    <t xml:space="preserve">F2A2 Cumplir con el procedimiento de actualizacion de normograma y reportarlo constantemente y socializarlo con todo el personal del proceso </t>
  </si>
  <si>
    <t>F13A3 Aplicación de la politica de seguridad digital para el uso adecuado de la plataforma PISAMI</t>
  </si>
  <si>
    <t xml:space="preserve">F8A4 Generar estrategias para la digitalizacion del archivo historico del municipio </t>
  </si>
  <si>
    <t xml:space="preserve">Sanciones disciplinarias y fiscales </t>
  </si>
  <si>
    <t>Incumplimiento de la entrega y publicación de la información en los tiempos establecidos</t>
  </si>
  <si>
    <t xml:space="preserve">Que se pierda la información que se conserva en los archivos fisicos y digitales que consierne. </t>
  </si>
  <si>
    <t xml:space="preserve">Perdida de información critica que puede ser recuperada de forma parcial e incompleta o no recuperada </t>
  </si>
  <si>
    <t xml:space="preserve">Afectación  de la imagen corporativa </t>
  </si>
  <si>
    <t>Deficiencia de desarrollos tecnologicos que permitan tener tramites en linea</t>
  </si>
  <si>
    <t xml:space="preserve"> </t>
  </si>
  <si>
    <t>Anual</t>
  </si>
  <si>
    <t>Acta y planillas de asistencia</t>
  </si>
  <si>
    <t xml:space="preserve">CORRUPCIÓN </t>
  </si>
  <si>
    <t>Bimestral</t>
  </si>
  <si>
    <t xml:space="preserve"> Modificación de politicas publicas </t>
  </si>
  <si>
    <t>Incumplimiento de la ejecución de los procedimientos y tramites internos</t>
  </si>
  <si>
    <t xml:space="preserve">Difultad en la comunicación con los usuarios o grupos de interes </t>
  </si>
  <si>
    <t>Indebida formulaciòn de los diferentes planesde acción.</t>
  </si>
  <si>
    <t>falta de equipos tecnologicos que permitan salvaguardar la informacion (ups)</t>
  </si>
  <si>
    <t>Falta de interación con los demas procesos.</t>
  </si>
  <si>
    <t xml:space="preserve">Falta articular la totalidad de las actividades dentro del proceso </t>
  </si>
  <si>
    <t xml:space="preserve">Desconocimiento del proceso y procedimientos  por parte del personal de planta y contrato. </t>
  </si>
  <si>
    <t>Personas externas que  puedan acceder modificar o alterar la información de uso exculsivo de la entidad.</t>
  </si>
  <si>
    <t>CUANDO ES NEGATIVO Y ES INTERNO ES UNA DEBILIDAD</t>
  </si>
  <si>
    <t xml:space="preserve">CUANDO ES NEGATIVO Y ES EXTERNO ES UNA AMENAZA QUE VA EN LA DOFA </t>
  </si>
  <si>
    <t>2,7-3,7</t>
  </si>
  <si>
    <t xml:space="preserve">Propagación del virus covid-19 a pesar de los esfuerzos estatales y de la sociedad para evitar su contagio </t>
  </si>
  <si>
    <t xml:space="preserve">Decretos emitidos para evitar el contacto social y hacer trabajo en casa </t>
  </si>
  <si>
    <t xml:space="preserve">Dificultad de la sistematización de la documentación fisica,  al no contar con la infraestructura tecnologica necesaria </t>
  </si>
  <si>
    <t>Retraso en la adopción y consecución  de equipos acordes a la necesidad.</t>
  </si>
  <si>
    <t>la obsolesencia planeada de parte de la industria de las telecomunicaciones.</t>
  </si>
  <si>
    <t>Retrasos en los tramites</t>
  </si>
  <si>
    <t>Investigaciones y sanciones por los entes de control de tipo judicial, penal y disciplinario</t>
  </si>
  <si>
    <t>Que el servidor publico manipule el tramite o servicio para el beneficio propio o de un tercero.</t>
  </si>
  <si>
    <t>o</t>
  </si>
  <si>
    <t>En cualquiera de las etapas  para definir o decidir un tramite o servicio.</t>
  </si>
  <si>
    <t>Posibilidad de solicitar y/o recibir dádivas para favorecer  una decisión y/o Influir en otro servidor público para conseguir una actuación concepto, decisión o manipulación relacionado con un tramite y/o servicio que le pueda generar beneficio propio o a un tercero</t>
  </si>
  <si>
    <t xml:space="preserve"> Posibilidad de Perdida de información fisica y digital en los archivos urbanistico y gestion documental  </t>
  </si>
  <si>
    <t>4,3-5,0</t>
  </si>
  <si>
    <t>3,8-4,2</t>
  </si>
  <si>
    <t xml:space="preserve">En cualquer momento por factores internos o externos </t>
  </si>
  <si>
    <t>Perdida de recursos y generación de reprocesos</t>
  </si>
  <si>
    <t>Al momento del vencimiento del termino para la entrega de los informes periodicos que cada dependencia deba reportar.</t>
  </si>
  <si>
    <t xml:space="preserve">Afectación del indice de desempeño institucional  </t>
  </si>
  <si>
    <t>Afectación en la asignación de recursos del sistema general de participaciones</t>
  </si>
  <si>
    <t>Posibilidad de Incumplimiento en el reporte, consolidación, registro y publicación de la información suministrada por las dependencias de la entidad.</t>
  </si>
  <si>
    <t xml:space="preserve"> Los directivos del proceso con el apoyo de la secretaria de las TICS y  Gestión Documental, anualmente y con el proposito de proteger la información fisica y  digital,  capacitan al personal adscrito a la secretaria de planeación dando a conocer la politica de seguridad digital y documental y como debe aplicarse. en el momento no se controlan las desviaciones u observaciones, la evidencia de la ejecución del control son las planillas de asistencia y acta</t>
  </si>
  <si>
    <t>La dificultad en la ejecución de las fases de un trámite soportadas con el uso de herramientas tecnológicas que previenen las acciones presenciales, la Complejidad de los procedimientos del trámite que desbordan la capacidad de comprensión del usuario y las fallas en la cultura de la probidad son factores que ocacionan la Posibilidad de solicitar y/o recibir dádivas para favorecer  una decisión y/o Influir en otro servidor público para conseguir una actuación concepto, decisión o manipulación relacionado con un tramite y/o servicio que le pueda generar beneficio propio o a un tercero ocacionando las potenciales consecuencias: Retrasos en los tramites, Investigaciones y sanciones por los entes de control de tipo judicial, penal y disciplinario y Afectación  de la imagen corporativa.</t>
  </si>
  <si>
    <t xml:space="preserve">D11D13O4 implementar estrategias de digitalización de archivo. </t>
  </si>
  <si>
    <t xml:space="preserve">D5A1 Asegurar mediante las herramientas de planeacion (proyectos de inversion, POAI y PAA) la continuidad progamas estrategicos.  </t>
  </si>
  <si>
    <t>D2D3A2 Cumplimiento del procedimiento de actualizacion de Normograma  y actualización con base a la contigencias.</t>
  </si>
  <si>
    <t>D11D13A4 Adquisicion de equipos idoneos para la digitalizacion del archivo historico</t>
  </si>
  <si>
    <t xml:space="preserve">D13A4 Diseñar e implementar un archivo de gestión documental. </t>
  </si>
  <si>
    <t>D2D9O4 Generar relaciones locales e interinstitucionales para mejorar con entidades que pertenecen a la cadena de tramites</t>
  </si>
  <si>
    <t>Tramites racionalizados e inscritos en el SUIT (Nomenclatura y concepto uso de suelo)</t>
  </si>
  <si>
    <t>Acto administrativo de adopcion de la ventanilla unica</t>
  </si>
  <si>
    <t>F11A8 Establecer una estrategia de comunicación que permita a los ciudadanos, usuarios y grupos de interes conocer adecuadamente los tramites y servicios que presta la secretaria de planeacion de forma virtual y/o presencial</t>
  </si>
  <si>
    <t xml:space="preserve"> Director de  Información y Aplicación de la Norma Urbanística</t>
  </si>
  <si>
    <t>Secretario de Planeación y Directores</t>
  </si>
  <si>
    <t xml:space="preserve">D9D3A1A3 Denuncia disciplinaria, penal  o la pertinente del caso, reportortar al personal de planta que incumpla sus funciones y actualizar el mapa de riesgos </t>
  </si>
  <si>
    <t>Actas de comité tecnicos</t>
  </si>
  <si>
    <t>Denuncia y actulizacion del mapa</t>
  </si>
  <si>
    <t>D7O8 Elaborar un instructivo en el manejo de cada instrumento de planeacion con el fin de que el personal encargado del seguimiento al plan de  desarrollo conozca el paso a paso de cada instrumento</t>
  </si>
  <si>
    <t>Trimestral</t>
  </si>
  <si>
    <t>Instructivo elaborado</t>
  </si>
  <si>
    <t>Reportes</t>
  </si>
  <si>
    <t xml:space="preserve">Director de Planeación del Desarrollo </t>
  </si>
  <si>
    <t>D7A1 Reportar a conrol interno y control disciplinario las dependencias que no reporten la informacion.</t>
  </si>
  <si>
    <t xml:space="preserve">Contrato con lleno de requisitos legales y convenio de pasantes </t>
  </si>
  <si>
    <t>Proyeto formulado</t>
  </si>
  <si>
    <t>Informar a los entes de control según corresponda y solicitar la autorizacoin para recontruir la informacion perdida</t>
  </si>
  <si>
    <t xml:space="preserve">Memorandos, oficios y denuncias </t>
  </si>
  <si>
    <t>F10A8 Bimestralmente realizar medición a los tiempos de respuesta de los tramites a cargo de personal de planta y contratistas</t>
  </si>
  <si>
    <t>Director de SISBEN</t>
  </si>
  <si>
    <t>Informe de seguimiento</t>
  </si>
  <si>
    <t xml:space="preserve">Indicador de eficacia: 
Indice de cumplimiento = (Actividades ejecutadas /Actividades programadas)*100.    </t>
  </si>
  <si>
    <t>Fallas en la cultura de la probidad (Honradez)</t>
  </si>
  <si>
    <t>Dificultad en la ejecución de las fases de los trámites soportados con la informacion precedente y el uso de herramientas tecnológicas que previenen las acciones presenciales</t>
  </si>
  <si>
    <t>D7D10D11D12O7O8 Generar mayor numero de tramites en linea que le den celeridad los procesos. Proyectar (2) tramites en linea.</t>
  </si>
  <si>
    <t xml:space="preserve">D1D2D5D6O5 Realizar semestralmente comites tecnicos en donde se socialicen al personal de planta y contrato los valores institucionales y el codigo de integridad y buen gobierno. </t>
  </si>
  <si>
    <t>Complejidad de los requisitos y  procedimientos del trámite que desbordan la capacidad de comprensión del usuario y/o funcionario</t>
  </si>
  <si>
    <t xml:space="preserve">Cambios demograficos que influyen en la planeación </t>
  </si>
  <si>
    <t>Catastrofes naturales</t>
  </si>
  <si>
    <t>Incumplimiento de las metas de los programas y demas directrices definidas por la entidad</t>
  </si>
  <si>
    <t>Ausencia de  internet o equipos tecnologicos para realizar trabajo en casa</t>
  </si>
  <si>
    <t>9. Decretos emitidos para evitar el contacto social y hacer trabajo en casa</t>
  </si>
  <si>
    <t>D16 O9 solicitar a almacen el prestamo de equipos tecnologicos que tienenn a cargo los funcionarios u otro equipo que este dispoible</t>
  </si>
  <si>
    <r>
      <rPr>
        <b/>
        <sz val="10"/>
        <color theme="1"/>
        <rFont val="Arial"/>
        <family val="2"/>
      </rPr>
      <t>D1 O4,5</t>
    </r>
    <r>
      <rPr>
        <sz val="10"/>
        <color theme="1"/>
        <rFont val="Arial"/>
        <family val="2"/>
      </rPr>
      <t xml:space="preserve"> Realizar capacitaciones al personal o realizar la contratacion continua del personal con el perfil adecuado y/o posibilitar el ingreso de pasantes de las Universidades o del SENA</t>
    </r>
  </si>
  <si>
    <t>D1 O4,5 Realizar capacitaciones al personal o realizar la contratacion continua del personal con el perfil adecuado y/o posibilitar el ingreso de pasantes de las Universidades o del SENA</t>
  </si>
  <si>
    <t>D4O6 Realizar una redistribución de equipos pertenecientes al proceso y elaborar un proyecto de inversion que contenga como actividades la adquisicion de equipos tecnologicos para la digitalizacion del archivo en las diferentes direcciones del proceso</t>
  </si>
  <si>
    <t>ESTRATEGIA DO (SUPERVIVENCIA)
consiste en contrarrestar Debilidades por medio de Oportunidades.</t>
  </si>
  <si>
    <t>ESTRATEGIA FO (CRECIMIENTO)
Utilizar fortalezas para optimizar oportunidades.</t>
  </si>
  <si>
    <t>La combinación de factores como incumplimiento de los demas procesos de las directrices emitidas por la entidad y  desconocimiento del proceso y procedimientos por parte del personal de planta y contrato pueden ocasionar la posibilidad de Incumplimiento en el reporte, consolidación, registro y publicación de la información suministrada por las dependencias de la entidad con las siguientes potenciales consecuencias afectación del indice de desempeño institucional, afectación en la asignación de recursos del sistema general de participaciones y sanciones disciplinarias y fiscales.</t>
  </si>
  <si>
    <t>La combinacion de factores como personal insuficiente para apoyar la totalidad de procesos y la dificultad de la sistematización de la documentación física, al no contar con la infraestructura tecnologica necesaria pueden generar la  posibilidad de Perdida de información fisica y digital en los archivos urbanistico y gestion documental ocasionando la perdida de información critica que puede ser recuperada de forma parcial e incompleta o no recuperada, las investigaciones y sanciones por los entes de control de tipo judicial, penal y disciplinario y la perdida de recursos y generación de reprocesos.</t>
  </si>
  <si>
    <t>D9O4 a traves de los consejos de gobierno y/o comité institucional de gestion y desempeño, socializar los actos administrativos que se expidan para el reporte de la informacion con el proposito de que el Sr Alcalde comprometa al nivel directivo a cumplir estas directrices</t>
  </si>
  <si>
    <r>
      <rPr>
        <b/>
        <sz val="11"/>
        <rFont val="Arial"/>
        <family val="2"/>
      </rPr>
      <t>F5A3</t>
    </r>
    <r>
      <rPr>
        <sz val="11"/>
        <rFont val="Arial"/>
        <family val="2"/>
      </rPr>
      <t xml:space="preserve"> Efectuar el seguimiento a los tiempos de respuesta a las solicitudes al SISBEN utilizando muestreo aleatorio simple.</t>
    </r>
  </si>
  <si>
    <t xml:space="preserve">Informe de seguimiento </t>
  </si>
  <si>
    <t>Mensual</t>
  </si>
  <si>
    <t xml:space="preserve">Indicador de eficacia: 
Indice de cumplimiento = (Actividades ejecutadas /Actividades programadas)*100. </t>
  </si>
  <si>
    <t>1. La alta dirección en coooperación con la Dirección de Talento Humano y la Oficina de Comunicaciones 2. mensualmente socializan los valores incluidos en el código de integridad y buen gobierno 3. con el propósito de insentivar los valor valores institucionales en los servidores públicos y contratistas 4. Cada dependencia socializa un valor de acuerdo a circular emitida por Talento Humano. 5. Se requiere a la dependencia que no lo socialece mediante memorando para que cumpla con su obligación, 6 Memorandos, Piezas graficas, Correos electronicos, Material publicitario.</t>
  </si>
  <si>
    <t>PLAN DE ACCIÓN</t>
  </si>
  <si>
    <t>1.Los directores de: DOTS, DIANU, SISBÉN, 2. anualmente revizan D 3. con el propósito de actualizar y mejorar los requisitos del trámite para una mejor comprensión del ciudadano. 4. Esta información se enviá a la Dirección de Fortalecimiento Institucional para su aprobación y publicación. 5. Al encontrarse un trámite que no tiene actualizado el instructivo u hoja de vida del trámite o no está publicado, se procede inmediatamente a revisar junto con el lider del trámite el por qué  no se actualizó y se procede de manera urgente. 6. Correos electrónicos, Actas, Hoja de Asistencias.</t>
  </si>
  <si>
    <t xml:space="preserve">Realizar trimestralmente una revisión a los instructivos, manuales y a las hojas de vida de los tramites. Adicionalmente, se hará un seguimiento a la documentación publicada a fin de garantizar que esta se encuentre actualizada.   </t>
  </si>
  <si>
    <t xml:space="preserve">1. El Director de DIANU, 2. anualmente programa la racionalización de trámites de su dependencia 3. con el propósito de identificar los trámites susceptibles de mejoras en el ámbito tecnológico 4. esta información es publicada en el SUIT, como estrategia de racionalización de trámits de la entidad. 5 El incumplimiento de lo programado dentro de la estrategia, se debe corregir en el SUIT indicando las causas que originaron el incumplimiento. 6 dejando como evidencia la información actualizada en el SUIT.  </t>
  </si>
  <si>
    <t>Realizar mensualmente una socialización interna y externa a fin que la ciudadanía conozca y se informe de los procesos, procedimientos y cuales son los requisitos requeridos para cada uno de los tramites de la secretaría.</t>
  </si>
  <si>
    <t xml:space="preserve">1. El Director de planeación del desarrollo y el Profesional Especiacializado del grupo planeacion del desarrollo 2. trimestralmente 3. con el proposito de hacer seguimiento y verificar el cumplimiento de las metas del plan de desarrollo a fin de consolidar, registrar y publicar el reporte trimestral 4.  emite una circular a todas las dependecias de la administracion municipal en donde se evidencia un cronograma con fechas de entrega de la información requerida. 5. Las unidades administrativas que no reportan la información son requeridas mediante memorando, oficio  o correo electronico que son enviados mediante los correo electronicos para agilizar la entrega de la misma. 6. la evidencia de la ejecución de este control es la circular emitida y los memorandos, oficios, correos electronicos, Plan Indicativo y aplicativo dispuesto para ello. </t>
  </si>
  <si>
    <t xml:space="preserve">1. El Director de Planeacion del Desarrollo 2. trimestralmente 3. con el proposito de evaluar que la informacion sea reportada adecuadamete en los formatos, siguiendo el procedimiento, cumpliendo con las fechas estalecidas y verificando que las evidecias sustenten el avance reportado  4. el director y el grupo de Plan de Desarrollo y Politicas Publicas hace seguimiento a fin de verificar la ejecución tecnica y financiera 5. si no se hace el reporte programado la secretaria de planeacion  solicita nuevamente mediante memorando 6. la evidencia se plasma en la matriz de Plan Indicativo y/o Aplicativo dispuesto para ello.
</t>
  </si>
  <si>
    <t xml:space="preserve">Implementar estratégias  de enlaces sectorialistas desde el grupo de Planeación del Desarrollo y Políticas Públicas para el acompañamiento permanente, socialización del proceso, procedimientos y la construcción de informes  y reportes de la ejecución tecnica y financiera de todas las dependencias de la Alcaldía de Ibagué e Institutos Descentralizado. Periodicidad: Mensual </t>
  </si>
  <si>
    <t xml:space="preserve">1. Los directores designan a los auxiliares administrativos y a los tecnicos operativos  2. Anualmente 3. Con el proposito de Organizar y proteger la información fisica y  digital, 4. se organizan los archivos de conformidad con las tablas de retencion documental (TRD), elaborar los inventarios y llevar el registro de prestamos de documento. 5. se designa nuevo personal o se reporta la insufiencia de personal para apoyar la totalidad de los actividad a fin de que se contrate nuevo personal 6. expedientes organizados los inventarios elaborados como debe aplicarse. en el momento no se controlan las desviaciones u observaciones, la evidencia de la ejecución del control son las planillas de asistencia y actas. </t>
  </si>
  <si>
    <t>Solicitar una capacitacion por competencias para las personas designadas para el manejo de archivo. Semalmente se realiza seguimiento interno a Gestión Documental, PISAMI.</t>
  </si>
  <si>
    <t xml:space="preserve">1. El director de Información y Aplicación de la norma Urbanistica. 2.Semestralmente. 3. Con el propósito de determinar los equipos tecnologios existentes para la digitalizacion de la docuementación física. 4. Mediante una caracterización e inventarios de los equipos. 5. Se genera el reporte de la necesidad o inexistencia de los equipos tecnologicos para realeizar la sistematización. 6. Reseña fotografica, inventarios, informes de caracterización. </t>
  </si>
  <si>
    <t>Formular un proyecto con los requisitos requeridos por las secretarias Administrativa y de las TIC, para la adquisición de los equipos tecnologicos necesarios a fin de sistematizar la documentación física.</t>
  </si>
  <si>
    <t>La Secretaria de Planeación, en conjunto con los Directores 2. semanalmente revisan las actividades desarrolladas por el personal de planta y contratistas. 3. Con el fin de controlar el cumplimiento de las funciones y actividades . 4. El funcionario o contratista recopila en el formato  establecido la información de lo realizado durante la semana, y lo envía a su Jefe Inmedidato 5. Una vez revisado el Jefe Inmediato valida la información. Dejando como evidencia el registro detallado de las actividades</t>
  </si>
  <si>
    <t>Diciembre de 2021</t>
  </si>
  <si>
    <t>Semestral</t>
  </si>
  <si>
    <t>Cada que se materialice el riesgo</t>
  </si>
  <si>
    <t>Septiembre de 2021</t>
  </si>
  <si>
    <t>Estrategia Actualizada e implementada</t>
  </si>
  <si>
    <t>i</t>
  </si>
  <si>
    <t>Pagina: 1 de 15</t>
  </si>
  <si>
    <t>Fecha: 2020/06/26</t>
  </si>
  <si>
    <t>Versión: 04</t>
  </si>
  <si>
    <t>Codigo:FOR-13-PRO-SIG-04</t>
  </si>
  <si>
    <t>Pagina:2 de 15</t>
  </si>
  <si>
    <t>Pagina: 3 de 15</t>
  </si>
  <si>
    <t>FOR-13-PRO-SIG-04</t>
  </si>
  <si>
    <t>4 de 15</t>
  </si>
  <si>
    <t>Codigo: FOR-13-PRO-SIG-04</t>
  </si>
  <si>
    <t>Pagina: 5 de 15</t>
  </si>
  <si>
    <t>Pagina: 6 de 15</t>
  </si>
  <si>
    <t>Pagina: 7 de 15</t>
  </si>
  <si>
    <t xml:space="preserve">Codigo:FOR-13-PRO-SIG-04                             </t>
  </si>
  <si>
    <t>Pagina: 8 de 15</t>
  </si>
  <si>
    <t xml:space="preserve">Codigo:  FOR-13-PRO-SIG-04                  </t>
  </si>
  <si>
    <t>Pagina: 9 de 15</t>
  </si>
  <si>
    <t xml:space="preserve">Codigo: FOR-13-PRO-SIG-04           </t>
  </si>
  <si>
    <t>Pagina: 10 de 15</t>
  </si>
  <si>
    <t>Versión:04</t>
  </si>
  <si>
    <t>Pagina: 11 de 15</t>
  </si>
  <si>
    <t>Pagina: 12 de 15</t>
  </si>
  <si>
    <t>Pagina: 13 de 15</t>
  </si>
  <si>
    <t>Pagina: 14 de 15</t>
  </si>
  <si>
    <t>Pagina: 15 de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</si>
</sst>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5"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2"/>
      <name val="Arial"/>
      <family val="2"/>
    </font>
    <font>
      <sz val="12"/>
      <color rgb="FFFF0000"/>
      <name val="Arial"/>
      <family val="2"/>
    </font>
    <font>
      <sz val="9"/>
      <color indexed="81"/>
      <name val="Tahoma"/>
      <family val="2"/>
    </font>
    <font>
      <b/>
      <sz val="9"/>
      <color indexed="81"/>
      <name val="Tahoma"/>
      <family val="2"/>
    </font>
    <font>
      <b/>
      <sz val="18"/>
      <color theme="1"/>
      <name val="Arial"/>
      <family val="2"/>
    </font>
  </fonts>
  <fills count="26">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rgb="FFFFD2B3"/>
        <bgColor indexed="64"/>
      </patternFill>
    </fill>
    <fill>
      <patternFill patternType="solid">
        <fgColor rgb="FFFF0000"/>
        <bgColor indexed="64"/>
      </patternFill>
    </fill>
    <fill>
      <patternFill patternType="solid">
        <fgColor theme="4" tint="0.39997558519241921"/>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theme="0"/>
      </right>
      <top/>
      <bottom style="medium">
        <color theme="0"/>
      </bottom>
      <diagonal/>
    </border>
    <border>
      <left/>
      <right style="thin">
        <color indexed="64"/>
      </right>
      <top style="medium">
        <color indexed="64"/>
      </top>
      <bottom style="thin">
        <color indexed="64"/>
      </bottom>
      <diagonal/>
    </border>
  </borders>
  <cellStyleXfs count="1">
    <xf numFmtId="0" fontId="0" fillId="0" borderId="0"/>
  </cellStyleXfs>
  <cellXfs count="1050">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5" fillId="0" borderId="0" xfId="0" applyFont="1" applyBorder="1"/>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0" fillId="0" borderId="0" xfId="0" applyBorder="1"/>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applyBorder="1"/>
    <xf numFmtId="0" fontId="15" fillId="0" borderId="0" xfId="0" applyFont="1" applyAlignment="1">
      <alignment horizontal="center"/>
    </xf>
    <xf numFmtId="0" fontId="9" fillId="0" borderId="0" xfId="0" applyFont="1" applyBorder="1"/>
    <xf numFmtId="0" fontId="5" fillId="5" borderId="30" xfId="0" applyFont="1" applyFill="1" applyBorder="1" applyAlignment="1">
      <alignment vertical="center"/>
    </xf>
    <xf numFmtId="0" fontId="5" fillId="5" borderId="64" xfId="0" applyFont="1" applyFill="1" applyBorder="1" applyAlignment="1">
      <alignment horizontal="center" vertical="center" wrapText="1"/>
    </xf>
    <xf numFmtId="0" fontId="5" fillId="5" borderId="64"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0" xfId="0" applyFont="1" applyFill="1" applyBorder="1" applyAlignment="1">
      <alignment vertical="center" wrapText="1"/>
    </xf>
    <xf numFmtId="0" fontId="5" fillId="0" borderId="84"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5" fillId="0" borderId="0" xfId="0" applyFont="1" applyBorder="1" applyAlignment="1">
      <alignment horizont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6" fillId="13" borderId="5" xfId="0" applyFont="1" applyFill="1" applyBorder="1" applyAlignment="1">
      <alignment horizontal="center"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ont="1" applyFill="1" applyBorder="1" applyAlignment="1">
      <alignment horizontal="center" vertical="center" wrapText="1"/>
    </xf>
    <xf numFmtId="0" fontId="0" fillId="5" borderId="58" xfId="0" applyFont="1" applyFill="1" applyBorder="1" applyAlignment="1">
      <alignment horizontal="left" vertical="center" wrapText="1"/>
    </xf>
    <xf numFmtId="0" fontId="5" fillId="13" borderId="65"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6" fillId="0" borderId="0" xfId="0" applyFont="1" applyBorder="1" applyAlignment="1">
      <alignment vertical="center"/>
    </xf>
    <xf numFmtId="0" fontId="5" fillId="13" borderId="79" xfId="0" applyFont="1" applyFill="1" applyBorder="1" applyAlignment="1">
      <alignment vertical="center" wrapText="1"/>
    </xf>
    <xf numFmtId="0" fontId="5" fillId="13" borderId="5" xfId="0" applyFont="1" applyFill="1" applyBorder="1" applyAlignment="1">
      <alignment vertical="center" wrapText="1"/>
    </xf>
    <xf numFmtId="0" fontId="0" fillId="5" borderId="58" xfId="0" applyFill="1" applyBorder="1" applyAlignment="1">
      <alignment horizontal="center"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0" fillId="0" borderId="1" xfId="0" applyFont="1"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0" fontId="5" fillId="0" borderId="0" xfId="0" applyFont="1" applyBorder="1" applyAlignment="1">
      <alignment horizontal="left" vertical="center" wrapText="1"/>
    </xf>
    <xf numFmtId="0" fontId="0" fillId="3" borderId="41" xfId="0" applyFill="1" applyBorder="1" applyAlignment="1"/>
    <xf numFmtId="0" fontId="0" fillId="3" borderId="24" xfId="0" applyFill="1" applyBorder="1" applyAlignment="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Fill="1" applyBorder="1"/>
    <xf numFmtId="0" fontId="5" fillId="0" borderId="0" xfId="0" applyFont="1" applyFill="1" applyBorder="1" applyAlignment="1">
      <alignment horizontal="center"/>
    </xf>
    <xf numFmtId="0" fontId="5" fillId="0" borderId="0" xfId="0" applyFont="1" applyFill="1" applyBorder="1" applyAlignment="1">
      <alignment horizontal="center" vertical="top"/>
    </xf>
    <xf numFmtId="0" fontId="6" fillId="0" borderId="0" xfId="0" applyFont="1" applyFill="1" applyBorder="1"/>
    <xf numFmtId="0" fontId="2" fillId="0" borderId="0" xfId="0" applyFont="1" applyFill="1" applyBorder="1" applyAlignment="1">
      <alignment vertical="center" wrapText="1"/>
    </xf>
    <xf numFmtId="0" fontId="3" fillId="0" borderId="0" xfId="0" applyFont="1" applyFill="1" applyBorder="1" applyAlignment="1">
      <alignment vertical="center" wrapText="1"/>
    </xf>
    <xf numFmtId="0" fontId="6" fillId="0" borderId="0" xfId="0" applyFont="1" applyFill="1" applyBorder="1" applyAlignment="1">
      <alignment horizontal="center" vertical="center"/>
    </xf>
    <xf numFmtId="0" fontId="19"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6" xfId="0" applyFont="1" applyBorder="1" applyAlignment="1">
      <alignment horizontal="left" vertical="center" wrapText="1"/>
    </xf>
    <xf numFmtId="0" fontId="33" fillId="10" borderId="0" xfId="0" applyFont="1" applyFill="1" applyBorder="1" applyAlignment="1">
      <alignment horizontal="center" vertical="center"/>
    </xf>
    <xf numFmtId="0" fontId="33" fillId="3" borderId="0" xfId="0" applyFont="1" applyFill="1" applyBorder="1" applyAlignment="1">
      <alignment horizontal="center" vertical="center"/>
    </xf>
    <xf numFmtId="0" fontId="33" fillId="9" borderId="0" xfId="0" applyFont="1" applyFill="1" applyBorder="1" applyAlignment="1">
      <alignment horizontal="center" vertical="center"/>
    </xf>
    <xf numFmtId="0" fontId="33" fillId="0" borderId="0" xfId="0" applyFont="1" applyBorder="1" applyAlignment="1">
      <alignment horizontal="center" vertical="center"/>
    </xf>
    <xf numFmtId="0" fontId="33" fillId="8" borderId="0" xfId="0" applyFont="1" applyFill="1" applyBorder="1" applyAlignment="1">
      <alignment horizontal="center" vertical="center"/>
    </xf>
    <xf numFmtId="0" fontId="33" fillId="11" borderId="0" xfId="0" applyFont="1" applyFill="1" applyBorder="1" applyAlignment="1">
      <alignment horizontal="center" vertical="center"/>
    </xf>
    <xf numFmtId="0" fontId="0" fillId="3" borderId="22" xfId="0" applyFill="1" applyBorder="1" applyAlignment="1">
      <alignment horizontal="center" vertical="center"/>
    </xf>
    <xf numFmtId="0" fontId="0" fillId="3" borderId="0" xfId="0" applyFill="1" applyBorder="1" applyAlignment="1">
      <alignment horizontal="center" vertical="center"/>
    </xf>
    <xf numFmtId="0" fontId="0" fillId="3" borderId="39" xfId="0" applyFill="1" applyBorder="1" applyAlignment="1">
      <alignment horizontal="center" vertical="center"/>
    </xf>
    <xf numFmtId="0" fontId="5" fillId="0" borderId="0" xfId="0" applyFont="1" applyBorder="1" applyAlignment="1">
      <alignment horizontal="center" vertical="center"/>
    </xf>
    <xf numFmtId="0" fontId="5" fillId="0" borderId="22" xfId="0" applyFont="1" applyBorder="1" applyAlignment="1">
      <alignment horizontal="center" vertical="center"/>
    </xf>
    <xf numFmtId="0" fontId="10" fillId="3" borderId="0" xfId="0" applyFont="1" applyFill="1" applyBorder="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7"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Border="1" applyAlignment="1">
      <alignment horizontal="center" vertical="center"/>
    </xf>
    <xf numFmtId="0" fontId="39" fillId="3" borderId="0" xfId="0" applyFont="1" applyFill="1" applyBorder="1" applyAlignment="1">
      <alignment horizontal="center" vertical="center"/>
    </xf>
    <xf numFmtId="0" fontId="39" fillId="9" borderId="0" xfId="0" applyFont="1" applyFill="1" applyBorder="1" applyAlignment="1">
      <alignment horizontal="center" vertical="center"/>
    </xf>
    <xf numFmtId="0" fontId="39" fillId="0" borderId="0" xfId="0" applyFont="1" applyBorder="1" applyAlignment="1">
      <alignment horizontal="center" vertical="center"/>
    </xf>
    <xf numFmtId="0" fontId="39" fillId="8" borderId="0" xfId="0" applyFont="1" applyFill="1" applyBorder="1" applyAlignment="1">
      <alignment horizontal="center" vertical="center"/>
    </xf>
    <xf numFmtId="0" fontId="39" fillId="11" borderId="0" xfId="0" applyFont="1" applyFill="1" applyBorder="1" applyAlignment="1">
      <alignment horizontal="center" vertical="center"/>
    </xf>
    <xf numFmtId="0" fontId="40" fillId="3" borderId="0" xfId="0" applyFont="1" applyFill="1" applyBorder="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2" xfId="0" applyFont="1" applyFill="1" applyBorder="1" applyAlignment="1">
      <alignment horizontal="left" vertical="center"/>
    </xf>
    <xf numFmtId="0" fontId="8" fillId="16" borderId="83" xfId="0" applyFont="1" applyFill="1" applyBorder="1" applyAlignment="1">
      <alignment horizontal="left" vertical="center"/>
    </xf>
    <xf numFmtId="0" fontId="5" fillId="0" borderId="0" xfId="0" applyFont="1" applyBorder="1" applyAlignment="1">
      <alignment horizontal="left" vertical="center"/>
    </xf>
    <xf numFmtId="0" fontId="7" fillId="0" borderId="0" xfId="0" applyFont="1" applyBorder="1" applyAlignment="1">
      <alignment horizontal="left" vertical="center" wrapText="1"/>
    </xf>
    <xf numFmtId="0" fontId="23" fillId="0" borderId="0" xfId="0" applyFont="1" applyBorder="1" applyAlignment="1">
      <alignment horizontal="left" vertical="center" wrapText="1"/>
    </xf>
    <xf numFmtId="0" fontId="7" fillId="0" borderId="0" xfId="0" applyFont="1" applyBorder="1" applyAlignment="1">
      <alignment horizontal="left" vertical="center"/>
    </xf>
    <xf numFmtId="0" fontId="23" fillId="0" borderId="0" xfId="0" applyFont="1" applyBorder="1" applyAlignment="1">
      <alignment horizontal="left" vertical="center"/>
    </xf>
    <xf numFmtId="0" fontId="8" fillId="5" borderId="64" xfId="0" applyFont="1" applyFill="1" applyBorder="1" applyAlignment="1">
      <alignment horizontal="center" vertical="center"/>
    </xf>
    <xf numFmtId="0" fontId="8" fillId="5" borderId="46" xfId="0" applyFont="1" applyFill="1" applyBorder="1" applyAlignment="1">
      <alignment horizontal="center" vertical="center"/>
    </xf>
    <xf numFmtId="0" fontId="42" fillId="0" borderId="1" xfId="0" applyFont="1" applyBorder="1" applyAlignment="1">
      <alignment horizontal="left" vertical="center" wrapText="1"/>
    </xf>
    <xf numFmtId="0" fontId="5" fillId="0" borderId="0" xfId="0" applyFont="1" applyAlignment="1">
      <alignment vertical="top"/>
    </xf>
    <xf numFmtId="0" fontId="7" fillId="0" borderId="0" xfId="0" applyFont="1" applyAlignment="1">
      <alignment horizontal="left" vertical="center" wrapText="1"/>
    </xf>
    <xf numFmtId="0" fontId="19" fillId="23" borderId="1"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9" fillId="0" borderId="1" xfId="0" applyFont="1" applyBorder="1" applyAlignment="1" applyProtection="1">
      <alignment vertical="center" wrapText="1"/>
      <protection locked="0"/>
    </xf>
    <xf numFmtId="0" fontId="6" fillId="15" borderId="28" xfId="0" applyFont="1" applyFill="1" applyBorder="1" applyAlignment="1" applyProtection="1">
      <alignment horizontal="center" vertical="center" wrapText="1"/>
    </xf>
    <xf numFmtId="0" fontId="19" fillId="15" borderId="28" xfId="0" applyFont="1" applyFill="1" applyBorder="1" applyAlignment="1" applyProtection="1">
      <alignment horizontal="center" vertical="center" wrapText="1"/>
    </xf>
    <xf numFmtId="0" fontId="5" fillId="0" borderId="0" xfId="0" applyFont="1" applyBorder="1" applyAlignment="1" applyProtection="1">
      <alignment horizontal="left" vertical="center" wrapText="1"/>
    </xf>
    <xf numFmtId="0" fontId="5" fillId="0" borderId="22" xfId="0" applyFont="1" applyBorder="1" applyAlignment="1" applyProtection="1">
      <alignment horizontal="left" vertical="center" wrapText="1"/>
    </xf>
    <xf numFmtId="0" fontId="5" fillId="0" borderId="0" xfId="0" applyFont="1" applyBorder="1" applyProtection="1"/>
    <xf numFmtId="0" fontId="5" fillId="0" borderId="22" xfId="0" applyFont="1" applyBorder="1" applyProtection="1"/>
    <xf numFmtId="0" fontId="5" fillId="0" borderId="41" xfId="0" applyFont="1" applyBorder="1" applyProtection="1"/>
    <xf numFmtId="0" fontId="5" fillId="0" borderId="24" xfId="0" applyFont="1" applyBorder="1" applyProtection="1"/>
    <xf numFmtId="0" fontId="5" fillId="3" borderId="0" xfId="0" applyFont="1" applyFill="1" applyBorder="1" applyAlignment="1" applyProtection="1">
      <alignment horizontal="left" vertical="center" wrapText="1"/>
    </xf>
    <xf numFmtId="0" fontId="5" fillId="3" borderId="36" xfId="0" applyFont="1" applyFill="1" applyBorder="1" applyAlignment="1" applyProtection="1">
      <alignment horizontal="left" vertical="center" wrapText="1"/>
    </xf>
    <xf numFmtId="0" fontId="5" fillId="0" borderId="0" xfId="0" applyFont="1" applyProtection="1"/>
    <xf numFmtId="164" fontId="19" fillId="15" borderId="16" xfId="0" applyNumberFormat="1" applyFont="1" applyFill="1" applyBorder="1" applyAlignment="1" applyProtection="1">
      <alignment horizontal="center" vertical="center" wrapText="1"/>
    </xf>
    <xf numFmtId="0" fontId="45" fillId="15" borderId="54" xfId="0" applyFont="1" applyFill="1" applyBorder="1" applyAlignment="1" applyProtection="1">
      <alignment horizontal="center" vertical="center" wrapText="1"/>
    </xf>
    <xf numFmtId="0" fontId="1" fillId="0" borderId="1" xfId="0" applyFont="1" applyBorder="1" applyAlignment="1">
      <alignment horizontal="center" vertical="center" wrapText="1"/>
    </xf>
    <xf numFmtId="0" fontId="8" fillId="16" borderId="88" xfId="0" applyFont="1" applyFill="1" applyBorder="1" applyAlignment="1">
      <alignment horizontal="left" vertical="center"/>
    </xf>
    <xf numFmtId="0" fontId="8" fillId="16" borderId="82" xfId="0" applyFont="1" applyFill="1" applyBorder="1" applyAlignment="1">
      <alignment horizontal="left" vertical="center"/>
    </xf>
    <xf numFmtId="0" fontId="9" fillId="16" borderId="88" xfId="0" applyFont="1" applyFill="1" applyBorder="1" applyAlignment="1">
      <alignment horizontal="left"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5" fillId="16" borderId="87"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0" fillId="0" borderId="0" xfId="0" applyAlignment="1">
      <alignment horizontal="center"/>
    </xf>
    <xf numFmtId="164" fontId="5" fillId="8" borderId="6" xfId="0" applyNumberFormat="1" applyFont="1" applyFill="1" applyBorder="1" applyAlignment="1" applyProtection="1">
      <alignment vertical="center"/>
    </xf>
    <xf numFmtId="0" fontId="5" fillId="0" borderId="2" xfId="0" applyFont="1" applyBorder="1" applyAlignment="1" applyProtection="1">
      <alignment horizontal="center" vertical="center" wrapText="1"/>
      <protection locked="0"/>
    </xf>
    <xf numFmtId="0" fontId="1" fillId="0" borderId="1" xfId="0" applyFont="1" applyBorder="1" applyAlignment="1">
      <alignment horizontal="left" vertical="center" wrapText="1"/>
    </xf>
    <xf numFmtId="0" fontId="5" fillId="0" borderId="1" xfId="0" applyFont="1" applyBorder="1" applyAlignment="1" applyProtection="1">
      <alignment horizontal="center" vertical="center" wrapText="1"/>
      <protection locked="0"/>
    </xf>
    <xf numFmtId="0" fontId="8" fillId="5" borderId="30" xfId="0" applyFont="1" applyFill="1" applyBorder="1" applyAlignment="1">
      <alignment horizontal="center" vertical="center"/>
    </xf>
    <xf numFmtId="164" fontId="5" fillId="17" borderId="29" xfId="0" applyNumberFormat="1" applyFont="1" applyFill="1" applyBorder="1" applyAlignment="1" applyProtection="1">
      <alignment vertical="center"/>
    </xf>
    <xf numFmtId="16" fontId="0" fillId="0" borderId="0" xfId="0" applyNumberFormat="1"/>
    <xf numFmtId="0" fontId="0" fillId="11" borderId="0" xfId="0" applyFill="1"/>
    <xf numFmtId="0" fontId="0" fillId="24" borderId="0" xfId="0" applyFill="1"/>
    <xf numFmtId="0" fontId="1" fillId="0" borderId="1"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50" fillId="0" borderId="1" xfId="0" applyFont="1" applyBorder="1" applyAlignment="1" applyProtection="1">
      <alignment vertical="center" wrapText="1"/>
      <protection locked="0"/>
    </xf>
    <xf numFmtId="0" fontId="50" fillId="0" borderId="1" xfId="0" applyFont="1" applyBorder="1" applyAlignment="1" applyProtection="1">
      <alignment horizontal="center" vertical="center" wrapText="1"/>
      <protection locked="0"/>
    </xf>
    <xf numFmtId="0" fontId="1" fillId="0" borderId="1" xfId="0" applyFont="1" applyBorder="1" applyAlignment="1">
      <alignment horizontal="left" vertical="center" wrapText="1"/>
    </xf>
    <xf numFmtId="0" fontId="1" fillId="13" borderId="45" xfId="0" applyFont="1" applyFill="1" applyBorder="1" applyAlignment="1">
      <alignment vertical="center" wrapText="1"/>
    </xf>
    <xf numFmtId="0" fontId="14" fillId="0" borderId="0" xfId="0" applyFont="1" applyAlignment="1">
      <alignment horizontal="center"/>
    </xf>
    <xf numFmtId="0" fontId="6" fillId="0" borderId="0" xfId="0" applyFont="1" applyBorder="1" applyAlignment="1">
      <alignment horizontal="center"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1" fillId="0" borderId="10" xfId="0" applyFont="1" applyBorder="1" applyAlignment="1">
      <alignment vertical="center" wrapText="1"/>
    </xf>
    <xf numFmtId="0" fontId="42" fillId="0" borderId="1" xfId="0" applyFont="1" applyBorder="1" applyAlignment="1">
      <alignment vertical="center" wrapText="1"/>
    </xf>
    <xf numFmtId="0" fontId="1" fillId="0" borderId="1" xfId="0" applyFont="1" applyBorder="1" applyAlignment="1">
      <alignment vertical="top" wrapText="1"/>
    </xf>
    <xf numFmtId="0" fontId="6" fillId="0" borderId="1" xfId="0" applyFont="1" applyBorder="1" applyAlignment="1">
      <alignment horizontal="center" vertical="center"/>
    </xf>
    <xf numFmtId="0" fontId="6" fillId="0" borderId="0" xfId="0" applyFont="1" applyBorder="1" applyAlignment="1">
      <alignment horizontal="center"/>
    </xf>
    <xf numFmtId="0" fontId="6" fillId="0" borderId="0" xfId="0" applyFont="1" applyAlignment="1">
      <alignment horizontal="center"/>
    </xf>
    <xf numFmtId="0" fontId="6" fillId="0" borderId="1" xfId="0" applyFont="1" applyBorder="1" applyAlignment="1">
      <alignment horizontal="center" vertical="center" wrapText="1"/>
    </xf>
    <xf numFmtId="0" fontId="28" fillId="0" borderId="1" xfId="0" applyFont="1" applyBorder="1" applyAlignment="1">
      <alignment horizontal="center" vertical="center" wrapText="1"/>
    </xf>
    <xf numFmtId="0" fontId="8" fillId="5" borderId="64" xfId="0" applyFont="1" applyFill="1" applyBorder="1" applyAlignment="1">
      <alignment horizontal="center"/>
    </xf>
    <xf numFmtId="0" fontId="6" fillId="0" borderId="0" xfId="0" applyFont="1" applyBorder="1" applyAlignment="1">
      <alignment horizontal="center" wrapText="1"/>
    </xf>
    <xf numFmtId="0" fontId="5" fillId="0" borderId="1" xfId="0" applyFont="1" applyBorder="1"/>
    <xf numFmtId="0" fontId="0" fillId="25" borderId="0" xfId="0" applyFill="1"/>
    <xf numFmtId="0" fontId="1" fillId="0" borderId="6"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6" fillId="3" borderId="1" xfId="0" applyFont="1" applyFill="1" applyBorder="1" applyAlignment="1">
      <alignment horizontal="center" vertical="center"/>
    </xf>
    <xf numFmtId="0" fontId="1" fillId="3" borderId="0" xfId="0" applyFont="1" applyFill="1" applyAlignment="1">
      <alignment vertical="center" wrapText="1"/>
    </xf>
    <xf numFmtId="0" fontId="6" fillId="3" borderId="2"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5" fillId="3" borderId="5" xfId="0" applyFont="1" applyFill="1" applyBorder="1" applyAlignment="1">
      <alignment horizontal="left" vertical="center" wrapText="1"/>
    </xf>
    <xf numFmtId="0" fontId="6" fillId="3" borderId="5" xfId="0" applyFont="1" applyFill="1" applyBorder="1" applyAlignment="1">
      <alignment horizontal="center" vertical="center" wrapText="1"/>
    </xf>
    <xf numFmtId="0" fontId="6" fillId="3" borderId="1" xfId="0" applyFont="1" applyFill="1" applyBorder="1" applyAlignment="1"/>
    <xf numFmtId="0" fontId="6" fillId="3" borderId="1" xfId="0" applyFont="1" applyFill="1" applyBorder="1" applyAlignment="1">
      <alignment horizontal="center" wrapText="1"/>
    </xf>
    <xf numFmtId="0" fontId="6" fillId="3" borderId="5" xfId="0" applyFont="1" applyFill="1" applyBorder="1" applyAlignment="1">
      <alignment horizontal="center" wrapText="1"/>
    </xf>
    <xf numFmtId="0" fontId="15" fillId="15" borderId="16" xfId="0" applyFont="1" applyFill="1" applyBorder="1" applyAlignment="1" applyProtection="1">
      <alignment horizontal="center" vertical="center" wrapText="1"/>
    </xf>
    <xf numFmtId="0" fontId="5" fillId="0" borderId="60" xfId="0" applyFont="1" applyBorder="1" applyAlignment="1" applyProtection="1">
      <alignment horizontal="center" vertical="center"/>
    </xf>
    <xf numFmtId="0" fontId="6" fillId="15" borderId="17" xfId="0" applyFont="1" applyFill="1" applyBorder="1" applyAlignment="1" applyProtection="1">
      <alignment horizontal="center" vertical="center" wrapText="1"/>
    </xf>
    <xf numFmtId="0" fontId="5" fillId="3" borderId="1" xfId="0" applyFont="1" applyFill="1" applyBorder="1" applyAlignment="1" applyProtection="1">
      <alignment horizontal="left" vertical="top" wrapText="1"/>
    </xf>
    <xf numFmtId="0" fontId="6" fillId="15" borderId="1" xfId="0" applyFont="1" applyFill="1" applyBorder="1" applyAlignment="1" applyProtection="1">
      <alignment horizontal="center" vertical="top" wrapText="1"/>
    </xf>
    <xf numFmtId="0" fontId="0" fillId="0" borderId="1" xfId="0" applyBorder="1" applyAlignment="1" applyProtection="1">
      <alignment vertical="top" wrapText="1"/>
      <protection locked="0"/>
    </xf>
    <xf numFmtId="0" fontId="1" fillId="3" borderId="1" xfId="0" applyFont="1" applyFill="1" applyBorder="1" applyAlignment="1">
      <alignment vertical="top" wrapText="1"/>
    </xf>
    <xf numFmtId="0" fontId="1" fillId="0" borderId="1"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7" fillId="0" borderId="1" xfId="0" applyFont="1" applyBorder="1" applyAlignment="1">
      <alignment horizontal="left" vertical="center" wrapText="1"/>
    </xf>
    <xf numFmtId="0" fontId="7" fillId="0" borderId="0" xfId="0" applyFont="1" applyBorder="1" applyAlignment="1">
      <alignment horizontal="center" vertical="center" wrapText="1"/>
    </xf>
    <xf numFmtId="0" fontId="23" fillId="0" borderId="1" xfId="0" applyFont="1" applyBorder="1" applyAlignment="1">
      <alignment horizontal="left" vertical="center" wrapText="1"/>
    </xf>
    <xf numFmtId="0" fontId="8" fillId="5" borderId="1" xfId="0" applyFont="1" applyFill="1" applyBorder="1" applyAlignment="1">
      <alignment horizontal="center" vertical="center"/>
    </xf>
    <xf numFmtId="0" fontId="42" fillId="3" borderId="1" xfId="0" applyFont="1" applyFill="1" applyBorder="1" applyAlignment="1">
      <alignment horizontal="left" vertical="center" wrapText="1"/>
    </xf>
    <xf numFmtId="0" fontId="28"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1" fillId="3" borderId="1" xfId="0" applyFont="1" applyFill="1" applyBorder="1" applyAlignment="1">
      <alignment horizontal="left" vertical="center" wrapText="1"/>
    </xf>
    <xf numFmtId="0" fontId="1" fillId="3" borderId="1" xfId="0" applyFont="1" applyFill="1" applyBorder="1" applyAlignment="1">
      <alignment vertical="center" wrapText="1"/>
    </xf>
    <xf numFmtId="0" fontId="6" fillId="3" borderId="1" xfId="0" applyFont="1" applyFill="1" applyBorder="1" applyAlignment="1">
      <alignment horizontal="center"/>
    </xf>
    <xf numFmtId="0" fontId="42" fillId="3" borderId="5" xfId="0" applyFont="1" applyFill="1" applyBorder="1" applyAlignment="1">
      <alignment horizontal="left" vertical="center" wrapText="1"/>
    </xf>
    <xf numFmtId="0" fontId="5" fillId="3" borderId="0" xfId="0" applyFont="1" applyFill="1" applyBorder="1" applyAlignment="1">
      <alignment horizontal="left" vertical="center" wrapText="1"/>
    </xf>
    <xf numFmtId="0" fontId="5" fillId="3" borderId="0" xfId="0" applyFont="1" applyFill="1" applyBorder="1" applyAlignment="1">
      <alignment horizontal="left" vertical="center"/>
    </xf>
    <xf numFmtId="0" fontId="6" fillId="3" borderId="0" xfId="0" applyFont="1" applyFill="1" applyBorder="1" applyAlignment="1">
      <alignment horizontal="center" wrapText="1"/>
    </xf>
    <xf numFmtId="0" fontId="15" fillId="16" borderId="2" xfId="0" applyFont="1" applyFill="1" applyBorder="1" applyAlignment="1">
      <alignment horizontal="center" vertical="center"/>
    </xf>
    <xf numFmtId="0" fontId="7" fillId="0" borderId="0" xfId="0" applyFont="1" applyAlignment="1">
      <alignment horizontal="center"/>
    </xf>
    <xf numFmtId="0" fontId="20" fillId="0" borderId="0" xfId="0" applyFont="1"/>
    <xf numFmtId="0" fontId="1" fillId="3" borderId="0" xfId="0" applyFont="1" applyFill="1" applyBorder="1" applyAlignment="1">
      <alignment horizontal="left" vertical="center" wrapText="1"/>
    </xf>
    <xf numFmtId="0" fontId="5" fillId="0" borderId="1" xfId="0" applyFont="1" applyBorder="1" applyAlignment="1">
      <alignment horizontal="left" vertical="center" wrapText="1"/>
    </xf>
    <xf numFmtId="0" fontId="5" fillId="3" borderId="1" xfId="0" applyFont="1" applyFill="1" applyBorder="1" applyAlignment="1">
      <alignment horizontal="center" vertical="center"/>
    </xf>
    <xf numFmtId="0" fontId="23" fillId="3" borderId="1" xfId="0" applyFont="1" applyFill="1" applyBorder="1" applyAlignment="1" applyProtection="1">
      <alignment horizontal="center" vertical="center" wrapText="1"/>
      <protection locked="0"/>
    </xf>
    <xf numFmtId="0" fontId="6" fillId="13" borderId="10" xfId="0" applyFont="1" applyFill="1" applyBorder="1" applyAlignment="1">
      <alignment horizontal="center" vertical="center" wrapText="1"/>
    </xf>
    <xf numFmtId="0" fontId="5" fillId="0" borderId="1" xfId="0" applyFont="1" applyBorder="1" applyAlignment="1">
      <alignment horizontal="left" vertical="center" wrapText="1"/>
    </xf>
    <xf numFmtId="0" fontId="1" fillId="0" borderId="1" xfId="0" applyFont="1" applyBorder="1" applyAlignment="1" applyProtection="1">
      <alignment horizontal="center" vertical="center"/>
      <protection locked="0"/>
    </xf>
    <xf numFmtId="0" fontId="1" fillId="0" borderId="61" xfId="0" applyFont="1" applyBorder="1" applyAlignment="1" applyProtection="1">
      <alignment horizontal="center" vertical="center"/>
      <protection locked="0"/>
    </xf>
    <xf numFmtId="0" fontId="5" fillId="0" borderId="1" xfId="0" applyFont="1" applyBorder="1" applyAlignment="1">
      <alignment horizontal="center" vertical="center" wrapText="1"/>
    </xf>
    <xf numFmtId="0" fontId="42" fillId="0" borderId="6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1" fillId="0" borderId="1" xfId="0" applyFont="1" applyFill="1" applyBorder="1" applyAlignment="1" applyProtection="1">
      <alignment horizontal="center" vertical="center"/>
      <protection locked="0"/>
    </xf>
    <xf numFmtId="0" fontId="1" fillId="0" borderId="1" xfId="0" applyFont="1" applyFill="1" applyBorder="1" applyAlignment="1" applyProtection="1">
      <alignment horizontal="center" vertical="center"/>
    </xf>
    <xf numFmtId="165" fontId="1" fillId="7" borderId="60" xfId="0" applyNumberFormat="1" applyFont="1" applyFill="1" applyBorder="1" applyAlignment="1" applyProtection="1">
      <alignment horizontal="center" vertical="center"/>
    </xf>
    <xf numFmtId="0" fontId="1" fillId="0" borderId="95" xfId="0" applyFont="1" applyBorder="1" applyAlignment="1" applyProtection="1">
      <alignment horizontal="center" vertical="top"/>
      <protection locked="0"/>
    </xf>
    <xf numFmtId="0" fontId="1" fillId="0" borderId="96" xfId="0" applyFont="1" applyBorder="1" applyAlignment="1" applyProtection="1">
      <alignment vertical="top"/>
      <protection locked="0"/>
    </xf>
    <xf numFmtId="165" fontId="1" fillId="4" borderId="60" xfId="0" applyNumberFormat="1" applyFont="1" applyFill="1" applyBorder="1" applyAlignment="1" applyProtection="1">
      <alignment horizontal="center" vertical="center"/>
    </xf>
    <xf numFmtId="0" fontId="1" fillId="0" borderId="96" xfId="0" applyFont="1" applyBorder="1"/>
    <xf numFmtId="165" fontId="1" fillId="24" borderId="60" xfId="0" applyNumberFormat="1" applyFont="1" applyFill="1" applyBorder="1" applyAlignment="1" applyProtection="1">
      <alignment horizontal="center" vertical="center"/>
    </xf>
    <xf numFmtId="0" fontId="42" fillId="3" borderId="1" xfId="0" applyFont="1" applyFill="1" applyBorder="1" applyAlignment="1" applyProtection="1">
      <alignment horizontal="center" vertical="center"/>
      <protection locked="0"/>
    </xf>
    <xf numFmtId="0" fontId="1" fillId="3" borderId="1" xfId="0" applyFont="1" applyFill="1" applyBorder="1" applyAlignment="1" applyProtection="1">
      <alignment wrapText="1"/>
      <protection locked="0"/>
    </xf>
    <xf numFmtId="0" fontId="1" fillId="3" borderId="1" xfId="0" applyFont="1" applyFill="1" applyBorder="1" applyAlignment="1" applyProtection="1">
      <alignment vertical="top" wrapText="1"/>
      <protection locked="0"/>
    </xf>
    <xf numFmtId="0" fontId="1" fillId="0" borderId="1" xfId="0" applyFont="1" applyBorder="1" applyAlignment="1" applyProtection="1">
      <alignment vertical="top" wrapText="1"/>
      <protection locked="0"/>
    </xf>
    <xf numFmtId="0" fontId="42" fillId="3" borderId="61" xfId="0" applyFont="1" applyFill="1" applyBorder="1" applyAlignment="1" applyProtection="1">
      <alignment horizontal="center" vertical="center"/>
      <protection locked="0"/>
    </xf>
    <xf numFmtId="164" fontId="1" fillId="4" borderId="60" xfId="0" applyNumberFormat="1" applyFont="1" applyFill="1" applyBorder="1" applyAlignment="1" applyProtection="1">
      <alignment horizontal="center" vertical="center"/>
    </xf>
    <xf numFmtId="164" fontId="1" fillId="24" borderId="60" xfId="0" applyNumberFormat="1" applyFont="1" applyFill="1" applyBorder="1" applyAlignment="1" applyProtection="1">
      <alignment horizontal="center" vertical="center"/>
    </xf>
    <xf numFmtId="0" fontId="7" fillId="3" borderId="1" xfId="0" applyFont="1" applyFill="1" applyBorder="1" applyAlignment="1">
      <alignment horizontal="center"/>
    </xf>
    <xf numFmtId="0" fontId="23" fillId="3"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3" borderId="1" xfId="0" applyFont="1" applyFill="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7" fillId="0" borderId="7" xfId="0" applyFont="1" applyBorder="1"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23" fillId="3" borderId="7" xfId="0" applyFont="1" applyFill="1" applyBorder="1" applyAlignment="1" applyProtection="1">
      <alignment horizontal="center" vertical="center" wrapText="1"/>
      <protection locked="0"/>
    </xf>
    <xf numFmtId="0" fontId="7" fillId="3" borderId="7" xfId="0" applyFont="1" applyFill="1" applyBorder="1" applyAlignment="1" applyProtection="1">
      <alignment horizontal="center" vertical="center" wrapText="1"/>
      <protection locked="0"/>
    </xf>
    <xf numFmtId="0" fontId="7" fillId="0" borderId="5" xfId="0" applyFont="1" applyBorder="1" applyAlignment="1">
      <alignment horizontal="center" vertical="center" wrapText="1"/>
    </xf>
    <xf numFmtId="0" fontId="14" fillId="0" borderId="5" xfId="0" applyFont="1" applyBorder="1" applyAlignment="1">
      <alignment horizontal="center"/>
    </xf>
    <xf numFmtId="0" fontId="19" fillId="6" borderId="5" xfId="0" applyFont="1" applyFill="1" applyBorder="1" applyAlignment="1">
      <alignment horizontal="center" vertical="center" wrapText="1"/>
    </xf>
    <xf numFmtId="0" fontId="7" fillId="3" borderId="5" xfId="0" applyFont="1" applyFill="1" applyBorder="1" applyAlignment="1" applyProtection="1">
      <alignment horizontal="center" vertical="center" wrapText="1"/>
      <protection locked="0"/>
    </xf>
    <xf numFmtId="0" fontId="7" fillId="3" borderId="5" xfId="0" applyFont="1" applyFill="1" applyBorder="1" applyAlignment="1">
      <alignment horizontal="center"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6" xfId="0" applyFont="1" applyFill="1" applyBorder="1" applyAlignment="1">
      <alignment horizontal="center" vertical="center"/>
    </xf>
    <xf numFmtId="0" fontId="5" fillId="0" borderId="79"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Border="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Border="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0" xfId="0" applyFont="1" applyBorder="1" applyAlignment="1">
      <alignment horizontal="left" vertical="top" wrapText="1"/>
    </xf>
    <xf numFmtId="0" fontId="5" fillId="0" borderId="37" xfId="0" applyFont="1" applyBorder="1" applyAlignment="1">
      <alignment horizontal="left" vertical="top" wrapText="1"/>
    </xf>
    <xf numFmtId="0" fontId="5" fillId="0" borderId="62" xfId="0" applyFont="1" applyBorder="1" applyAlignment="1">
      <alignment horizontal="left" vertical="top" wrapText="1"/>
    </xf>
    <xf numFmtId="0" fontId="5" fillId="0" borderId="0" xfId="0" applyFont="1" applyBorder="1" applyAlignment="1">
      <alignment horizontal="center"/>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4"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3" borderId="10"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6" fillId="3" borderId="28" xfId="0" applyFont="1" applyFill="1" applyBorder="1" applyAlignment="1">
      <alignment horizontal="center" vertical="center" wrapText="1"/>
    </xf>
    <xf numFmtId="0" fontId="28" fillId="3" borderId="1" xfId="0" applyFont="1" applyFill="1" applyBorder="1" applyAlignment="1">
      <alignment horizontal="center" vertical="center" wrapText="1"/>
    </xf>
    <xf numFmtId="0" fontId="42" fillId="0" borderId="1" xfId="0" applyFont="1" applyBorder="1" applyAlignment="1">
      <alignment horizontal="left" vertical="center" wrapText="1"/>
    </xf>
    <xf numFmtId="0" fontId="6" fillId="0" borderId="1" xfId="0" applyFont="1" applyBorder="1" applyAlignment="1">
      <alignment horizontal="center" vertical="center" wrapText="1"/>
    </xf>
    <xf numFmtId="0" fontId="6" fillId="3" borderId="1" xfId="0" applyFont="1" applyFill="1" applyBorder="1" applyAlignment="1">
      <alignment horizontal="center" vertical="center" wrapText="1"/>
    </xf>
    <xf numFmtId="0" fontId="42" fillId="3" borderId="10" xfId="0" applyFont="1" applyFill="1" applyBorder="1" applyAlignment="1">
      <alignment horizontal="center" vertical="center" wrapText="1"/>
    </xf>
    <xf numFmtId="0" fontId="42" fillId="3" borderId="28" xfId="0" applyFont="1" applyFill="1" applyBorder="1" applyAlignment="1">
      <alignment horizontal="center" vertical="center" wrapText="1"/>
    </xf>
    <xf numFmtId="0" fontId="1" fillId="3" borderId="10" xfId="0" applyFont="1" applyFill="1" applyBorder="1" applyAlignment="1">
      <alignment horizontal="left" vertical="center" wrapText="1"/>
    </xf>
    <xf numFmtId="0" fontId="1" fillId="3" borderId="11" xfId="0" applyFont="1" applyFill="1" applyBorder="1" applyAlignment="1">
      <alignment horizontal="left" vertical="center" wrapText="1"/>
    </xf>
    <xf numFmtId="0" fontId="1" fillId="3" borderId="28" xfId="0" applyFont="1" applyFill="1" applyBorder="1" applyAlignment="1">
      <alignment horizontal="left" vertical="center" wrapText="1"/>
    </xf>
    <xf numFmtId="0" fontId="17" fillId="3" borderId="0" xfId="0" applyFont="1" applyFill="1" applyBorder="1" applyAlignment="1">
      <alignment horizontal="center" vertical="center" wrapText="1"/>
    </xf>
    <xf numFmtId="0" fontId="2" fillId="0" borderId="67"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8" xfId="0" applyFont="1" applyBorder="1" applyAlignment="1">
      <alignment horizontal="center" vertical="center" wrapText="1"/>
    </xf>
    <xf numFmtId="0" fontId="6"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wrapText="1"/>
    </xf>
    <xf numFmtId="0" fontId="17" fillId="16" borderId="6" xfId="0" applyFont="1" applyFill="1" applyBorder="1" applyAlignment="1">
      <alignment horizontal="left" vertical="top" wrapText="1"/>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8" fillId="0" borderId="10" xfId="0" applyFont="1" applyBorder="1" applyAlignment="1">
      <alignment horizontal="center" wrapText="1"/>
    </xf>
    <xf numFmtId="0" fontId="28" fillId="0" borderId="28" xfId="0" applyFont="1" applyBorder="1" applyAlignment="1">
      <alignment horizontal="center" wrapText="1"/>
    </xf>
    <xf numFmtId="0" fontId="42" fillId="0" borderId="10" xfId="0" applyFont="1" applyBorder="1" applyAlignment="1">
      <alignment horizontal="center" vertical="center" wrapText="1"/>
    </xf>
    <xf numFmtId="0" fontId="42" fillId="0" borderId="28" xfId="0" applyFont="1" applyBorder="1" applyAlignment="1">
      <alignment horizontal="center" vertical="center" wrapText="1"/>
    </xf>
    <xf numFmtId="0" fontId="2" fillId="0" borderId="0" xfId="0" applyFont="1" applyAlignment="1">
      <alignment horizontal="center" vertical="center" wrapText="1"/>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pplyProtection="1">
      <alignment horizontal="right" vertical="center"/>
    </xf>
    <xf numFmtId="0" fontId="6" fillId="17" borderId="5" xfId="0" applyFont="1" applyFill="1" applyBorder="1" applyAlignment="1" applyProtection="1">
      <alignment horizontal="right" vertical="center"/>
    </xf>
    <xf numFmtId="0" fontId="6" fillId="17" borderId="26" xfId="0" applyFont="1" applyFill="1" applyBorder="1" applyAlignment="1" applyProtection="1">
      <alignment horizontal="right" vertical="center"/>
    </xf>
    <xf numFmtId="0" fontId="6" fillId="17" borderId="19" xfId="0" applyFont="1" applyFill="1" applyBorder="1" applyAlignment="1" applyProtection="1">
      <alignment horizontal="right" vertical="center"/>
    </xf>
    <xf numFmtId="0" fontId="6" fillId="17" borderId="0" xfId="0" applyFont="1" applyFill="1" applyBorder="1" applyAlignment="1" applyProtection="1">
      <alignment horizontal="right" vertical="center"/>
    </xf>
    <xf numFmtId="0" fontId="6" fillId="17" borderId="36" xfId="0" applyFont="1" applyFill="1" applyBorder="1" applyAlignment="1" applyProtection="1">
      <alignment horizontal="right" vertical="center"/>
    </xf>
    <xf numFmtId="0" fontId="0" fillId="0" borderId="19" xfId="0" applyBorder="1" applyAlignment="1" applyProtection="1">
      <alignment horizontal="center"/>
    </xf>
    <xf numFmtId="0" fontId="0" fillId="0" borderId="0" xfId="0" applyBorder="1" applyAlignment="1" applyProtection="1">
      <alignment horizontal="center"/>
    </xf>
    <xf numFmtId="0" fontId="0" fillId="0" borderId="38" xfId="0" applyBorder="1" applyAlignment="1" applyProtection="1">
      <alignment horizontal="center"/>
    </xf>
    <xf numFmtId="0" fontId="5" fillId="16" borderId="5" xfId="0" applyFont="1" applyFill="1" applyBorder="1" applyAlignment="1" applyProtection="1">
      <alignment vertical="top" wrapText="1"/>
    </xf>
    <xf numFmtId="0" fontId="5" fillId="16" borderId="1" xfId="0" applyFont="1" applyFill="1" applyBorder="1" applyAlignment="1" applyProtection="1">
      <alignment vertical="center"/>
    </xf>
    <xf numFmtId="0" fontId="16" fillId="0" borderId="0" xfId="0" applyFont="1" applyBorder="1" applyAlignment="1" applyProtection="1">
      <alignment horizontal="center" vertical="center" wrapText="1"/>
    </xf>
    <xf numFmtId="0" fontId="16" fillId="0" borderId="36" xfId="0" applyFont="1" applyBorder="1" applyAlignment="1" applyProtection="1">
      <alignment horizontal="center" vertical="center" wrapText="1"/>
    </xf>
    <xf numFmtId="0" fontId="16" fillId="0" borderId="38" xfId="0" applyFont="1" applyBorder="1" applyAlignment="1" applyProtection="1">
      <alignment horizontal="center" vertical="center" wrapText="1"/>
    </xf>
    <xf numFmtId="0" fontId="16" fillId="0" borderId="17" xfId="0" applyFont="1" applyBorder="1" applyAlignment="1" applyProtection="1">
      <alignment horizontal="center" vertical="center" wrapText="1"/>
    </xf>
    <xf numFmtId="0" fontId="16" fillId="0" borderId="19" xfId="0" applyFont="1" applyBorder="1" applyAlignment="1" applyProtection="1">
      <alignment horizontal="center" vertical="center" wrapText="1"/>
    </xf>
    <xf numFmtId="0" fontId="16" fillId="0" borderId="44" xfId="0" applyFont="1" applyBorder="1" applyAlignment="1" applyProtection="1">
      <alignment horizontal="center" vertical="center" wrapText="1"/>
    </xf>
    <xf numFmtId="0" fontId="0" fillId="0" borderId="17" xfId="0" applyBorder="1" applyAlignment="1" applyProtection="1">
      <alignment horizontal="center"/>
    </xf>
    <xf numFmtId="0" fontId="6" fillId="15" borderId="0" xfId="0" applyFont="1" applyFill="1" applyBorder="1" applyAlignment="1" applyProtection="1">
      <alignment horizontal="center" vertical="center" wrapText="1"/>
    </xf>
    <xf numFmtId="0" fontId="6" fillId="15" borderId="41" xfId="0" applyFont="1" applyFill="1" applyBorder="1" applyAlignment="1" applyProtection="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38"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1" fillId="25" borderId="1" xfId="0" applyFont="1" applyFill="1" applyBorder="1" applyAlignment="1">
      <alignment horizontal="left" vertical="center" wrapText="1"/>
    </xf>
    <xf numFmtId="0" fontId="20" fillId="0" borderId="1" xfId="0" applyFont="1" applyFill="1" applyBorder="1" applyAlignment="1">
      <alignment horizontal="left" vertical="top" wrapText="1"/>
    </xf>
    <xf numFmtId="0" fontId="1" fillId="0" borderId="1" xfId="0" applyFont="1" applyBorder="1" applyAlignment="1">
      <alignment horizontal="left" vertical="center"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Fill="1" applyBorder="1" applyAlignment="1">
      <alignment horizontal="left" vertical="center" wrapText="1"/>
    </xf>
    <xf numFmtId="0" fontId="1" fillId="4" borderId="1" xfId="0" applyFont="1" applyFill="1" applyBorder="1" applyAlignment="1">
      <alignment horizontal="left" vertical="center" wrapText="1"/>
    </xf>
    <xf numFmtId="0" fontId="5" fillId="0" borderId="1" xfId="0" applyFont="1" applyBorder="1" applyAlignment="1">
      <alignment horizontal="left" vertical="center" wrapText="1"/>
    </xf>
    <xf numFmtId="0" fontId="15" fillId="14" borderId="59" xfId="0" applyFont="1" applyFill="1" applyBorder="1" applyAlignment="1">
      <alignment horizontal="center" vertical="center" wrapText="1"/>
    </xf>
    <xf numFmtId="0" fontId="15" fillId="14" borderId="66" xfId="0" applyFont="1" applyFill="1" applyBorder="1" applyAlignment="1">
      <alignment horizontal="center" vertical="center" wrapText="1"/>
    </xf>
    <xf numFmtId="0" fontId="42" fillId="0" borderId="60" xfId="0" applyFont="1" applyBorder="1" applyAlignment="1" applyProtection="1">
      <alignment horizontal="left" vertical="center" wrapText="1"/>
      <protection locked="0"/>
    </xf>
    <xf numFmtId="0" fontId="42" fillId="0" borderId="61" xfId="0" applyFont="1" applyBorder="1" applyAlignment="1" applyProtection="1">
      <alignment horizontal="left" vertical="center" wrapText="1"/>
      <protection locked="0"/>
    </xf>
    <xf numFmtId="0" fontId="1" fillId="0" borderId="1"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protection locked="0"/>
    </xf>
    <xf numFmtId="0" fontId="1" fillId="3" borderId="60" xfId="0" applyFont="1" applyFill="1" applyBorder="1" applyAlignment="1" applyProtection="1">
      <alignment horizontal="center" vertical="center" wrapText="1"/>
      <protection locked="0"/>
    </xf>
    <xf numFmtId="0" fontId="1" fillId="3" borderId="56" xfId="0" applyFont="1" applyFill="1" applyBorder="1" applyAlignment="1" applyProtection="1">
      <alignment horizontal="center" vertical="center" wrapText="1"/>
      <protection locked="0"/>
    </xf>
    <xf numFmtId="0" fontId="1" fillId="3" borderId="61" xfId="0" applyFont="1" applyFill="1" applyBorder="1" applyAlignment="1" applyProtection="1">
      <alignment horizontal="center" vertical="center" wrapText="1"/>
      <protection locked="0"/>
    </xf>
    <xf numFmtId="0" fontId="1" fillId="0" borderId="60" xfId="0" applyFont="1" applyBorder="1" applyAlignment="1" applyProtection="1">
      <alignment horizontal="center" vertical="center" wrapText="1"/>
      <protection locked="0"/>
    </xf>
    <xf numFmtId="0" fontId="1" fillId="0" borderId="56" xfId="0" applyFont="1" applyBorder="1" applyAlignment="1" applyProtection="1">
      <alignment horizontal="center" vertical="center" wrapText="1"/>
      <protection locked="0"/>
    </xf>
    <xf numFmtId="0" fontId="1" fillId="0" borderId="61" xfId="0" applyFont="1" applyBorder="1" applyAlignment="1" applyProtection="1">
      <alignment horizontal="center" vertical="center" wrapText="1"/>
      <protection locked="0"/>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1"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69" xfId="0" applyFont="1" applyBorder="1" applyAlignment="1">
      <alignment horizontal="center" vertical="center" wrapText="1"/>
    </xf>
    <xf numFmtId="0" fontId="16" fillId="0" borderId="17" xfId="0" applyFont="1" applyBorder="1" applyAlignment="1">
      <alignment horizontal="center" vertical="center" wrapText="1"/>
    </xf>
    <xf numFmtId="0" fontId="6" fillId="17" borderId="70"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2"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7"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8"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1"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1" fillId="3" borderId="14" xfId="0" applyFont="1" applyFill="1" applyBorder="1" applyAlignment="1" applyProtection="1">
      <alignment horizontal="center" vertical="center" wrapText="1"/>
      <protection locked="0"/>
    </xf>
    <xf numFmtId="0" fontId="1" fillId="3" borderId="37" xfId="0" applyFont="1" applyFill="1" applyBorder="1" applyAlignment="1" applyProtection="1">
      <alignment horizontal="center" vertical="center" wrapText="1"/>
      <protection locked="0"/>
    </xf>
    <xf numFmtId="0" fontId="1" fillId="3" borderId="15" xfId="0" applyFont="1" applyFill="1" applyBorder="1" applyAlignment="1" applyProtection="1">
      <alignment horizontal="center" vertical="center" wrapText="1"/>
      <protection locked="0"/>
    </xf>
    <xf numFmtId="0" fontId="1" fillId="3" borderId="16" xfId="0" applyFont="1" applyFill="1" applyBorder="1" applyAlignment="1" applyProtection="1">
      <alignment horizontal="center" vertical="center" wrapText="1"/>
      <protection locked="0"/>
    </xf>
    <xf numFmtId="0" fontId="1" fillId="3" borderId="38" xfId="0" applyFont="1" applyFill="1" applyBorder="1" applyAlignment="1" applyProtection="1">
      <alignment horizontal="center" vertical="center" wrapText="1"/>
      <protection locked="0"/>
    </xf>
    <xf numFmtId="0" fontId="1" fillId="3" borderId="17" xfId="0" applyFont="1" applyFill="1" applyBorder="1" applyAlignment="1" applyProtection="1">
      <alignment horizontal="center" vertical="center" wrapText="1"/>
      <protection locked="0"/>
    </xf>
    <xf numFmtId="0" fontId="1" fillId="0" borderId="60" xfId="0" applyFont="1" applyBorder="1" applyAlignment="1" applyProtection="1">
      <alignment horizontal="left" vertical="center" wrapText="1"/>
      <protection locked="0"/>
    </xf>
    <xf numFmtId="0" fontId="1" fillId="0" borderId="61" xfId="0" applyFont="1" applyBorder="1" applyAlignment="1" applyProtection="1">
      <alignment horizontal="left" vertical="center" wrapText="1"/>
      <protection locked="0"/>
    </xf>
    <xf numFmtId="0" fontId="1" fillId="0" borderId="56" xfId="0" applyFont="1" applyBorder="1" applyAlignment="1" applyProtection="1">
      <alignment horizontal="left" vertical="center" wrapText="1"/>
      <protection locked="0"/>
    </xf>
    <xf numFmtId="0" fontId="1" fillId="0" borderId="14" xfId="0" applyFont="1" applyBorder="1" applyAlignment="1" applyProtection="1">
      <alignment horizontal="center" vertical="center" wrapText="1"/>
      <protection locked="0"/>
    </xf>
    <xf numFmtId="0" fontId="1" fillId="0" borderId="37" xfId="0" applyFont="1" applyBorder="1" applyAlignment="1" applyProtection="1">
      <alignment horizontal="center" vertical="center" wrapText="1"/>
      <protection locked="0"/>
    </xf>
    <xf numFmtId="0" fontId="1" fillId="0" borderId="15" xfId="0" applyFont="1" applyBorder="1" applyAlignment="1" applyProtection="1">
      <alignment horizontal="center" vertical="center" wrapText="1"/>
      <protection locked="0"/>
    </xf>
    <xf numFmtId="0" fontId="6" fillId="15" borderId="1" xfId="0" applyFont="1" applyFill="1" applyBorder="1" applyAlignment="1">
      <alignment horizontal="center" vertical="center" wrapText="1"/>
    </xf>
    <xf numFmtId="0" fontId="6" fillId="15" borderId="1" xfId="0" applyFont="1" applyFill="1" applyBorder="1" applyAlignment="1">
      <alignment horizontal="center" vertical="center"/>
    </xf>
    <xf numFmtId="0" fontId="6" fillId="15" borderId="60" xfId="0" applyFont="1" applyFill="1" applyBorder="1" applyAlignment="1">
      <alignment horizontal="center" vertical="center" wrapText="1"/>
    </xf>
    <xf numFmtId="0" fontId="6" fillId="15" borderId="56" xfId="0" applyFont="1" applyFill="1" applyBorder="1" applyAlignment="1">
      <alignment horizontal="center" vertical="center"/>
    </xf>
    <xf numFmtId="0" fontId="6" fillId="15" borderId="61" xfId="0" applyFont="1" applyFill="1" applyBorder="1" applyAlignment="1">
      <alignment horizontal="center" vertical="center"/>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1" xfId="0" applyFont="1" applyFill="1" applyBorder="1" applyAlignment="1" applyProtection="1">
      <alignment horizontal="left" vertical="center"/>
      <protection locked="0"/>
    </xf>
    <xf numFmtId="0" fontId="5" fillId="0" borderId="0" xfId="0" applyFont="1" applyAlignment="1">
      <alignment horizontal="center"/>
    </xf>
    <xf numFmtId="0" fontId="1"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42" fillId="3" borderId="1" xfId="0" applyFont="1" applyFill="1" applyBorder="1" applyAlignment="1" applyProtection="1">
      <alignment horizontal="left" vertical="center" wrapText="1"/>
      <protection locked="0"/>
    </xf>
    <xf numFmtId="0" fontId="42" fillId="3" borderId="1"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1"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42" fillId="3" borderId="60" xfId="0" applyFont="1" applyFill="1" applyBorder="1" applyAlignment="1" applyProtection="1">
      <alignment horizontal="left" vertical="center"/>
      <protection locked="0"/>
    </xf>
    <xf numFmtId="0" fontId="42" fillId="3" borderId="61" xfId="0" applyFont="1" applyFill="1" applyBorder="1" applyAlignment="1" applyProtection="1">
      <alignment horizontal="left" vertical="center"/>
      <protection locked="0"/>
    </xf>
    <xf numFmtId="0" fontId="42" fillId="3" borderId="60" xfId="0" applyFont="1" applyFill="1" applyBorder="1" applyAlignment="1" applyProtection="1">
      <alignment horizontal="left" vertical="center" wrapText="1"/>
      <protection locked="0"/>
    </xf>
    <xf numFmtId="0" fontId="42" fillId="3" borderId="56" xfId="0" applyFont="1" applyFill="1" applyBorder="1" applyAlignment="1" applyProtection="1">
      <alignment horizontal="left" vertical="center" wrapText="1"/>
      <protection locked="0"/>
    </xf>
    <xf numFmtId="0" fontId="42" fillId="3" borderId="61" xfId="0" applyFont="1" applyFill="1" applyBorder="1" applyAlignment="1" applyProtection="1">
      <alignment horizontal="left" vertical="center" wrapText="1"/>
      <protection locked="0"/>
    </xf>
    <xf numFmtId="0" fontId="42" fillId="3" borderId="56" xfId="0" applyFont="1" applyFill="1" applyBorder="1" applyAlignment="1" applyProtection="1">
      <alignment horizontal="left" vertical="center"/>
      <protection locked="0"/>
    </xf>
    <xf numFmtId="0" fontId="0" fillId="0" borderId="0" xfId="0" applyAlignment="1" applyProtection="1">
      <alignment horizontal="left"/>
      <protection locked="0"/>
    </xf>
    <xf numFmtId="0" fontId="1" fillId="3" borderId="60" xfId="0" applyFont="1" applyFill="1" applyBorder="1" applyAlignment="1" applyProtection="1">
      <alignment horizontal="left" vertical="center" wrapText="1"/>
      <protection locked="0"/>
    </xf>
    <xf numFmtId="0" fontId="1" fillId="3" borderId="61" xfId="0" applyFont="1" applyFill="1" applyBorder="1" applyAlignment="1" applyProtection="1">
      <alignment horizontal="left" vertical="center" wrapText="1"/>
      <protection locked="0"/>
    </xf>
    <xf numFmtId="0" fontId="1" fillId="0" borderId="60" xfId="0" applyFont="1" applyBorder="1" applyAlignment="1" applyProtection="1">
      <alignment horizontal="left" vertical="center"/>
      <protection locked="0"/>
    </xf>
    <xf numFmtId="0" fontId="1" fillId="0" borderId="56" xfId="0" applyFont="1" applyBorder="1" applyAlignment="1" applyProtection="1">
      <alignment horizontal="left" vertical="center"/>
      <protection locked="0"/>
    </xf>
    <xf numFmtId="0" fontId="1" fillId="0" borderId="61" xfId="0" applyFont="1" applyBorder="1" applyAlignment="1" applyProtection="1">
      <alignment horizontal="left" vertical="center"/>
      <protection locked="0"/>
    </xf>
    <xf numFmtId="0" fontId="1" fillId="0" borderId="60" xfId="0" applyFont="1" applyBorder="1" applyAlignment="1" applyProtection="1">
      <alignment horizontal="center" vertical="center"/>
      <protection locked="0"/>
    </xf>
    <xf numFmtId="0" fontId="1" fillId="0" borderId="56" xfId="0" applyFont="1" applyBorder="1" applyAlignment="1" applyProtection="1">
      <alignment horizontal="center" vertical="center"/>
      <protection locked="0"/>
    </xf>
    <xf numFmtId="0" fontId="1" fillId="0" borderId="61" xfId="0" applyFont="1" applyBorder="1" applyAlignment="1" applyProtection="1">
      <alignment horizontal="center" vertical="center"/>
      <protection locked="0"/>
    </xf>
    <xf numFmtId="0" fontId="6" fillId="0" borderId="60" xfId="0" applyFont="1" applyBorder="1" applyAlignment="1" applyProtection="1">
      <alignment horizontal="left" vertical="center" wrapText="1"/>
      <protection locked="0"/>
    </xf>
    <xf numFmtId="0" fontId="6" fillId="0" borderId="56" xfId="0" applyFont="1" applyBorder="1" applyAlignment="1" applyProtection="1">
      <alignment horizontal="left" vertical="center" wrapText="1"/>
      <protection locked="0"/>
    </xf>
    <xf numFmtId="0" fontId="6" fillId="0" borderId="61" xfId="0" applyFont="1" applyBorder="1" applyAlignment="1" applyProtection="1">
      <alignment horizontal="left" vertical="center" wrapText="1"/>
      <protection locked="0"/>
    </xf>
    <xf numFmtId="0" fontId="23" fillId="3" borderId="1" xfId="0" applyFont="1" applyFill="1" applyBorder="1" applyAlignment="1" applyProtection="1">
      <alignment horizontal="left" vertical="center"/>
      <protection locked="0"/>
    </xf>
    <xf numFmtId="0" fontId="23" fillId="3" borderId="0" xfId="0" applyFont="1" applyFill="1" applyAlignment="1">
      <alignment horizontal="left"/>
    </xf>
    <xf numFmtId="0" fontId="0" fillId="0" borderId="1" xfId="0" applyBorder="1" applyAlignment="1" applyProtection="1">
      <alignment horizontal="left" vertical="center"/>
      <protection locked="0"/>
    </xf>
    <xf numFmtId="0" fontId="0" fillId="0" borderId="1" xfId="0" applyBorder="1" applyAlignment="1" applyProtection="1">
      <alignment horizontal="left" wrapText="1"/>
      <protection locked="0"/>
    </xf>
    <xf numFmtId="0" fontId="42" fillId="0" borderId="1" xfId="0" applyFont="1" applyBorder="1" applyAlignment="1" applyProtection="1">
      <alignment horizontal="left" vertical="center"/>
      <protection locked="0"/>
    </xf>
    <xf numFmtId="0" fontId="23" fillId="3" borderId="60" xfId="0" applyFont="1" applyFill="1" applyBorder="1" applyAlignment="1" applyProtection="1">
      <alignment horizontal="left" vertical="center" wrapText="1"/>
      <protection locked="0"/>
    </xf>
    <xf numFmtId="0" fontId="23" fillId="3" borderId="61" xfId="0" applyFont="1" applyFill="1" applyBorder="1" applyAlignment="1" applyProtection="1">
      <alignment horizontal="left"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1" xfId="0" applyFont="1" applyFill="1" applyBorder="1" applyAlignment="1">
      <alignment horizontal="center" vertical="top"/>
    </xf>
    <xf numFmtId="0" fontId="42" fillId="0" borderId="1" xfId="0" applyFont="1" applyBorder="1" applyAlignment="1" applyProtection="1">
      <alignment horizontal="left" vertical="center" wrapText="1"/>
      <protection locked="0"/>
    </xf>
    <xf numFmtId="0" fontId="23" fillId="3" borderId="1" xfId="0" applyFont="1" applyFill="1" applyBorder="1" applyAlignment="1" applyProtection="1">
      <alignment horizontal="left" vertical="center" wrapText="1"/>
      <protection locked="0"/>
    </xf>
    <xf numFmtId="0" fontId="32" fillId="17" borderId="40" xfId="0" applyFont="1" applyFill="1" applyBorder="1" applyAlignment="1">
      <alignment horizontal="left" vertical="center" wrapText="1"/>
    </xf>
    <xf numFmtId="0" fontId="32" fillId="17" borderId="41" xfId="0" applyFont="1" applyFill="1" applyBorder="1" applyAlignment="1">
      <alignment horizontal="left" vertical="center" wrapText="1"/>
    </xf>
    <xf numFmtId="0" fontId="32" fillId="17" borderId="24" xfId="0" applyFont="1" applyFill="1" applyBorder="1" applyAlignment="1">
      <alignment horizontal="left" vertical="center" wrapText="1"/>
    </xf>
    <xf numFmtId="0" fontId="8" fillId="17" borderId="67"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8" xfId="0" applyFont="1" applyFill="1" applyBorder="1" applyAlignment="1">
      <alignment horizontal="left" vertical="center"/>
    </xf>
    <xf numFmtId="0" fontId="7" fillId="3" borderId="0" xfId="0" applyFont="1" applyFill="1" applyBorder="1" applyAlignment="1">
      <alignment horizontal="center" vertical="center" wrapText="1"/>
    </xf>
    <xf numFmtId="0" fontId="2" fillId="0" borderId="39"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2" xfId="0" applyFont="1" applyBorder="1" applyAlignment="1">
      <alignment horizontal="center" vertical="center" wrapText="1"/>
    </xf>
    <xf numFmtId="0" fontId="50" fillId="0" borderId="1"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50" fillId="0" borderId="64" xfId="0" applyFont="1" applyBorder="1" applyAlignment="1" applyProtection="1">
      <alignment horizontal="center" vertical="center" wrapText="1"/>
      <protection locked="0"/>
    </xf>
    <xf numFmtId="0" fontId="50" fillId="0" borderId="11" xfId="0" applyFont="1" applyBorder="1" applyAlignment="1" applyProtection="1">
      <alignment horizontal="center" vertical="center" wrapText="1"/>
      <protection locked="0"/>
    </xf>
    <xf numFmtId="0" fontId="50" fillId="0" borderId="28" xfId="0" applyFont="1" applyBorder="1" applyAlignment="1" applyProtection="1">
      <alignment horizontal="center" vertical="center" wrapText="1"/>
      <protection locked="0"/>
    </xf>
    <xf numFmtId="0" fontId="50" fillId="0" borderId="10"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9" fillId="0" borderId="1" xfId="0" applyFont="1" applyBorder="1" applyAlignment="1" applyProtection="1">
      <alignment horizontal="center" vertical="center" wrapText="1"/>
      <protection locked="0"/>
    </xf>
    <xf numFmtId="0" fontId="5" fillId="0" borderId="3" xfId="0" applyFont="1" applyBorder="1" applyAlignment="1">
      <alignment horizontal="center" vertical="center" wrapText="1"/>
    </xf>
    <xf numFmtId="0" fontId="23" fillId="3" borderId="1" xfId="0" applyFont="1" applyFill="1" applyBorder="1" applyAlignment="1">
      <alignment horizontal="center" vertical="center" wrapText="1"/>
    </xf>
    <xf numFmtId="0" fontId="7" fillId="0" borderId="1" xfId="0" applyFont="1" applyBorder="1" applyAlignment="1" applyProtection="1">
      <alignment horizontal="justify" vertical="center" wrapText="1"/>
      <protection locked="0"/>
    </xf>
    <xf numFmtId="0" fontId="7" fillId="0" borderId="1" xfId="0" applyFont="1" applyBorder="1" applyAlignment="1">
      <alignment horizontal="center" vertical="center"/>
    </xf>
    <xf numFmtId="0" fontId="7" fillId="3" borderId="36" xfId="0" applyFont="1" applyFill="1" applyBorder="1" applyAlignment="1">
      <alignment horizontal="center" vertical="center" wrapText="1"/>
    </xf>
    <xf numFmtId="0" fontId="7" fillId="0" borderId="1" xfId="0" applyFont="1" applyBorder="1" applyAlignment="1">
      <alignment horizontal="left" vertical="center" wrapText="1"/>
    </xf>
    <xf numFmtId="0" fontId="23" fillId="0" borderId="1" xfId="0" applyFont="1" applyBorder="1" applyAlignment="1">
      <alignment horizontal="center" vertical="center" wrapText="1"/>
    </xf>
    <xf numFmtId="0" fontId="23" fillId="0" borderId="1" xfId="0" applyFont="1" applyBorder="1" applyAlignment="1">
      <alignment horizontal="justify" vertical="center" wrapText="1"/>
    </xf>
    <xf numFmtId="0" fontId="23" fillId="0" borderId="1" xfId="0" applyFont="1" applyBorder="1" applyAlignment="1">
      <alignment horizontal="left" vertical="center" wrapText="1"/>
    </xf>
    <xf numFmtId="0" fontId="23" fillId="0" borderId="1" xfId="0" applyFont="1" applyBorder="1" applyAlignment="1">
      <alignment horizontal="center" vertical="center"/>
    </xf>
    <xf numFmtId="0" fontId="23" fillId="0" borderId="10" xfId="0" applyFont="1" applyBorder="1" applyAlignment="1">
      <alignment horizontal="center" vertical="center" wrapText="1"/>
    </xf>
    <xf numFmtId="0" fontId="23" fillId="0" borderId="28" xfId="0" applyFont="1" applyBorder="1" applyAlignment="1">
      <alignment horizontal="center" vertical="center" wrapText="1"/>
    </xf>
    <xf numFmtId="0" fontId="7" fillId="0" borderId="1" xfId="0" applyFont="1" applyBorder="1" applyAlignment="1">
      <alignment horizontal="center" vertical="center" wrapText="1"/>
    </xf>
    <xf numFmtId="0" fontId="8" fillId="5" borderId="1" xfId="0" applyFont="1" applyFill="1" applyBorder="1" applyAlignment="1">
      <alignment horizontal="center" vertical="center"/>
    </xf>
    <xf numFmtId="0" fontId="6" fillId="17" borderId="67"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8" xfId="0" applyFont="1" applyFill="1" applyBorder="1" applyAlignment="1">
      <alignment horizontal="left" vertical="center"/>
    </xf>
    <xf numFmtId="0" fontId="7" fillId="17" borderId="79"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17" borderId="79"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0"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69"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1" fillId="0" borderId="70" xfId="0" applyNumberFormat="1" applyFont="1" applyBorder="1" applyAlignment="1">
      <alignment horizontal="left" vertical="top" wrapText="1"/>
    </xf>
    <xf numFmtId="0" fontId="1" fillId="0" borderId="15" xfId="0" applyNumberFormat="1" applyFont="1" applyBorder="1" applyAlignment="1">
      <alignment horizontal="left" vertical="top" wrapText="1"/>
    </xf>
    <xf numFmtId="0" fontId="1" fillId="0" borderId="67" xfId="0" applyNumberFormat="1" applyFont="1" applyBorder="1" applyAlignment="1">
      <alignment horizontal="left" vertical="top" wrapText="1"/>
    </xf>
    <xf numFmtId="0" fontId="1" fillId="0" borderId="61" xfId="0" applyNumberFormat="1" applyFont="1" applyBorder="1" applyAlignment="1">
      <alignment horizontal="left" vertical="top" wrapText="1"/>
    </xf>
    <xf numFmtId="0" fontId="1" fillId="0" borderId="70" xfId="0" applyFont="1" applyBorder="1" applyAlignment="1">
      <alignment horizontal="left" vertical="top" wrapText="1"/>
    </xf>
    <xf numFmtId="0" fontId="1" fillId="0" borderId="15" xfId="0" applyFont="1" applyBorder="1" applyAlignment="1">
      <alignment horizontal="left" vertical="top" wrapText="1"/>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7" fillId="3" borderId="18" xfId="0" applyFont="1" applyFill="1" applyBorder="1" applyAlignment="1">
      <alignment horizontal="center" vertical="center" wrapText="1"/>
    </xf>
    <xf numFmtId="0" fontId="6" fillId="5" borderId="7"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5" fillId="0" borderId="69" xfId="0" applyFont="1" applyBorder="1" applyAlignment="1">
      <alignment horizontal="center"/>
    </xf>
    <xf numFmtId="0" fontId="5" fillId="0" borderId="38" xfId="0" applyFont="1" applyBorder="1" applyAlignment="1">
      <alignment horizontal="center"/>
    </xf>
    <xf numFmtId="0" fontId="5" fillId="0" borderId="63" xfId="0" applyFont="1" applyBorder="1" applyAlignment="1">
      <alignment horizontal="center"/>
    </xf>
    <xf numFmtId="0" fontId="5" fillId="0" borderId="26" xfId="0" applyFont="1" applyBorder="1" applyAlignment="1">
      <alignment horizont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5" fillId="0" borderId="67" xfId="0" applyFont="1" applyBorder="1" applyAlignment="1">
      <alignment horizontal="center"/>
    </xf>
    <xf numFmtId="0" fontId="5" fillId="0" borderId="56" xfId="0" applyFont="1" applyBorder="1" applyAlignment="1">
      <alignment horizontal="center"/>
    </xf>
    <xf numFmtId="0" fontId="5" fillId="0" borderId="68"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4" fillId="7" borderId="71" xfId="0" applyFont="1" applyFill="1" applyBorder="1" applyAlignment="1" applyProtection="1">
      <alignment horizontal="center" vertical="center"/>
      <protection locked="0"/>
    </xf>
    <xf numFmtId="0" fontId="34" fillId="8" borderId="71" xfId="0" applyFont="1" applyFill="1" applyBorder="1" applyAlignment="1" applyProtection="1">
      <alignment horizontal="center" vertical="center" wrapText="1"/>
      <protection locked="0"/>
    </xf>
    <xf numFmtId="0" fontId="34" fillId="8" borderId="71" xfId="0" applyFont="1" applyFill="1" applyBorder="1" applyAlignment="1" applyProtection="1">
      <alignment horizontal="center" vertical="center"/>
      <protection locked="0"/>
    </xf>
    <xf numFmtId="0" fontId="34" fillId="9" borderId="71" xfId="0" applyFont="1" applyFill="1" applyBorder="1" applyAlignment="1" applyProtection="1">
      <alignment horizontal="center" vertical="center" wrapText="1"/>
      <protection locked="0"/>
    </xf>
    <xf numFmtId="0" fontId="34" fillId="9" borderId="71" xfId="0" applyFont="1" applyFill="1" applyBorder="1" applyAlignment="1" applyProtection="1">
      <alignment horizontal="center" vertical="center"/>
      <protection locked="0"/>
    </xf>
    <xf numFmtId="0" fontId="34" fillId="10" borderId="71" xfId="0" applyFont="1" applyFill="1" applyBorder="1" applyAlignment="1" applyProtection="1">
      <alignment horizontal="center" vertical="center"/>
      <protection locked="0"/>
    </xf>
    <xf numFmtId="0" fontId="25" fillId="3" borderId="0" xfId="0" applyFont="1" applyFill="1" applyBorder="1" applyAlignment="1">
      <alignment horizontal="center" vertical="center"/>
    </xf>
    <xf numFmtId="0" fontId="34" fillId="7" borderId="74" xfId="0" applyFont="1" applyFill="1" applyBorder="1" applyAlignment="1" applyProtection="1">
      <alignment horizontal="center" vertical="center"/>
      <protection locked="0"/>
    </xf>
    <xf numFmtId="0" fontId="34" fillId="7" borderId="73" xfId="0" applyFont="1" applyFill="1" applyBorder="1" applyAlignment="1" applyProtection="1">
      <alignment horizontal="center" vertical="center"/>
      <protection locked="0"/>
    </xf>
    <xf numFmtId="0" fontId="34" fillId="7" borderId="75"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5" fillId="8" borderId="75" xfId="0" applyFont="1" applyFill="1" applyBorder="1" applyAlignment="1" applyProtection="1">
      <alignment horizontal="center" vertical="center"/>
      <protection locked="0"/>
    </xf>
    <xf numFmtId="0" fontId="34" fillId="8" borderId="76" xfId="0" applyFont="1" applyFill="1" applyBorder="1" applyAlignment="1" applyProtection="1">
      <alignment horizontal="center" vertical="center"/>
      <protection locked="0"/>
    </xf>
    <xf numFmtId="0" fontId="35" fillId="9" borderId="75"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4" fillId="9" borderId="75"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10" borderId="71" xfId="0" applyFont="1" applyFill="1" applyBorder="1" applyAlignment="1" applyProtection="1">
      <alignment horizontal="center" vertical="center" wrapText="1"/>
      <protection locked="0"/>
    </xf>
    <xf numFmtId="0" fontId="34" fillId="7" borderId="72" xfId="0" applyFont="1" applyFill="1" applyBorder="1" applyAlignment="1" applyProtection="1">
      <alignment horizontal="center" vertical="center"/>
      <protection locked="0"/>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3" fillId="16" borderId="88" xfId="0" applyFont="1" applyFill="1" applyBorder="1" applyAlignment="1">
      <alignment vertical="center" wrapText="1"/>
    </xf>
    <xf numFmtId="0" fontId="3" fillId="16" borderId="82" xfId="0" applyFont="1" applyFill="1" applyBorder="1" applyAlignment="1">
      <alignment vertical="center" wrapText="1"/>
    </xf>
    <xf numFmtId="0" fontId="3" fillId="16" borderId="83" xfId="0" applyFont="1" applyFill="1" applyBorder="1" applyAlignment="1">
      <alignment vertical="center" wrapText="1"/>
    </xf>
    <xf numFmtId="0" fontId="25" fillId="0" borderId="39" xfId="0" applyFont="1" applyBorder="1" applyAlignment="1">
      <alignment horizontal="center" vertical="center" textRotation="90"/>
    </xf>
    <xf numFmtId="0" fontId="34" fillId="9" borderId="78"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protection locked="0"/>
    </xf>
    <xf numFmtId="0" fontId="34" fillId="8" borderId="74"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2"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40" fillId="7" borderId="71" xfId="0" applyFont="1" applyFill="1" applyBorder="1" applyAlignment="1" applyProtection="1">
      <alignment horizontal="center" vertical="center"/>
      <protection locked="0"/>
    </xf>
    <xf numFmtId="0" fontId="40" fillId="8" borderId="71" xfId="0" applyFont="1" applyFill="1" applyBorder="1" applyAlignment="1" applyProtection="1">
      <alignment horizontal="center" vertical="center" wrapText="1"/>
      <protection locked="0"/>
    </xf>
    <xf numFmtId="0" fontId="40" fillId="8" borderId="71" xfId="0" applyFont="1" applyFill="1" applyBorder="1" applyAlignment="1" applyProtection="1">
      <alignment horizontal="center" vertical="center"/>
      <protection locked="0"/>
    </xf>
    <xf numFmtId="0" fontId="40" fillId="9" borderId="71" xfId="0" applyFont="1" applyFill="1" applyBorder="1" applyAlignment="1" applyProtection="1">
      <alignment horizontal="center" vertical="center" wrapText="1"/>
      <protection locked="0"/>
    </xf>
    <xf numFmtId="0" fontId="40" fillId="9" borderId="71" xfId="0" applyFont="1" applyFill="1" applyBorder="1" applyAlignment="1" applyProtection="1">
      <alignment horizontal="center" vertical="center"/>
      <protection locked="0"/>
    </xf>
    <xf numFmtId="0" fontId="40" fillId="10" borderId="71" xfId="0" applyFont="1" applyFill="1" applyBorder="1" applyAlignment="1" applyProtection="1">
      <alignment horizontal="center" vertical="center"/>
      <protection locked="0"/>
    </xf>
    <xf numFmtId="0" fontId="8" fillId="16" borderId="88" xfId="0" applyFont="1" applyFill="1" applyBorder="1" applyAlignment="1">
      <alignment horizontal="left" vertical="center"/>
    </xf>
    <xf numFmtId="0" fontId="8" fillId="16" borderId="82"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3" xfId="0" applyFont="1" applyFill="1" applyBorder="1" applyAlignment="1">
      <alignment horizontal="left" vertical="center"/>
    </xf>
    <xf numFmtId="0" fontId="8" fillId="16" borderId="83"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3" xfId="0" applyFont="1" applyFill="1" applyBorder="1" applyAlignment="1" applyProtection="1">
      <alignment horizontal="left" vertical="center"/>
      <protection locked="0"/>
    </xf>
    <xf numFmtId="0" fontId="40" fillId="9" borderId="78"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protection locked="0"/>
    </xf>
    <xf numFmtId="0" fontId="40" fillId="8" borderId="74"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protection locked="0"/>
    </xf>
    <xf numFmtId="0" fontId="40" fillId="10" borderId="71" xfId="0" applyFont="1" applyFill="1" applyBorder="1" applyAlignment="1" applyProtection="1">
      <alignment horizontal="center" vertical="center" wrapText="1"/>
      <protection locked="0"/>
    </xf>
    <xf numFmtId="0" fontId="40" fillId="7" borderId="74" xfId="0" applyFont="1" applyFill="1" applyBorder="1" applyAlignment="1" applyProtection="1">
      <alignment horizontal="center" vertical="center"/>
      <protection locked="0"/>
    </xf>
    <xf numFmtId="0" fontId="40" fillId="7" borderId="72"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7" borderId="75"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0" fillId="8" borderId="76" xfId="0" applyFont="1" applyFill="1" applyBorder="1" applyAlignment="1" applyProtection="1">
      <alignment horizontal="center" vertical="center"/>
      <protection locked="0"/>
    </xf>
    <xf numFmtId="0" fontId="41" fillId="9" borderId="75"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0" fillId="9" borderId="75"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8" borderId="31" xfId="0" applyFont="1" applyFill="1" applyBorder="1" applyAlignment="1" applyProtection="1">
      <alignment horizontal="center" vertical="center"/>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36" fillId="10" borderId="31" xfId="0" applyFont="1" applyFill="1" applyBorder="1" applyAlignment="1" applyProtection="1">
      <alignment horizontal="center" vertical="center"/>
      <protection locked="0"/>
    </xf>
    <xf numFmtId="0" fontId="11" fillId="3" borderId="0" xfId="0" applyFont="1" applyFill="1" applyBorder="1" applyAlignment="1">
      <alignment horizontal="center" vertical="center"/>
    </xf>
    <xf numFmtId="0" fontId="10" fillId="3" borderId="0" xfId="0" applyFont="1" applyFill="1" applyBorder="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9"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1" xfId="0" applyFont="1" applyFill="1" applyBorder="1" applyAlignment="1">
      <alignment horizontal="left"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5" fillId="13" borderId="1" xfId="0" applyFont="1" applyFill="1" applyBorder="1" applyAlignment="1">
      <alignment horizontal="center" vertical="center" wrapText="1"/>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6" xfId="0" applyFont="1" applyFill="1" applyBorder="1" applyAlignment="1">
      <alignment horizontal="left" vertical="center"/>
    </xf>
    <xf numFmtId="0" fontId="3" fillId="16" borderId="79"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47" xfId="0" applyFont="1" applyBorder="1" applyAlignment="1">
      <alignment horizontal="center" vertical="center" wrapText="1"/>
    </xf>
    <xf numFmtId="0" fontId="0" fillId="0" borderId="30" xfId="0" applyFont="1" applyBorder="1" applyAlignment="1">
      <alignment horizontal="center"/>
    </xf>
    <xf numFmtId="0" fontId="0" fillId="0" borderId="20" xfId="0" applyFont="1" applyBorder="1" applyAlignment="1">
      <alignment horizontal="center"/>
    </xf>
    <xf numFmtId="0" fontId="0" fillId="0" borderId="45" xfId="0" applyFont="1" applyBorder="1" applyAlignment="1">
      <alignment horizontal="center"/>
    </xf>
    <xf numFmtId="0" fontId="0" fillId="13" borderId="1"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9" xfId="0" applyFont="1" applyBorder="1" applyAlignment="1">
      <alignment horizontal="center" vertical="center"/>
    </xf>
    <xf numFmtId="0" fontId="5" fillId="0" borderId="70"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69"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13" borderId="1" xfId="0" applyFont="1" applyFill="1" applyBorder="1" applyAlignment="1">
      <alignment horizontal="center" vertical="center"/>
    </xf>
    <xf numFmtId="0" fontId="8" fillId="16" borderId="88" xfId="0" applyFont="1" applyFill="1" applyBorder="1" applyAlignment="1">
      <alignment horizontal="left"/>
    </xf>
    <xf numFmtId="0" fontId="8" fillId="16" borderId="83" xfId="0" applyFont="1" applyFill="1" applyBorder="1" applyAlignment="1">
      <alignment horizontal="left"/>
    </xf>
    <xf numFmtId="0" fontId="9" fillId="16" borderId="88" xfId="0" applyFont="1" applyFill="1" applyBorder="1" applyAlignment="1">
      <alignment horizontal="center" vertical="center"/>
    </xf>
    <xf numFmtId="0" fontId="9" fillId="16" borderId="82" xfId="0" applyFont="1" applyFill="1" applyBorder="1" applyAlignment="1">
      <alignment horizontal="center" vertical="center"/>
    </xf>
    <xf numFmtId="0" fontId="9" fillId="16" borderId="83" xfId="0" applyFont="1" applyFill="1" applyBorder="1" applyAlignment="1">
      <alignment horizontal="center" vertical="center"/>
    </xf>
    <xf numFmtId="0" fontId="2" fillId="16" borderId="82"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6" fillId="9" borderId="97" xfId="0" applyFont="1" applyFill="1" applyBorder="1" applyAlignment="1" applyProtection="1">
      <alignment horizontal="center" vertical="center"/>
      <protection locked="0"/>
    </xf>
    <xf numFmtId="0" fontId="6" fillId="0" borderId="0" xfId="0" applyFont="1" applyFill="1" applyBorder="1" applyAlignment="1">
      <alignment horizontal="center"/>
    </xf>
    <xf numFmtId="0" fontId="5" fillId="0" borderId="0" xfId="0" applyFont="1" applyFill="1" applyBorder="1" applyAlignment="1">
      <alignment horizontal="center"/>
    </xf>
    <xf numFmtId="0" fontId="5"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25" fillId="0" borderId="0" xfId="0" applyFont="1" applyFill="1" applyBorder="1" applyAlignment="1">
      <alignment vertical="center" textRotation="90"/>
    </xf>
    <xf numFmtId="0" fontId="5" fillId="0" borderId="0" xfId="0" applyFont="1" applyFill="1" applyBorder="1" applyAlignment="1">
      <alignment horizontal="center" vertical="center"/>
    </xf>
    <xf numFmtId="0" fontId="20" fillId="0" borderId="0" xfId="0" applyFont="1" applyFill="1" applyBorder="1" applyAlignment="1">
      <alignment horizontal="center"/>
    </xf>
    <xf numFmtId="0" fontId="20" fillId="0" borderId="0" xfId="0" applyFont="1" applyFill="1" applyBorder="1" applyAlignment="1">
      <alignment horizontal="center" vertical="center"/>
    </xf>
    <xf numFmtId="0" fontId="25" fillId="0" borderId="0" xfId="0" applyFont="1" applyFill="1" applyBorder="1" applyAlignment="1">
      <alignment horizontal="center" vertical="top"/>
    </xf>
    <xf numFmtId="0" fontId="8" fillId="16" borderId="82" xfId="0" applyFont="1" applyFill="1" applyBorder="1" applyAlignment="1">
      <alignment horizontal="left"/>
    </xf>
    <xf numFmtId="0" fontId="6" fillId="20" borderId="1" xfId="0" applyFont="1" applyFill="1" applyBorder="1" applyAlignment="1">
      <alignment horizontal="center" vertical="center"/>
    </xf>
    <xf numFmtId="0" fontId="42" fillId="0" borderId="1" xfId="0" applyFont="1" applyBorder="1" applyAlignment="1">
      <alignment horizontal="justify" vertical="center" wrapText="1"/>
    </xf>
    <xf numFmtId="0" fontId="1" fillId="0" borderId="1" xfId="0" applyFont="1" applyBorder="1" applyAlignment="1">
      <alignment horizontal="justify" vertical="center" wrapText="1"/>
    </xf>
    <xf numFmtId="0" fontId="5" fillId="0" borderId="1" xfId="0" applyFont="1" applyBorder="1" applyAlignment="1">
      <alignment horizontal="justify" vertical="center" wrapText="1"/>
    </xf>
    <xf numFmtId="0" fontId="5" fillId="0" borderId="28" xfId="0" applyFont="1" applyBorder="1" applyAlignment="1">
      <alignment horizontal="center" vertical="center" wrapText="1"/>
    </xf>
    <xf numFmtId="0" fontId="18" fillId="0" borderId="29" xfId="0" applyFont="1" applyBorder="1" applyAlignment="1">
      <alignment horizontal="center" vertical="center"/>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28"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64" xfId="0" applyFont="1" applyBorder="1" applyAlignment="1">
      <alignment horizontal="center" vertical="center" wrapText="1"/>
    </xf>
    <xf numFmtId="0" fontId="5" fillId="0" borderId="11" xfId="0" applyFont="1" applyBorder="1" applyAlignment="1">
      <alignment horizontal="center"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42" fillId="0" borderId="30" xfId="0" applyFont="1" applyBorder="1" applyAlignment="1">
      <alignment horizontal="center" vertical="center" wrapText="1"/>
    </xf>
    <xf numFmtId="0" fontId="42" fillId="0" borderId="20" xfId="0" applyFont="1" applyBorder="1" applyAlignment="1">
      <alignment horizontal="center" vertical="center" wrapText="1"/>
    </xf>
    <xf numFmtId="0" fontId="42" fillId="0" borderId="27" xfId="0" applyFont="1" applyBorder="1" applyAlignment="1">
      <alignment horizontal="center" vertical="center" wrapText="1"/>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64"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42" fillId="0" borderId="20" xfId="0" applyFont="1" applyBorder="1" applyAlignment="1">
      <alignment horizontal="justify" vertical="center" wrapText="1"/>
    </xf>
    <xf numFmtId="0" fontId="42" fillId="0" borderId="27" xfId="0" applyFont="1" applyBorder="1" applyAlignment="1">
      <alignment horizontal="justify" vertical="center" wrapText="1"/>
    </xf>
    <xf numFmtId="0" fontId="42" fillId="3" borderId="26" xfId="0" applyFont="1" applyFill="1" applyBorder="1" applyAlignment="1">
      <alignment horizontal="justify" vertical="center" wrapText="1"/>
    </xf>
    <xf numFmtId="0" fontId="42" fillId="3" borderId="39" xfId="0" applyFont="1" applyFill="1" applyBorder="1" applyAlignment="1">
      <alignment horizontal="justify" vertical="center" wrapText="1"/>
    </xf>
    <xf numFmtId="0" fontId="42" fillId="3" borderId="69" xfId="0" applyFont="1" applyFill="1" applyBorder="1" applyAlignment="1">
      <alignment horizontal="justify" vertical="center" wrapText="1"/>
    </xf>
    <xf numFmtId="0" fontId="18" fillId="0" borderId="16" xfId="0" applyFont="1" applyBorder="1" applyAlignment="1">
      <alignment horizontal="center" vertical="center"/>
    </xf>
    <xf numFmtId="0" fontId="18" fillId="0" borderId="60" xfId="0" applyFont="1" applyBorder="1" applyAlignment="1">
      <alignment horizontal="center" vertic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5" fillId="0" borderId="7" xfId="0" applyFont="1" applyBorder="1" applyAlignment="1">
      <alignment horizontal="center" vertical="center" wrapText="1"/>
    </xf>
    <xf numFmtId="0" fontId="18" fillId="0" borderId="59" xfId="0" applyFont="1" applyBorder="1" applyAlignment="1">
      <alignment horizontal="center" vertical="center"/>
    </xf>
    <xf numFmtId="0" fontId="15" fillId="13" borderId="59" xfId="0" applyFont="1" applyFill="1" applyBorder="1" applyAlignment="1">
      <alignment horizontal="center" vertical="center" wrapText="1"/>
    </xf>
    <xf numFmtId="0" fontId="15" fillId="13" borderId="48" xfId="0" applyFont="1" applyFill="1" applyBorder="1" applyAlignment="1">
      <alignment horizontal="center" vertical="center" wrapText="1"/>
    </xf>
    <xf numFmtId="0" fontId="5" fillId="0" borderId="11" xfId="0" applyFont="1" applyBorder="1" applyAlignment="1">
      <alignment horizontal="left" vertical="center" wrapText="1"/>
    </xf>
    <xf numFmtId="0" fontId="5" fillId="0" borderId="43"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1" fillId="0" borderId="36" xfId="0" applyFont="1" applyBorder="1" applyAlignment="1">
      <alignment horizontal="justify" vertical="center" wrapText="1"/>
    </xf>
    <xf numFmtId="0" fontId="5" fillId="0" borderId="36" xfId="0" applyFont="1" applyBorder="1" applyAlignment="1">
      <alignment horizontal="justify" vertical="center" wrapText="1"/>
    </xf>
    <xf numFmtId="0" fontId="5" fillId="0" borderId="17" xfId="0" applyFont="1" applyBorder="1" applyAlignment="1">
      <alignment horizontal="justify"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1" fillId="0" borderId="7" xfId="0" applyFont="1" applyBorder="1" applyAlignment="1">
      <alignment horizontal="left" vertical="center" wrapText="1"/>
    </xf>
    <xf numFmtId="0" fontId="46" fillId="0" borderId="43"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0" xfId="0" applyFont="1" applyBorder="1" applyAlignment="1">
      <alignment horizontal="center" vertical="center" wrapText="1"/>
    </xf>
    <xf numFmtId="0" fontId="46" fillId="0" borderId="36"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42" fillId="0" borderId="30" xfId="0" applyFont="1" applyBorder="1" applyAlignment="1">
      <alignment horizontal="justify" vertical="center" wrapText="1"/>
    </xf>
    <xf numFmtId="0" fontId="5" fillId="0" borderId="64" xfId="0" applyFont="1" applyBorder="1" applyAlignment="1">
      <alignment horizontal="left"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1" fillId="3" borderId="36" xfId="0" applyFont="1" applyFill="1" applyBorder="1" applyAlignment="1">
      <alignment horizontal="justify" vertical="center" wrapText="1"/>
    </xf>
    <xf numFmtId="0" fontId="5" fillId="3" borderId="36" xfId="0" applyFont="1" applyFill="1" applyBorder="1" applyAlignment="1">
      <alignment horizontal="justify" vertical="center" wrapText="1"/>
    </xf>
    <xf numFmtId="0" fontId="5" fillId="3" borderId="17" xfId="0" applyFont="1" applyFill="1" applyBorder="1" applyAlignment="1">
      <alignment horizontal="justify" vertical="center" wrapText="1"/>
    </xf>
    <xf numFmtId="0" fontId="5" fillId="0" borderId="30" xfId="0" applyFont="1" applyBorder="1" applyAlignment="1">
      <alignment horizontal="center" vertical="center" wrapText="1"/>
    </xf>
    <xf numFmtId="0" fontId="42" fillId="3" borderId="20" xfId="0" applyFont="1" applyFill="1" applyBorder="1" applyAlignment="1">
      <alignment horizontal="justify" vertical="center" wrapText="1"/>
    </xf>
    <xf numFmtId="0" fontId="42" fillId="3" borderId="27" xfId="0" applyFont="1" applyFill="1" applyBorder="1" applyAlignment="1">
      <alignment horizontal="justify" vertical="center" wrapText="1"/>
    </xf>
    <xf numFmtId="0" fontId="42" fillId="3" borderId="30" xfId="0" applyFont="1" applyFill="1" applyBorder="1" applyAlignment="1">
      <alignment horizontal="justify" vertical="center" wrapText="1"/>
    </xf>
    <xf numFmtId="0" fontId="5" fillId="0" borderId="64"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42" fillId="0" borderId="20" xfId="0" applyFont="1" applyBorder="1" applyAlignment="1">
      <alignment horizontal="left" vertical="center" wrapText="1"/>
    </xf>
    <xf numFmtId="0" fontId="42" fillId="0" borderId="27" xfId="0" applyFont="1" applyBorder="1" applyAlignment="1">
      <alignment horizontal="left" vertical="center" wrapText="1"/>
    </xf>
    <xf numFmtId="0" fontId="0" fillId="0" borderId="30" xfId="0" applyBorder="1" applyAlignment="1">
      <alignment horizontal="center"/>
    </xf>
    <xf numFmtId="0" fontId="5" fillId="0" borderId="85" xfId="0" applyFont="1" applyBorder="1" applyAlignment="1">
      <alignment horizontal="center" vertical="center" wrapText="1"/>
    </xf>
    <xf numFmtId="0" fontId="7" fillId="0" borderId="5" xfId="0" applyFont="1" applyBorder="1" applyAlignment="1">
      <alignment horizontal="center" vertical="center"/>
    </xf>
    <xf numFmtId="0" fontId="54" fillId="3" borderId="8" xfId="0" applyFont="1" applyFill="1" applyBorder="1" applyAlignment="1">
      <alignment horizontal="center" vertical="center" wrapText="1"/>
    </xf>
    <xf numFmtId="0" fontId="54" fillId="3" borderId="2" xfId="0" applyFont="1" applyFill="1" applyBorder="1" applyAlignment="1">
      <alignment horizontal="center" vertical="center" wrapText="1"/>
    </xf>
    <xf numFmtId="0" fontId="54" fillId="3" borderId="4" xfId="0" applyFont="1" applyFill="1" applyBorder="1" applyAlignment="1">
      <alignment horizontal="center" vertical="center" wrapText="1"/>
    </xf>
    <xf numFmtId="0" fontId="7" fillId="0" borderId="7" xfId="0" applyFont="1" applyBorder="1" applyAlignment="1">
      <alignment horizontal="center" vertical="center" wrapText="1"/>
    </xf>
    <xf numFmtId="0" fontId="7" fillId="0" borderId="1" xfId="0" applyFont="1" applyBorder="1" applyAlignment="1" applyProtection="1">
      <alignment horizontal="center" vertical="center"/>
      <protection locked="0"/>
    </xf>
    <xf numFmtId="0" fontId="7" fillId="3" borderId="7"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7" xfId="0" applyFont="1" applyFill="1" applyBorder="1" applyAlignment="1">
      <alignment horizontal="center" vertical="center"/>
    </xf>
    <xf numFmtId="0" fontId="7" fillId="3" borderId="1" xfId="0" applyFont="1" applyFill="1" applyBorder="1" applyAlignment="1">
      <alignment horizontal="center" vertical="center"/>
    </xf>
    <xf numFmtId="0" fontId="14" fillId="0" borderId="9" xfId="0" applyFont="1" applyBorder="1" applyAlignment="1">
      <alignment horizontal="center"/>
    </xf>
    <xf numFmtId="0" fontId="14" fillId="0" borderId="3" xfId="0" applyFont="1" applyBorder="1" applyAlignment="1">
      <alignment horizontal="center"/>
    </xf>
    <xf numFmtId="0" fontId="13" fillId="0" borderId="67"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8" xfId="0" applyFont="1" applyBorder="1" applyAlignment="1">
      <alignment horizontal="center" vertical="center" wrapText="1"/>
    </xf>
    <xf numFmtId="0" fontId="15" fillId="0" borderId="1" xfId="0" applyFont="1" applyBorder="1" applyAlignment="1">
      <alignment horizontal="center"/>
    </xf>
    <xf numFmtId="0" fontId="15" fillId="0" borderId="3" xfId="0" applyFont="1" applyBorder="1" applyAlignment="1">
      <alignment horizontal="center"/>
    </xf>
    <xf numFmtId="0" fontId="7" fillId="0" borderId="67" xfId="0" applyFont="1" applyBorder="1" applyAlignment="1">
      <alignment horizontal="center"/>
    </xf>
    <xf numFmtId="0" fontId="7" fillId="0" borderId="56" xfId="0" applyFont="1" applyBorder="1" applyAlignment="1">
      <alignment horizontal="center"/>
    </xf>
    <xf numFmtId="0" fontId="7" fillId="0" borderId="68" xfId="0" applyFont="1" applyBorder="1" applyAlignment="1">
      <alignment horizontal="center"/>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7" xfId="0" applyFont="1" applyBorder="1" applyAlignment="1">
      <alignment horizontal="center" vertical="center" wrapText="1"/>
    </xf>
    <xf numFmtId="0" fontId="7" fillId="3" borderId="9"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1" xfId="0" applyFont="1" applyFill="1" applyBorder="1" applyAlignment="1" applyProtection="1">
      <alignment horizontal="center" vertical="center" wrapText="1"/>
      <protection locked="0"/>
    </xf>
    <xf numFmtId="0" fontId="7" fillId="0" borderId="5" xfId="0" applyFont="1" applyBorder="1" applyAlignment="1">
      <alignment horizontal="center" vertical="center" wrapText="1"/>
    </xf>
    <xf numFmtId="0" fontId="7"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5" xfId="0" applyFont="1" applyBorder="1" applyAlignment="1" applyProtection="1">
      <alignment horizontal="center" vertical="center"/>
      <protection locked="0"/>
    </xf>
    <xf numFmtId="0" fontId="7" fillId="0" borderId="7" xfId="0" applyFont="1" applyBorder="1" applyAlignment="1">
      <alignment horizontal="center" vertical="center"/>
    </xf>
    <xf numFmtId="0" fontId="7" fillId="0" borderId="7" xfId="0" applyFont="1" applyBorder="1" applyAlignment="1" applyProtection="1">
      <alignment horizontal="center" vertical="center"/>
      <protection locked="0"/>
    </xf>
    <xf numFmtId="0" fontId="1" fillId="0" borderId="5" xfId="0" applyFont="1" applyBorder="1" applyAlignment="1">
      <alignment vertical="center" wrapText="1"/>
    </xf>
    <xf numFmtId="0" fontId="1" fillId="0" borderId="1" xfId="0" applyFont="1" applyBorder="1" applyAlignment="1">
      <alignment vertical="center" wrapText="1"/>
    </xf>
    <xf numFmtId="0" fontId="1" fillId="0" borderId="7" xfId="0" applyFont="1" applyBorder="1" applyAlignment="1">
      <alignment vertical="center" wrapText="1"/>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14" fontId="7" fillId="0" borderId="1" xfId="0" applyNumberFormat="1" applyFont="1" applyBorder="1" applyAlignment="1">
      <alignment horizontal="center" vertical="center" wrapText="1"/>
    </xf>
    <xf numFmtId="0" fontId="7" fillId="0" borderId="59" xfId="0" applyFont="1" applyBorder="1" applyAlignment="1">
      <alignment horizontal="left" vertical="center" wrapText="1"/>
    </xf>
    <xf numFmtId="0" fontId="7" fillId="0" borderId="57" xfId="0" applyFont="1" applyBorder="1" applyAlignment="1">
      <alignment horizontal="left" vertical="center" wrapText="1"/>
    </xf>
    <xf numFmtId="0" fontId="7" fillId="0" borderId="98" xfId="0" applyFont="1" applyBorder="1" applyAlignment="1">
      <alignment horizontal="left" vertical="center" wrapText="1"/>
    </xf>
    <xf numFmtId="0" fontId="7" fillId="0" borderId="60" xfId="0" applyFont="1" applyBorder="1" applyAlignment="1">
      <alignment horizontal="left" vertical="center" wrapText="1"/>
    </xf>
    <xf numFmtId="0" fontId="7" fillId="0" borderId="56" xfId="0" applyFont="1" applyBorder="1" applyAlignment="1">
      <alignment horizontal="left" vertical="center" wrapText="1"/>
    </xf>
    <xf numFmtId="0" fontId="7" fillId="0" borderId="61" xfId="0" applyFont="1" applyBorder="1" applyAlignment="1">
      <alignment horizontal="left" vertical="center" wrapText="1"/>
    </xf>
  </cellXfs>
  <cellStyles count="1">
    <cellStyle name="Normal" xfId="0" builtinId="0"/>
  </cellStyles>
  <dxfs count="0"/>
  <tableStyles count="0" defaultTableStyle="TableStyleMedium2" defaultPivotStyle="PivotStyleLight16"/>
  <colors>
    <mruColors>
      <color rgb="FFD862B1"/>
      <color rgb="FFA568D2"/>
      <color rgb="FF2FC9FF"/>
      <color rgb="FFFFD253"/>
      <color rgb="FF00BBFE"/>
      <color rgb="FFFFA365"/>
      <color rgb="FFFFD2B3"/>
      <color rgb="FFFF8837"/>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5.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cstate="print"/>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cstate="print"/>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cstate="print"/>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cstate="print"/>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cstate="print"/>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cstate="print"/>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cstate="print"/>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cstate="print"/>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cstate="print"/>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cstate="print"/>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cstate="print"/>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cstate="print">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cstate="print"/>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cstate="print"/>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0E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0E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2" cstate="print"/>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0E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0E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0E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0E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0E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0E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0E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0E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0E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0E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0E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0E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0E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0E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0E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0E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0E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0E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0E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0E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22</xdr:row>
      <xdr:rowOff>269422</xdr:rowOff>
    </xdr:to>
    <xdr:pic>
      <xdr:nvPicPr>
        <xdr:cNvPr id="28" name="Imagen 27">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3" cstate="print"/>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0E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0E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4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150474</xdr:colOff>
      <xdr:row>0</xdr:row>
      <xdr:rowOff>108858</xdr:rowOff>
    </xdr:from>
    <xdr:to>
      <xdr:col>0</xdr:col>
      <xdr:colOff>1931498</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cstate="print"/>
        <a:srcRect/>
        <a:stretch>
          <a:fillRect/>
        </a:stretch>
      </xdr:blipFill>
      <xdr:spPr bwMode="auto">
        <a:xfrm>
          <a:off x="150474" y="108858"/>
          <a:ext cx="1781024" cy="889476"/>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2" cstate="print"/>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3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2" cstate="print"/>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3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3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3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3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3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3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3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3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3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3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3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3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3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3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3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3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3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3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3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3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3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3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3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3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3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3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3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3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3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276225</xdr:colOff>
      <xdr:row>10</xdr:row>
      <xdr:rowOff>72117</xdr:rowOff>
    </xdr:from>
    <xdr:to>
      <xdr:col>19</xdr:col>
      <xdr:colOff>602457</xdr:colOff>
      <xdr:row>16</xdr:row>
      <xdr:rowOff>2721</xdr:rowOff>
    </xdr:to>
    <xdr:pic>
      <xdr:nvPicPr>
        <xdr:cNvPr id="48" name="Imagen 47">
          <a:extLst>
            <a:ext uri="{FF2B5EF4-FFF2-40B4-BE49-F238E27FC236}">
              <a16:creationId xmlns:a16="http://schemas.microsoft.com/office/drawing/2014/main" id="{00000000-0008-0000-1300-000030000000}"/>
            </a:ext>
          </a:extLst>
        </xdr:cNvPr>
        <xdr:cNvPicPr>
          <a:picLocks noChangeAspect="1"/>
        </xdr:cNvPicPr>
      </xdr:nvPicPr>
      <xdr:blipFill rotWithShape="1">
        <a:blip xmlns:r="http://schemas.openxmlformats.org/officeDocument/2006/relationships" r:embed="rId3" cstate="print"/>
        <a:srcRect l="27602" t="33467" r="28908" b="36841"/>
        <a:stretch/>
      </xdr:blipFill>
      <xdr:spPr>
        <a:xfrm>
          <a:off x="9601200"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3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3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3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3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3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cstate="print"/>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14</xdr:col>
      <xdr:colOff>35718</xdr:colOff>
      <xdr:row>8</xdr:row>
      <xdr:rowOff>500064</xdr:rowOff>
    </xdr:from>
    <xdr:to>
      <xdr:col>20</xdr:col>
      <xdr:colOff>23812</xdr:colOff>
      <xdr:row>16</xdr:row>
      <xdr:rowOff>865189</xdr:rowOff>
    </xdr:to>
    <xdr:sp macro="" textlink="">
      <xdr:nvSpPr>
        <xdr:cNvPr id="6" name="CuadroTexto 5">
          <a:extLst>
            <a:ext uri="{FF2B5EF4-FFF2-40B4-BE49-F238E27FC236}">
              <a16:creationId xmlns:a16="http://schemas.microsoft.com/office/drawing/2014/main" id="{00000000-0008-0000-15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628650</xdr:colOff>
          <xdr:row>11</xdr:row>
          <xdr:rowOff>57150</xdr:rowOff>
        </xdr:from>
        <xdr:to>
          <xdr:col>19</xdr:col>
          <xdr:colOff>876300</xdr:colOff>
          <xdr:row>13</xdr:row>
          <xdr:rowOff>76200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13</xdr:row>
          <xdr:rowOff>228600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14</xdr:row>
          <xdr:rowOff>57150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161925</xdr:rowOff>
        </xdr:from>
        <xdr:to>
          <xdr:col>19</xdr:col>
          <xdr:colOff>904875</xdr:colOff>
          <xdr:row>15</xdr:row>
          <xdr:rowOff>57150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171450</xdr:rowOff>
        </xdr:from>
        <xdr:to>
          <xdr:col>19</xdr:col>
          <xdr:colOff>904875</xdr:colOff>
          <xdr:row>16</xdr:row>
          <xdr:rowOff>66675</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18</xdr:row>
          <xdr:rowOff>57150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19</xdr:row>
          <xdr:rowOff>57150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21</xdr:row>
          <xdr:rowOff>28575</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22</xdr:row>
          <xdr:rowOff>57150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24</xdr:row>
          <xdr:rowOff>38100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25</xdr:row>
          <xdr:rowOff>228600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26</xdr:row>
          <xdr:rowOff>57150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28</xdr:row>
          <xdr:rowOff>57150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29</xdr:row>
          <xdr:rowOff>57150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34</xdr:row>
          <xdr:rowOff>57150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35</xdr:row>
          <xdr:rowOff>57150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904875</xdr:colOff>
          <xdr:row>35</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904875</xdr:colOff>
          <xdr:row>37</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39</xdr:row>
          <xdr:rowOff>66675</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914400</xdr:colOff>
          <xdr:row>39</xdr:row>
          <xdr:rowOff>66675</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914400</xdr:colOff>
          <xdr:row>39</xdr:row>
          <xdr:rowOff>66675</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914400</xdr:colOff>
          <xdr:row>39</xdr:row>
          <xdr:rowOff>66675</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914400</xdr:colOff>
          <xdr:row>39</xdr:row>
          <xdr:rowOff>66675</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39</xdr:row>
          <xdr:rowOff>66675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39</xdr:row>
          <xdr:rowOff>66675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39</xdr:row>
          <xdr:rowOff>66675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39</xdr:row>
          <xdr:rowOff>66675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39</xdr:row>
          <xdr:rowOff>66675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39</xdr:row>
          <xdr:rowOff>66675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39</xdr:row>
          <xdr:rowOff>66675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39</xdr:row>
          <xdr:rowOff>66675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39</xdr:row>
          <xdr:rowOff>66675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39</xdr:row>
          <xdr:rowOff>66675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39</xdr:row>
          <xdr:rowOff>66675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39</xdr:row>
          <xdr:rowOff>66675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39</xdr:row>
          <xdr:rowOff>66675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39</xdr:row>
          <xdr:rowOff>66675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39</xdr:row>
          <xdr:rowOff>66675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36980</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160155</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cstate="print"/>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cstate="print"/>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cstate="print"/>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cstate="print"/>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cstate="print"/>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4.xml"/><Relationship Id="rId3" Type="http://schemas.openxmlformats.org/officeDocument/2006/relationships/vmlDrawing" Target="../drawings/vmlDrawing1.v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 Type="http://schemas.openxmlformats.org/officeDocument/2006/relationships/drawing" Target="../drawings/drawing2.xml"/><Relationship Id="rId16" Type="http://schemas.openxmlformats.org/officeDocument/2006/relationships/control" Target="../activeX/activeX11.xml"/><Relationship Id="rId20" Type="http://schemas.openxmlformats.org/officeDocument/2006/relationships/control" Target="../activeX/activeX15.xml"/><Relationship Id="rId29" Type="http://schemas.openxmlformats.org/officeDocument/2006/relationships/control" Target="../activeX/activeX24.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3.xml"/><Relationship Id="rId51" Type="http://schemas.openxmlformats.org/officeDocument/2006/relationships/image" Target="../media/image16.emf"/></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topLeftCell="D1" zoomScale="120" zoomScaleNormal="120" workbookViewId="0">
      <selection activeCell="E1" sqref="E1:E4"/>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70"/>
      <c r="B1" s="379" t="s">
        <v>262</v>
      </c>
      <c r="C1" s="380"/>
      <c r="D1" s="381"/>
      <c r="E1" s="1040" t="s">
        <v>551</v>
      </c>
      <c r="F1" s="373"/>
    </row>
    <row r="2" spans="1:7" x14ac:dyDescent="0.2">
      <c r="A2" s="371"/>
      <c r="B2" s="382"/>
      <c r="C2" s="383"/>
      <c r="D2" s="384"/>
      <c r="E2" s="1039" t="s">
        <v>550</v>
      </c>
      <c r="F2" s="374"/>
    </row>
    <row r="3" spans="1:7" ht="15" customHeight="1" x14ac:dyDescent="0.2">
      <c r="A3" s="371"/>
      <c r="B3" s="382"/>
      <c r="C3" s="383"/>
      <c r="D3" s="384"/>
      <c r="E3" s="1039" t="s">
        <v>549</v>
      </c>
      <c r="F3" s="374"/>
    </row>
    <row r="4" spans="1:7" ht="15" thickBot="1" x14ac:dyDescent="0.25">
      <c r="A4" s="372"/>
      <c r="B4" s="385"/>
      <c r="C4" s="386"/>
      <c r="D4" s="387"/>
      <c r="E4" s="1038" t="s">
        <v>548</v>
      </c>
      <c r="F4" s="375"/>
    </row>
    <row r="5" spans="1:7" ht="15" thickBot="1" x14ac:dyDescent="0.25"/>
    <row r="6" spans="1:7" ht="42.75" customHeight="1" x14ac:dyDescent="0.2">
      <c r="A6" s="154" t="s">
        <v>263</v>
      </c>
      <c r="B6" s="388" t="s">
        <v>270</v>
      </c>
      <c r="C6" s="388"/>
      <c r="D6" s="388"/>
      <c r="E6" s="388"/>
      <c r="F6" s="389"/>
    </row>
    <row r="7" spans="1:7" ht="50.25" customHeight="1" thickBot="1" x14ac:dyDescent="0.25">
      <c r="A7" s="155" t="s">
        <v>264</v>
      </c>
      <c r="B7" s="359" t="s">
        <v>265</v>
      </c>
      <c r="C7" s="359"/>
      <c r="D7" s="359"/>
      <c r="E7" s="359"/>
      <c r="F7" s="360"/>
    </row>
    <row r="8" spans="1:7" ht="17.25" customHeight="1" x14ac:dyDescent="0.2">
      <c r="A8" s="391"/>
      <c r="B8" s="391"/>
      <c r="C8" s="391"/>
      <c r="D8" s="391"/>
      <c r="E8" s="391"/>
      <c r="F8" s="391"/>
    </row>
    <row r="9" spans="1:7" ht="54.75" customHeight="1" x14ac:dyDescent="0.2">
      <c r="A9" s="390" t="s">
        <v>366</v>
      </c>
      <c r="B9" s="390"/>
      <c r="C9" s="390"/>
      <c r="D9" s="390"/>
      <c r="E9" s="390"/>
      <c r="F9" s="390"/>
    </row>
    <row r="10" spans="1:7" ht="18" customHeight="1" thickBot="1" x14ac:dyDescent="0.25">
      <c r="A10" s="368"/>
      <c r="B10" s="369"/>
      <c r="C10" s="369"/>
      <c r="D10" s="369"/>
      <c r="E10" s="369"/>
      <c r="F10" s="369"/>
      <c r="G10" s="369"/>
    </row>
    <row r="11" spans="1:7" ht="24.75" customHeight="1" x14ac:dyDescent="0.2">
      <c r="A11" s="376" t="s">
        <v>266</v>
      </c>
      <c r="B11" s="377"/>
      <c r="C11" s="377"/>
      <c r="D11" s="377"/>
      <c r="E11" s="377"/>
      <c r="F11" s="378"/>
    </row>
    <row r="12" spans="1:7" ht="229.5" customHeight="1" thickBot="1" x14ac:dyDescent="0.25">
      <c r="A12" s="367" t="s">
        <v>365</v>
      </c>
      <c r="B12" s="359"/>
      <c r="C12" s="359"/>
      <c r="D12" s="359"/>
      <c r="E12" s="359"/>
      <c r="F12" s="360"/>
    </row>
    <row r="13" spans="1:7" ht="18" customHeight="1" thickBot="1" x14ac:dyDescent="0.25">
      <c r="A13" s="410"/>
      <c r="B13" s="410"/>
      <c r="C13" s="410"/>
      <c r="D13" s="410"/>
      <c r="E13" s="410"/>
      <c r="F13" s="410"/>
    </row>
    <row r="14" spans="1:7" ht="26.25" customHeight="1" x14ac:dyDescent="0.2">
      <c r="A14" s="376" t="s">
        <v>267</v>
      </c>
      <c r="B14" s="377"/>
      <c r="C14" s="377"/>
      <c r="D14" s="377"/>
      <c r="E14" s="377"/>
      <c r="F14" s="378"/>
    </row>
    <row r="15" spans="1:7" ht="284.25" customHeight="1" thickBot="1" x14ac:dyDescent="0.25">
      <c r="A15" s="367" t="s">
        <v>368</v>
      </c>
      <c r="B15" s="359"/>
      <c r="C15" s="359"/>
      <c r="D15" s="359"/>
      <c r="E15" s="359"/>
      <c r="F15" s="360"/>
    </row>
    <row r="16" spans="1:7" ht="21.75" customHeight="1" thickBot="1" x14ac:dyDescent="0.25">
      <c r="A16" s="131"/>
      <c r="B16" s="131"/>
      <c r="C16" s="131"/>
      <c r="D16" s="131"/>
      <c r="E16" s="131"/>
      <c r="F16" s="131"/>
    </row>
    <row r="17" spans="1:7" ht="23.25" customHeight="1" thickBot="1" x14ac:dyDescent="0.25">
      <c r="A17" s="376" t="s">
        <v>371</v>
      </c>
      <c r="B17" s="377"/>
      <c r="C17" s="377"/>
      <c r="D17" s="377"/>
      <c r="E17" s="377"/>
      <c r="F17" s="378"/>
    </row>
    <row r="18" spans="1:7" ht="81.75" customHeight="1" x14ac:dyDescent="0.2">
      <c r="A18" s="398" t="s">
        <v>372</v>
      </c>
      <c r="B18" s="399"/>
      <c r="C18" s="399"/>
      <c r="D18" s="399"/>
      <c r="E18" s="399"/>
      <c r="F18" s="400"/>
    </row>
    <row r="19" spans="1:7" ht="71.25" customHeight="1" thickBot="1" x14ac:dyDescent="0.25">
      <c r="A19" s="401"/>
      <c r="B19" s="402"/>
      <c r="C19" s="402"/>
      <c r="D19" s="402"/>
      <c r="E19" s="402"/>
      <c r="F19" s="403"/>
    </row>
    <row r="20" spans="1:7" ht="15" thickBot="1" x14ac:dyDescent="0.25"/>
    <row r="21" spans="1:7" ht="27" customHeight="1" x14ac:dyDescent="0.2">
      <c r="A21" s="411" t="s">
        <v>327</v>
      </c>
      <c r="B21" s="412"/>
      <c r="C21" s="412"/>
      <c r="D21" s="412"/>
      <c r="E21" s="412"/>
      <c r="F21" s="413"/>
      <c r="G21" s="60"/>
    </row>
    <row r="22" spans="1:7" ht="363" customHeight="1" thickBot="1" x14ac:dyDescent="0.25">
      <c r="A22" s="414" t="s">
        <v>337</v>
      </c>
      <c r="B22" s="415"/>
      <c r="C22" s="415"/>
      <c r="D22" s="415"/>
      <c r="E22" s="415"/>
      <c r="F22" s="416"/>
      <c r="G22" s="60"/>
    </row>
    <row r="23" spans="1:7" ht="15" thickBot="1" x14ac:dyDescent="0.25"/>
    <row r="24" spans="1:7" ht="28.5" customHeight="1" thickBot="1" x14ac:dyDescent="0.25">
      <c r="A24" s="417" t="s">
        <v>328</v>
      </c>
      <c r="B24" s="418"/>
      <c r="C24" s="418"/>
      <c r="D24" s="418"/>
      <c r="E24" s="418"/>
      <c r="F24" s="419"/>
    </row>
    <row r="25" spans="1:7" ht="375" customHeight="1" x14ac:dyDescent="0.2">
      <c r="A25" s="426" t="s">
        <v>306</v>
      </c>
      <c r="B25" s="427"/>
      <c r="C25" s="427"/>
      <c r="D25" s="427"/>
      <c r="E25" s="427"/>
      <c r="F25" s="428"/>
    </row>
    <row r="26" spans="1:7" ht="27.6" customHeight="1" thickBot="1" x14ac:dyDescent="0.25">
      <c r="A26" s="429"/>
      <c r="B26" s="430"/>
      <c r="C26" s="430"/>
      <c r="D26" s="430"/>
      <c r="E26" s="430"/>
      <c r="F26" s="431"/>
    </row>
    <row r="27" spans="1:7" ht="25.5" customHeight="1" thickBot="1" x14ac:dyDescent="0.25">
      <c r="A27" s="131"/>
      <c r="B27" s="131"/>
      <c r="C27" s="131"/>
      <c r="D27" s="131"/>
      <c r="E27" s="131"/>
      <c r="F27" s="131"/>
    </row>
    <row r="28" spans="1:7" ht="27" customHeight="1" x14ac:dyDescent="0.2">
      <c r="A28" s="420" t="s">
        <v>329</v>
      </c>
      <c r="B28" s="421"/>
      <c r="C28" s="421"/>
      <c r="D28" s="421"/>
      <c r="E28" s="421"/>
      <c r="F28" s="422"/>
    </row>
    <row r="29" spans="1:7" ht="210.75" customHeight="1" thickBot="1" x14ac:dyDescent="0.25">
      <c r="A29" s="358" t="s">
        <v>303</v>
      </c>
      <c r="B29" s="359"/>
      <c r="C29" s="359"/>
      <c r="D29" s="359"/>
      <c r="E29" s="359"/>
      <c r="F29" s="360"/>
    </row>
    <row r="30" spans="1:7" ht="15" thickBot="1" x14ac:dyDescent="0.25"/>
    <row r="31" spans="1:7" ht="30.75" customHeight="1" x14ac:dyDescent="0.2">
      <c r="A31" s="423" t="s">
        <v>330</v>
      </c>
      <c r="B31" s="424"/>
      <c r="C31" s="424"/>
      <c r="D31" s="424"/>
      <c r="E31" s="424"/>
      <c r="F31" s="425"/>
    </row>
    <row r="32" spans="1:7" ht="138" customHeight="1" thickBot="1" x14ac:dyDescent="0.25">
      <c r="A32" s="352" t="s">
        <v>304</v>
      </c>
      <c r="B32" s="353"/>
      <c r="C32" s="353"/>
      <c r="D32" s="353"/>
      <c r="E32" s="353"/>
      <c r="F32" s="354"/>
    </row>
    <row r="33" spans="1:6" ht="15" thickBot="1" x14ac:dyDescent="0.25"/>
    <row r="34" spans="1:6" ht="28.5" customHeight="1" x14ac:dyDescent="0.2">
      <c r="A34" s="355" t="s">
        <v>331</v>
      </c>
      <c r="B34" s="356"/>
      <c r="C34" s="356"/>
      <c r="D34" s="356"/>
      <c r="E34" s="356"/>
      <c r="F34" s="357"/>
    </row>
    <row r="35" spans="1:6" ht="219" customHeight="1" thickBot="1" x14ac:dyDescent="0.25">
      <c r="A35" s="358" t="s">
        <v>297</v>
      </c>
      <c r="B35" s="359"/>
      <c r="C35" s="359"/>
      <c r="D35" s="359"/>
      <c r="E35" s="359"/>
      <c r="F35" s="360"/>
    </row>
    <row r="36" spans="1:6" ht="15" thickBot="1" x14ac:dyDescent="0.25"/>
    <row r="37" spans="1:6" ht="27.75" customHeight="1" x14ac:dyDescent="0.2">
      <c r="A37" s="355" t="s">
        <v>332</v>
      </c>
      <c r="B37" s="356"/>
      <c r="C37" s="356"/>
      <c r="D37" s="356"/>
      <c r="E37" s="356"/>
      <c r="F37" s="357"/>
    </row>
    <row r="38" spans="1:6" ht="170.25" customHeight="1" thickBot="1" x14ac:dyDescent="0.25">
      <c r="A38" s="358" t="s">
        <v>298</v>
      </c>
      <c r="B38" s="359"/>
      <c r="C38" s="359"/>
      <c r="D38" s="359"/>
      <c r="E38" s="359"/>
      <c r="F38" s="360"/>
    </row>
    <row r="39" spans="1:6" ht="15" thickBot="1" x14ac:dyDescent="0.25"/>
    <row r="40" spans="1:6" ht="27.75" customHeight="1" x14ac:dyDescent="0.2">
      <c r="A40" s="432" t="s">
        <v>333</v>
      </c>
      <c r="B40" s="433"/>
      <c r="C40" s="433"/>
      <c r="D40" s="433"/>
      <c r="E40" s="433"/>
      <c r="F40" s="434"/>
    </row>
    <row r="41" spans="1:6" ht="208.5" customHeight="1" thickBot="1" x14ac:dyDescent="0.25">
      <c r="A41" s="367" t="s">
        <v>364</v>
      </c>
      <c r="B41" s="359"/>
      <c r="C41" s="359"/>
      <c r="D41" s="359"/>
      <c r="E41" s="359"/>
      <c r="F41" s="360"/>
    </row>
    <row r="42" spans="1:6" ht="15" thickBot="1" x14ac:dyDescent="0.25"/>
    <row r="43" spans="1:6" ht="29.25" customHeight="1" x14ac:dyDescent="0.2">
      <c r="A43" s="392" t="s">
        <v>369</v>
      </c>
      <c r="B43" s="393"/>
      <c r="C43" s="393"/>
      <c r="D43" s="393"/>
      <c r="E43" s="393"/>
      <c r="F43" s="394"/>
    </row>
    <row r="44" spans="1:6" ht="274.5" customHeight="1" thickBot="1" x14ac:dyDescent="0.25">
      <c r="A44" s="358" t="s">
        <v>291</v>
      </c>
      <c r="B44" s="359"/>
      <c r="C44" s="359"/>
      <c r="D44" s="359"/>
      <c r="E44" s="359"/>
      <c r="F44" s="360"/>
    </row>
    <row r="45" spans="1:6" ht="15" thickBot="1" x14ac:dyDescent="0.25"/>
    <row r="46" spans="1:6" ht="29.25" customHeight="1" x14ac:dyDescent="0.2">
      <c r="A46" s="392" t="s">
        <v>334</v>
      </c>
      <c r="B46" s="393"/>
      <c r="C46" s="393"/>
      <c r="D46" s="393"/>
      <c r="E46" s="393"/>
      <c r="F46" s="394"/>
    </row>
    <row r="47" spans="1:6" s="199" customFormat="1" ht="181.5" customHeight="1" thickBot="1" x14ac:dyDescent="0.3">
      <c r="A47" s="395" t="s">
        <v>292</v>
      </c>
      <c r="B47" s="396"/>
      <c r="C47" s="396"/>
      <c r="D47" s="396"/>
      <c r="E47" s="396"/>
      <c r="F47" s="397"/>
    </row>
    <row r="48" spans="1:6" ht="15.75" customHeight="1" thickBot="1" x14ac:dyDescent="0.25">
      <c r="A48" s="131"/>
      <c r="B48" s="131"/>
      <c r="C48" s="131"/>
      <c r="D48" s="131"/>
      <c r="E48" s="131"/>
      <c r="F48" s="131"/>
    </row>
    <row r="49" spans="1:6" ht="19.5" customHeight="1" x14ac:dyDescent="0.2">
      <c r="A49" s="361" t="s">
        <v>335</v>
      </c>
      <c r="B49" s="362"/>
      <c r="C49" s="362"/>
      <c r="D49" s="362"/>
      <c r="E49" s="362"/>
      <c r="F49" s="363"/>
    </row>
    <row r="50" spans="1:6" ht="363" customHeight="1" thickBot="1" x14ac:dyDescent="0.25">
      <c r="A50" s="364" t="s">
        <v>299</v>
      </c>
      <c r="B50" s="365"/>
      <c r="C50" s="365"/>
      <c r="D50" s="365"/>
      <c r="E50" s="365"/>
      <c r="F50" s="366"/>
    </row>
    <row r="51" spans="1:6" ht="15" thickBot="1" x14ac:dyDescent="0.25"/>
    <row r="52" spans="1:6" ht="27.75" customHeight="1" x14ac:dyDescent="0.2">
      <c r="A52" s="404" t="s">
        <v>336</v>
      </c>
      <c r="B52" s="405"/>
      <c r="C52" s="405"/>
      <c r="D52" s="405"/>
      <c r="E52" s="405"/>
      <c r="F52" s="406"/>
    </row>
    <row r="53" spans="1:6" ht="409.6" customHeight="1" x14ac:dyDescent="0.2">
      <c r="A53" s="407" t="s">
        <v>302</v>
      </c>
      <c r="B53" s="408"/>
      <c r="C53" s="408"/>
      <c r="D53" s="408"/>
      <c r="E53" s="408"/>
      <c r="F53" s="409"/>
    </row>
    <row r="54" spans="1:6" ht="77.25" customHeight="1" thickBot="1" x14ac:dyDescent="0.25">
      <c r="A54" s="401"/>
      <c r="B54" s="402"/>
      <c r="C54" s="402"/>
      <c r="D54" s="402"/>
      <c r="E54" s="402"/>
      <c r="F54" s="403"/>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L20"/>
  <sheetViews>
    <sheetView zoomScale="70" zoomScaleNormal="70" workbookViewId="0">
      <selection activeCell="F1" sqref="F1:I4"/>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9" width="10.42578125" style="1" customWidth="1"/>
    <col min="10" max="10" width="16.7109375" style="1" customWidth="1"/>
    <col min="11" max="16384" width="11.42578125" style="1"/>
  </cols>
  <sheetData>
    <row r="1" spans="1:12" ht="28.5" customHeight="1" x14ac:dyDescent="0.2">
      <c r="A1" s="465"/>
      <c r="B1" s="467" t="str">
        <f>CONTEXTO!B1</f>
        <v xml:space="preserve">PROCESO: </v>
      </c>
      <c r="C1" s="467"/>
      <c r="D1" s="467"/>
      <c r="E1" s="467"/>
      <c r="F1" s="977" t="s">
        <v>551</v>
      </c>
      <c r="G1" s="977"/>
      <c r="H1" s="977"/>
      <c r="I1" s="977"/>
      <c r="J1" s="671"/>
    </row>
    <row r="2" spans="1:12" x14ac:dyDescent="0.2">
      <c r="A2" s="466"/>
      <c r="B2" s="468" t="s">
        <v>68</v>
      </c>
      <c r="C2" s="468"/>
      <c r="D2" s="468"/>
      <c r="E2" s="468"/>
      <c r="F2" s="518" t="s">
        <v>550</v>
      </c>
      <c r="G2" s="518"/>
      <c r="H2" s="518"/>
      <c r="I2" s="518"/>
      <c r="J2" s="672"/>
    </row>
    <row r="3" spans="1:12" ht="15" customHeight="1" x14ac:dyDescent="0.2">
      <c r="A3" s="466"/>
      <c r="B3" s="468"/>
      <c r="C3" s="468"/>
      <c r="D3" s="468"/>
      <c r="E3" s="468"/>
      <c r="F3" s="518" t="s">
        <v>549</v>
      </c>
      <c r="G3" s="518"/>
      <c r="H3" s="518"/>
      <c r="I3" s="518"/>
      <c r="J3" s="672"/>
    </row>
    <row r="4" spans="1:12" ht="15" thickBot="1" x14ac:dyDescent="0.25">
      <c r="A4" s="466"/>
      <c r="B4" s="468"/>
      <c r="C4" s="468"/>
      <c r="D4" s="468"/>
      <c r="E4" s="468"/>
      <c r="F4" s="518" t="s">
        <v>558</v>
      </c>
      <c r="G4" s="518"/>
      <c r="H4" s="518"/>
      <c r="I4" s="518"/>
      <c r="J4" s="673"/>
    </row>
    <row r="5" spans="1:12" ht="15.75" x14ac:dyDescent="0.2">
      <c r="A5" s="659"/>
      <c r="B5" s="660"/>
      <c r="C5" s="660"/>
      <c r="D5" s="660"/>
      <c r="E5" s="660"/>
      <c r="F5" s="660"/>
      <c r="G5" s="660"/>
      <c r="H5" s="660"/>
      <c r="I5" s="660"/>
      <c r="J5" s="661"/>
    </row>
    <row r="6" spans="1:12" ht="39.75" customHeight="1" x14ac:dyDescent="0.2">
      <c r="A6" s="655" t="str">
        <f>CONTEXTO!A8</f>
        <v>PROCESO: PLANEACIÓN ESTRATÉGICA Y TERRITORIAL</v>
      </c>
      <c r="B6" s="656"/>
      <c r="C6" s="656"/>
      <c r="D6" s="656"/>
      <c r="E6" s="656"/>
      <c r="F6" s="656"/>
      <c r="G6" s="656"/>
      <c r="H6" s="656"/>
      <c r="I6" s="656"/>
      <c r="J6" s="657"/>
    </row>
    <row r="7" spans="1:12" s="71" customFormat="1" ht="63" customHeight="1" thickBot="1" x14ac:dyDescent="0.25">
      <c r="A7" s="652" t="str">
        <f>CONTEXTO!A9</f>
        <v xml:space="preserve">OBJETIVO: PLANEAR,  ASESORAR,  PROMOVER  Y  REALIZAR  SEGUIMIENTO  A  LAS  POLÍTICAS,  PLANES,  PROGRAMAS  Y PROYECTOS PARA CUMPLIR CON LOS IDEALES PROPUESTOS POR LA ALTA DIRECCIÓN Y LAS EXPECTATIVAS DE LA COMUNIDAD
</v>
      </c>
      <c r="B7" s="653"/>
      <c r="C7" s="653"/>
      <c r="D7" s="653"/>
      <c r="E7" s="653"/>
      <c r="F7" s="653"/>
      <c r="G7" s="653"/>
      <c r="H7" s="653"/>
      <c r="I7" s="653"/>
      <c r="J7" s="654"/>
    </row>
    <row r="8" spans="1:12" s="71" customFormat="1" ht="25.5" customHeight="1" thickBot="1" x14ac:dyDescent="0.25">
      <c r="A8" s="658"/>
      <c r="B8" s="658"/>
      <c r="C8" s="658"/>
      <c r="D8" s="658"/>
      <c r="E8" s="658"/>
      <c r="F8" s="658"/>
      <c r="G8" s="658"/>
      <c r="H8" s="658"/>
      <c r="I8" s="658"/>
      <c r="J8" s="658"/>
    </row>
    <row r="9" spans="1:12" s="71" customFormat="1" ht="69" customHeight="1" x14ac:dyDescent="0.2">
      <c r="A9" s="84" t="s">
        <v>260</v>
      </c>
      <c r="B9" s="85" t="s">
        <v>259</v>
      </c>
      <c r="C9" s="86" t="s">
        <v>261</v>
      </c>
      <c r="D9" s="87" t="s">
        <v>79</v>
      </c>
      <c r="E9" s="88" t="s">
        <v>69</v>
      </c>
      <c r="F9" s="89" t="s">
        <v>70</v>
      </c>
      <c r="G9" s="89" t="s">
        <v>71</v>
      </c>
      <c r="H9" s="89" t="s">
        <v>72</v>
      </c>
      <c r="I9" s="89" t="s">
        <v>73</v>
      </c>
      <c r="J9" s="90" t="s">
        <v>74</v>
      </c>
    </row>
    <row r="10" spans="1:12" s="71" customFormat="1" ht="86.25" customHeight="1" x14ac:dyDescent="0.2">
      <c r="A10" s="664" t="s">
        <v>462</v>
      </c>
      <c r="B10" s="252" t="s">
        <v>506</v>
      </c>
      <c r="C10" s="662" t="s">
        <v>464</v>
      </c>
      <c r="D10" s="253" t="s">
        <v>460</v>
      </c>
      <c r="E10" s="662" t="s">
        <v>465</v>
      </c>
      <c r="F10" s="665" t="s">
        <v>138</v>
      </c>
      <c r="G10" s="665" t="s">
        <v>138</v>
      </c>
      <c r="H10" s="665" t="s">
        <v>138</v>
      </c>
      <c r="I10" s="665" t="s">
        <v>138</v>
      </c>
      <c r="J10" s="675" t="str">
        <f>IF(F10="NA","GESTION",IF(G10="NA","GESTION",IF(H10="NA","GESTION",IF(I10="NA","GESTION",IF(F10&lt;&gt;"X"," ",IF(G10&lt;&gt;"X"," ",IF(H10&lt;&gt;"X"," ",IF(I10&lt;&gt;"X"," ","CORRUPCION"))))))))</f>
        <v>CORRUPCION</v>
      </c>
      <c r="K10" s="83"/>
      <c r="L10" s="83"/>
    </row>
    <row r="11" spans="1:12" ht="87.75" customHeight="1" x14ac:dyDescent="0.2">
      <c r="A11" s="664"/>
      <c r="B11" s="252" t="s">
        <v>509</v>
      </c>
      <c r="C11" s="666"/>
      <c r="D11" s="253" t="s">
        <v>461</v>
      </c>
      <c r="E11" s="662"/>
      <c r="F11" s="665"/>
      <c r="G11" s="665"/>
      <c r="H11" s="665"/>
      <c r="I11" s="665"/>
      <c r="J11" s="675"/>
    </row>
    <row r="12" spans="1:12" ht="60.75" customHeight="1" thickBot="1" x14ac:dyDescent="0.25">
      <c r="A12" s="664"/>
      <c r="B12" s="252" t="s">
        <v>505</v>
      </c>
      <c r="C12" s="666"/>
      <c r="D12" s="253" t="s">
        <v>436</v>
      </c>
      <c r="E12" s="662"/>
      <c r="F12" s="665"/>
      <c r="G12" s="665"/>
      <c r="H12" s="665"/>
      <c r="I12" s="665"/>
      <c r="J12" s="675"/>
    </row>
    <row r="13" spans="1:12" ht="67.5" customHeight="1" x14ac:dyDescent="0.2">
      <c r="A13" s="663" t="s">
        <v>433</v>
      </c>
      <c r="B13" s="252" t="str">
        <f>'PRIORIZACIÓN DE CAUSA'!B36</f>
        <v>Incumplimiento de las metas de los programas y demas directrices definidas por la entidad</v>
      </c>
      <c r="C13" s="662" t="s">
        <v>471</v>
      </c>
      <c r="D13" s="252" t="s">
        <v>472</v>
      </c>
      <c r="E13" s="667" t="s">
        <v>474</v>
      </c>
      <c r="F13" s="665" t="s">
        <v>138</v>
      </c>
      <c r="G13" s="665" t="s">
        <v>138</v>
      </c>
      <c r="H13" s="665" t="s">
        <v>138</v>
      </c>
      <c r="I13" s="665" t="s">
        <v>139</v>
      </c>
      <c r="J13" s="675" t="str">
        <f t="shared" ref="J13" si="0">IF(F13="NA","GESTION",IF(G13="NA","GESTION",IF(H13="NA","GESTION",IF(I13="NA","GESTION",IF(F13&lt;&gt;"X"," ",IF(G13&lt;&gt;"X"," ",IF(H13&lt;&gt;"X"," ",IF(I13&lt;&gt;"X"," ","CORRUPCION"))))))))</f>
        <v>GESTION</v>
      </c>
    </row>
    <row r="14" spans="1:12" ht="63.75" customHeight="1" x14ac:dyDescent="0.2">
      <c r="A14" s="663"/>
      <c r="B14" s="670" t="str">
        <f>'PRIORIZACIÓN DE CAUSA'!B38</f>
        <v xml:space="preserve">Desconocimiento del proceso y procedimientos  por parte del personal de planta y contrato. </v>
      </c>
      <c r="C14" s="662"/>
      <c r="D14" s="252" t="s">
        <v>473</v>
      </c>
      <c r="E14" s="668"/>
      <c r="F14" s="665"/>
      <c r="G14" s="665"/>
      <c r="H14" s="665"/>
      <c r="I14" s="665"/>
      <c r="J14" s="675"/>
    </row>
    <row r="15" spans="1:12" ht="64.5" customHeight="1" x14ac:dyDescent="0.2">
      <c r="A15" s="663"/>
      <c r="B15" s="669"/>
      <c r="C15" s="662"/>
      <c r="D15" s="252" t="s">
        <v>432</v>
      </c>
      <c r="E15" s="669"/>
      <c r="F15" s="665"/>
      <c r="G15" s="665"/>
      <c r="H15" s="665"/>
      <c r="I15" s="665"/>
      <c r="J15" s="675"/>
    </row>
    <row r="16" spans="1:12" ht="64.5" customHeight="1" x14ac:dyDescent="0.2">
      <c r="A16" s="664" t="s">
        <v>434</v>
      </c>
      <c r="B16" s="252" t="str">
        <f>'PRIORIZACIÓN DE CAUSA'!B20</f>
        <v xml:space="preserve">
Personal insuficiente para apoyar la totalidad de procesos </v>
      </c>
      <c r="C16" s="674" t="s">
        <v>469</v>
      </c>
      <c r="D16" s="212" t="s">
        <v>435</v>
      </c>
      <c r="E16" s="674" t="s">
        <v>466</v>
      </c>
      <c r="F16" s="665" t="s">
        <v>138</v>
      </c>
      <c r="G16" s="665" t="s">
        <v>138</v>
      </c>
      <c r="H16" s="665" t="s">
        <v>139</v>
      </c>
      <c r="I16" s="665" t="s">
        <v>138</v>
      </c>
      <c r="J16" s="675" t="str">
        <f t="shared" ref="J16" si="1">IF(F16="NA","GESTION",IF(G16="NA","GESTION",IF(H16="NA","GESTION",IF(I16="NA","GESTION",IF(F16&lt;&gt;"X"," ",IF(G16&lt;&gt;"X"," ",IF(H16&lt;&gt;"X"," ",IF(I16&lt;&gt;"X"," ","CORRUPCION"))))))))</f>
        <v>GESTION</v>
      </c>
    </row>
    <row r="17" spans="1:10" ht="63.75" customHeight="1" x14ac:dyDescent="0.2">
      <c r="A17" s="664"/>
      <c r="B17" s="252" t="str">
        <f>'PRIORIZACIÓN DE CAUSA'!B30</f>
        <v xml:space="preserve">Dificultad de la sistematización de la documentación fisica,  al no contar con la infraestructura tecnologica necesaria </v>
      </c>
      <c r="C17" s="674"/>
      <c r="D17" s="212" t="s">
        <v>461</v>
      </c>
      <c r="E17" s="674"/>
      <c r="F17" s="665"/>
      <c r="G17" s="665"/>
      <c r="H17" s="665"/>
      <c r="I17" s="665"/>
      <c r="J17" s="675"/>
    </row>
    <row r="18" spans="1:10" ht="60" customHeight="1" x14ac:dyDescent="0.2">
      <c r="A18" s="664"/>
      <c r="B18" s="252" t="str">
        <f>'PRIORIZACIÓN DE CAUSA'!B16</f>
        <v>Ocurrecia de un evento catastrofico que afecte el territorio municipal (COVID-19)</v>
      </c>
      <c r="C18" s="674"/>
      <c r="D18" s="212" t="s">
        <v>470</v>
      </c>
      <c r="E18" s="674"/>
      <c r="F18" s="665"/>
      <c r="G18" s="665"/>
      <c r="H18" s="665"/>
      <c r="I18" s="665"/>
      <c r="J18" s="675"/>
    </row>
    <row r="19" spans="1:10" ht="66" customHeight="1" x14ac:dyDescent="0.2"/>
    <row r="20" spans="1:10" ht="76.5" customHeight="1" x14ac:dyDescent="0.2"/>
  </sheetData>
  <sheetProtection selectLockedCells="1"/>
  <mergeCells count="37">
    <mergeCell ref="H16:H18"/>
    <mergeCell ref="H10:H12"/>
    <mergeCell ref="I16:I18"/>
    <mergeCell ref="J16:J18"/>
    <mergeCell ref="I10:I12"/>
    <mergeCell ref="J10:J12"/>
    <mergeCell ref="J13:J15"/>
    <mergeCell ref="I13:I15"/>
    <mergeCell ref="A16:A18"/>
    <mergeCell ref="C16:C18"/>
    <mergeCell ref="E16:E18"/>
    <mergeCell ref="F16:F18"/>
    <mergeCell ref="G16:G18"/>
    <mergeCell ref="A1:A4"/>
    <mergeCell ref="J1:J4"/>
    <mergeCell ref="F1:I1"/>
    <mergeCell ref="F2:I2"/>
    <mergeCell ref="F3:I3"/>
    <mergeCell ref="F4:I4"/>
    <mergeCell ref="B1:E1"/>
    <mergeCell ref="B2:E4"/>
    <mergeCell ref="A7:J7"/>
    <mergeCell ref="A6:J6"/>
    <mergeCell ref="A8:J8"/>
    <mergeCell ref="A5:J5"/>
    <mergeCell ref="C13:C15"/>
    <mergeCell ref="A13:A15"/>
    <mergeCell ref="A10:A12"/>
    <mergeCell ref="E10:E12"/>
    <mergeCell ref="F10:F12"/>
    <mergeCell ref="G10:G12"/>
    <mergeCell ref="C10:C12"/>
    <mergeCell ref="F13:F15"/>
    <mergeCell ref="E13:E15"/>
    <mergeCell ref="G13:G15"/>
    <mergeCell ref="H13:H15"/>
    <mergeCell ref="B14:B15"/>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NOOO!$A$2:$A$4</xm:f>
          </x14:formula1>
          <xm:sqref>F10:I18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18"/>
  <sheetViews>
    <sheetView topLeftCell="C1" zoomScale="115" zoomScaleNormal="115" workbookViewId="0">
      <selection activeCell="D1" sqref="D1:E4"/>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65"/>
      <c r="B1" s="467" t="str">
        <f>CONTEXTO!B1</f>
        <v xml:space="preserve">PROCESO: </v>
      </c>
      <c r="C1" s="467"/>
      <c r="D1" s="977" t="s">
        <v>551</v>
      </c>
      <c r="E1" s="977"/>
      <c r="F1" s="671"/>
    </row>
    <row r="2" spans="1:6" x14ac:dyDescent="0.2">
      <c r="A2" s="466"/>
      <c r="B2" s="468" t="s">
        <v>75</v>
      </c>
      <c r="C2" s="468"/>
      <c r="D2" s="518" t="s">
        <v>550</v>
      </c>
      <c r="E2" s="518"/>
      <c r="F2" s="672"/>
    </row>
    <row r="3" spans="1:6" ht="15" customHeight="1" x14ac:dyDescent="0.2">
      <c r="A3" s="466"/>
      <c r="B3" s="468"/>
      <c r="C3" s="468"/>
      <c r="D3" s="518" t="s">
        <v>549</v>
      </c>
      <c r="E3" s="518"/>
      <c r="F3" s="672"/>
    </row>
    <row r="4" spans="1:6" ht="15" thickBot="1" x14ac:dyDescent="0.25">
      <c r="A4" s="466"/>
      <c r="B4" s="468"/>
      <c r="C4" s="468"/>
      <c r="D4" s="518" t="s">
        <v>559</v>
      </c>
      <c r="E4" s="518"/>
      <c r="F4" s="673"/>
    </row>
    <row r="5" spans="1:6" ht="15.75" x14ac:dyDescent="0.2">
      <c r="A5" s="659"/>
      <c r="B5" s="660"/>
      <c r="C5" s="660"/>
      <c r="D5" s="660"/>
      <c r="E5" s="660"/>
      <c r="F5" s="661"/>
    </row>
    <row r="6" spans="1:6" s="71" customFormat="1" ht="25.5" customHeight="1" x14ac:dyDescent="0.2">
      <c r="A6" s="689" t="str">
        <f>CONTEXTO!A8</f>
        <v>PROCESO: PLANEACIÓN ESTRATÉGICA Y TERRITORIAL</v>
      </c>
      <c r="B6" s="690"/>
      <c r="C6" s="690"/>
      <c r="D6" s="690"/>
      <c r="E6" s="690"/>
      <c r="F6" s="691"/>
    </row>
    <row r="7" spans="1:6" s="71" customFormat="1" ht="65.25" customHeight="1" thickBot="1" x14ac:dyDescent="0.25">
      <c r="A7" s="692" t="str">
        <f>CONTEXTO!A9</f>
        <v xml:space="preserve">OBJETIVO: PLANEAR,  ASESORAR,  PROMOVER  Y  REALIZAR  SEGUIMIENTO  A  LAS  POLÍTICAS,  PLANES,  PROGRAMAS  Y PROYECTOS PARA CUMPLIR CON LOS IDEALES PROPUESTOS POR LA ALTA DIRECCIÓN Y LAS EXPECTATIVAS DE LA COMUNIDAD
</v>
      </c>
      <c r="B7" s="693"/>
      <c r="C7" s="693"/>
      <c r="D7" s="693"/>
      <c r="E7" s="693"/>
      <c r="F7" s="694"/>
    </row>
    <row r="8" spans="1:6" s="71" customFormat="1" ht="18.75" customHeight="1" x14ac:dyDescent="0.2">
      <c r="A8" s="658"/>
      <c r="B8" s="658"/>
      <c r="C8" s="658"/>
      <c r="D8" s="658"/>
      <c r="E8" s="658"/>
      <c r="F8" s="679"/>
    </row>
    <row r="9" spans="1:6" ht="31.5" customHeight="1" x14ac:dyDescent="0.2">
      <c r="A9" s="296" t="s">
        <v>69</v>
      </c>
      <c r="B9" s="296" t="s">
        <v>76</v>
      </c>
      <c r="C9" s="296" t="s">
        <v>77</v>
      </c>
      <c r="D9" s="296" t="s">
        <v>78</v>
      </c>
      <c r="E9" s="688" t="s">
        <v>79</v>
      </c>
      <c r="F9" s="688"/>
    </row>
    <row r="10" spans="1:6" ht="71.25" customHeight="1" x14ac:dyDescent="0.2">
      <c r="A10" s="687" t="str">
        <f>'IDENTIFICACION DE RIESGOS'!E10:E12</f>
        <v>Posibilidad de solicitar y/o recibir dádivas para favorecer  una decisión y/o Influir en otro servidor público para conseguir una actuación concepto, decisión o manipulación relacionado con un tramite y/o servicio que le pueda generar beneficio propio o a un tercero</v>
      </c>
      <c r="B10" s="682" t="s">
        <v>476</v>
      </c>
      <c r="C10" s="678" t="str">
        <f>'IDENTIFICACION DE RIESGOS'!J10:J12</f>
        <v>CORRUPCION</v>
      </c>
      <c r="D10" s="293" t="str">
        <f>'IDENTIFICACION DE RIESGOS'!B10</f>
        <v>Dificultad en la ejecución de las fases de los trámites soportados con la informacion precedente y el uso de herramientas tecnológicas que previenen las acciones presenciales</v>
      </c>
      <c r="E10" s="680" t="str">
        <f>'IDENTIFICACION DE RIESGOS'!D10</f>
        <v>Retrasos en los tramites</v>
      </c>
      <c r="F10" s="680"/>
    </row>
    <row r="11" spans="1:6" ht="62.25" customHeight="1" x14ac:dyDescent="0.2">
      <c r="A11" s="687"/>
      <c r="B11" s="682"/>
      <c r="C11" s="678"/>
      <c r="D11" s="293" t="str">
        <f>'IDENTIFICACION DE RIESGOS'!B11</f>
        <v>Complejidad de los requisitos y  procedimientos del trámite que desbordan la capacidad de comprensión del usuario y/o funcionario</v>
      </c>
      <c r="E11" s="680" t="str">
        <f>'IDENTIFICACION DE RIESGOS'!D11</f>
        <v>Investigaciones y sanciones por los entes de control de tipo judicial, penal y disciplinario</v>
      </c>
      <c r="F11" s="680"/>
    </row>
    <row r="12" spans="1:6" ht="63.75" customHeight="1" x14ac:dyDescent="0.2">
      <c r="A12" s="687"/>
      <c r="B12" s="682"/>
      <c r="C12" s="678"/>
      <c r="D12" s="293" t="str">
        <f>'IDENTIFICACION DE RIESGOS'!B12</f>
        <v>Fallas en la cultura de la probidad (Honradez)</v>
      </c>
      <c r="E12" s="680" t="str">
        <f>'IDENTIFICACION DE RIESGOS'!D12</f>
        <v xml:space="preserve">Afectación  de la imagen corporativa </v>
      </c>
      <c r="F12" s="680"/>
    </row>
    <row r="13" spans="1:6" ht="56.25" customHeight="1" x14ac:dyDescent="0.2">
      <c r="A13" s="681" t="str">
        <f>'IDENTIFICACION DE RIESGOS'!E13:E15</f>
        <v>Posibilidad de Incumplimiento en el reporte, consolidación, registro y publicación de la información suministrada por las dependencias de la entidad.</v>
      </c>
      <c r="B13" s="682" t="s">
        <v>521</v>
      </c>
      <c r="C13" s="684" t="str">
        <f>'IDENTIFICACION DE RIESGOS'!J13:J15</f>
        <v>GESTION</v>
      </c>
      <c r="D13" s="295" t="str">
        <f>'IDENTIFICACION DE RIESGOS'!B13</f>
        <v>Incumplimiento de las metas de los programas y demas directrices definidas por la entidad</v>
      </c>
      <c r="E13" s="683" t="str">
        <f>'IDENTIFICACION DE RIESGOS'!D13</f>
        <v xml:space="preserve">Afectación del indice de desempeño institucional  </v>
      </c>
      <c r="F13" s="683"/>
    </row>
    <row r="14" spans="1:6" ht="54" customHeight="1" x14ac:dyDescent="0.2">
      <c r="A14" s="681"/>
      <c r="B14" s="682"/>
      <c r="C14" s="684"/>
      <c r="D14" s="685" t="str">
        <f>'IDENTIFICACION DE RIESGOS'!B14</f>
        <v xml:space="preserve">Desconocimiento del proceso y procedimientos  por parte del personal de planta y contrato. </v>
      </c>
      <c r="E14" s="683" t="str">
        <f>'IDENTIFICACION DE RIESGOS'!D14</f>
        <v>Afectación en la asignación de recursos del sistema general de participaciones</v>
      </c>
      <c r="F14" s="683"/>
    </row>
    <row r="15" spans="1:6" ht="104.25" customHeight="1" x14ac:dyDescent="0.2">
      <c r="A15" s="681"/>
      <c r="B15" s="682"/>
      <c r="C15" s="684"/>
      <c r="D15" s="686"/>
      <c r="E15" s="683" t="str">
        <f>'IDENTIFICACION DE RIESGOS'!D15</f>
        <v xml:space="preserve">Sanciones disciplinarias y fiscales </v>
      </c>
      <c r="F15" s="683"/>
    </row>
    <row r="16" spans="1:6" ht="53.25" customHeight="1" x14ac:dyDescent="0.2">
      <c r="A16" s="676" t="str">
        <f>'IDENTIFICACION DE RIESGOS'!E16:E18</f>
        <v xml:space="preserve"> Posibilidad de Perdida de información fisica y digital en los archivos urbanistico y gestion documental  </v>
      </c>
      <c r="B16" s="677" t="s">
        <v>522</v>
      </c>
      <c r="C16" s="678" t="str">
        <f>'IDENTIFICACION DE RIESGOS'!J16:J18</f>
        <v>GESTION</v>
      </c>
      <c r="D16" s="293" t="str">
        <f>'IDENTIFICACION DE RIESGOS'!B16</f>
        <v xml:space="preserve">
Personal insuficiente para apoyar la totalidad de procesos </v>
      </c>
      <c r="E16" s="680" t="str">
        <f>'IDENTIFICACION DE RIESGOS'!D16</f>
        <v xml:space="preserve">Perdida de información critica que puede ser recuperada de forma parcial e incompleta o no recuperada </v>
      </c>
      <c r="F16" s="680"/>
    </row>
    <row r="17" spans="1:6" ht="52.5" customHeight="1" x14ac:dyDescent="0.2">
      <c r="A17" s="676"/>
      <c r="B17" s="677"/>
      <c r="C17" s="678"/>
      <c r="D17" s="30" t="str">
        <f>'IDENTIFICACION DE RIESGOS'!B17</f>
        <v xml:space="preserve">Dificultad de la sistematización de la documentación fisica,  al no contar con la infraestructura tecnologica necesaria </v>
      </c>
      <c r="E17" s="680" t="str">
        <f>'IDENTIFICACION DE RIESGOS'!D17</f>
        <v>Investigaciones y sanciones por los entes de control de tipo judicial, penal y disciplinario</v>
      </c>
      <c r="F17" s="680"/>
    </row>
    <row r="18" spans="1:6" ht="63" customHeight="1" x14ac:dyDescent="0.2">
      <c r="A18" s="676"/>
      <c r="B18" s="677"/>
      <c r="C18" s="678"/>
      <c r="D18" s="30" t="str">
        <f>'IDENTIFICACION DE RIESGOS'!B18</f>
        <v>Ocurrecia de un evento catastrofico que afecte el territorio municipal (COVID-19)</v>
      </c>
      <c r="E18" s="680" t="str">
        <f>'IDENTIFICACION DE RIESGOS'!D18</f>
        <v>Perdida de recursos y generación de reprocesos</v>
      </c>
      <c r="F18" s="680"/>
    </row>
  </sheetData>
  <sheetProtection selectLockedCells="1"/>
  <mergeCells count="32">
    <mergeCell ref="A1:A4"/>
    <mergeCell ref="B1:C1"/>
    <mergeCell ref="D1:E1"/>
    <mergeCell ref="F1:F4"/>
    <mergeCell ref="B2:C4"/>
    <mergeCell ref="D2:E2"/>
    <mergeCell ref="D3:E3"/>
    <mergeCell ref="D4:E4"/>
    <mergeCell ref="A5:F5"/>
    <mergeCell ref="A10:A12"/>
    <mergeCell ref="B10:B12"/>
    <mergeCell ref="E9:F9"/>
    <mergeCell ref="E10:F10"/>
    <mergeCell ref="C10:C12"/>
    <mergeCell ref="A6:F6"/>
    <mergeCell ref="A7:F7"/>
    <mergeCell ref="E11:F11"/>
    <mergeCell ref="E12:F12"/>
    <mergeCell ref="A16:A18"/>
    <mergeCell ref="B16:B18"/>
    <mergeCell ref="C16:C18"/>
    <mergeCell ref="A8:F8"/>
    <mergeCell ref="E16:F16"/>
    <mergeCell ref="E17:F17"/>
    <mergeCell ref="E18:F18"/>
    <mergeCell ref="A13:A15"/>
    <mergeCell ref="B13:B15"/>
    <mergeCell ref="E13:F13"/>
    <mergeCell ref="E15:F15"/>
    <mergeCell ref="C13:C15"/>
    <mergeCell ref="E14:F14"/>
    <mergeCell ref="D14:D15"/>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zoomScaleNormal="100" workbookViewId="0">
      <selection activeCell="Q1" sqref="Q1:S4"/>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5.28515625" style="74" customWidth="1"/>
    <col min="20" max="20" width="18.85546875" style="1" customWidth="1"/>
    <col min="21" max="16384" width="11.42578125" style="1"/>
  </cols>
  <sheetData>
    <row r="1" spans="1:23" ht="27.75" customHeight="1" x14ac:dyDescent="0.2">
      <c r="A1" s="465"/>
      <c r="B1" s="379" t="str">
        <f>CONTEXTO!B1</f>
        <v xml:space="preserve">PROCESO: </v>
      </c>
      <c r="C1" s="380"/>
      <c r="D1" s="380"/>
      <c r="E1" s="380"/>
      <c r="F1" s="380"/>
      <c r="G1" s="380"/>
      <c r="H1" s="380"/>
      <c r="I1" s="380"/>
      <c r="J1" s="380"/>
      <c r="K1" s="380"/>
      <c r="L1" s="380"/>
      <c r="M1" s="380"/>
      <c r="N1" s="380"/>
      <c r="O1" s="380"/>
      <c r="P1" s="381"/>
      <c r="Q1" s="977" t="s">
        <v>560</v>
      </c>
      <c r="R1" s="977"/>
      <c r="S1" s="977"/>
      <c r="T1" s="671"/>
    </row>
    <row r="2" spans="1:23" ht="20.25" customHeight="1" x14ac:dyDescent="0.2">
      <c r="A2" s="466"/>
      <c r="B2" s="499"/>
      <c r="C2" s="500"/>
      <c r="D2" s="500"/>
      <c r="E2" s="500"/>
      <c r="F2" s="500"/>
      <c r="G2" s="500"/>
      <c r="H2" s="500"/>
      <c r="I2" s="500"/>
      <c r="J2" s="500"/>
      <c r="K2" s="500"/>
      <c r="L2" s="500"/>
      <c r="M2" s="500"/>
      <c r="N2" s="500"/>
      <c r="O2" s="500"/>
      <c r="P2" s="573"/>
      <c r="Q2" s="518" t="s">
        <v>550</v>
      </c>
      <c r="R2" s="518"/>
      <c r="S2" s="518"/>
      <c r="T2" s="672"/>
    </row>
    <row r="3" spans="1:23" ht="18.75" customHeight="1" x14ac:dyDescent="0.2">
      <c r="A3" s="466"/>
      <c r="B3" s="504" t="s">
        <v>81</v>
      </c>
      <c r="C3" s="505"/>
      <c r="D3" s="505"/>
      <c r="E3" s="505"/>
      <c r="F3" s="505"/>
      <c r="G3" s="505"/>
      <c r="H3" s="505"/>
      <c r="I3" s="505"/>
      <c r="J3" s="505"/>
      <c r="K3" s="505"/>
      <c r="L3" s="505"/>
      <c r="M3" s="505"/>
      <c r="N3" s="505"/>
      <c r="O3" s="505"/>
      <c r="P3" s="702"/>
      <c r="Q3" s="518" t="s">
        <v>549</v>
      </c>
      <c r="R3" s="518"/>
      <c r="S3" s="518"/>
      <c r="T3" s="672"/>
    </row>
    <row r="4" spans="1:23" ht="19.5" customHeight="1" thickBot="1" x14ac:dyDescent="0.25">
      <c r="A4" s="498"/>
      <c r="B4" s="385"/>
      <c r="C4" s="386"/>
      <c r="D4" s="386"/>
      <c r="E4" s="386"/>
      <c r="F4" s="386"/>
      <c r="G4" s="386"/>
      <c r="H4" s="386"/>
      <c r="I4" s="386"/>
      <c r="J4" s="386"/>
      <c r="K4" s="386"/>
      <c r="L4" s="386"/>
      <c r="M4" s="386"/>
      <c r="N4" s="386"/>
      <c r="O4" s="386"/>
      <c r="P4" s="387"/>
      <c r="Q4" s="518" t="s">
        <v>561</v>
      </c>
      <c r="R4" s="518"/>
      <c r="S4" s="518"/>
      <c r="T4" s="673"/>
    </row>
    <row r="5" spans="1:23" ht="19.5" customHeight="1" x14ac:dyDescent="0.2">
      <c r="A5" s="659"/>
      <c r="B5" s="660"/>
      <c r="C5" s="660"/>
      <c r="D5" s="660"/>
      <c r="E5" s="660"/>
      <c r="F5" s="660"/>
      <c r="G5" s="660"/>
      <c r="H5" s="660"/>
      <c r="I5" s="660"/>
      <c r="J5" s="660"/>
      <c r="K5" s="660"/>
      <c r="L5" s="660"/>
      <c r="M5" s="660"/>
      <c r="N5" s="660"/>
      <c r="O5" s="660"/>
      <c r="P5" s="660"/>
      <c r="Q5" s="660"/>
      <c r="R5" s="660"/>
      <c r="S5" s="660"/>
      <c r="T5" s="661"/>
    </row>
    <row r="6" spans="1:23" ht="24.75" customHeight="1" x14ac:dyDescent="0.2">
      <c r="A6" s="689" t="str">
        <f>CONTEXTO!A8</f>
        <v>PROCESO: PLANEACIÓN ESTRATÉGICA Y TERRITORIAL</v>
      </c>
      <c r="B6" s="690"/>
      <c r="C6" s="690"/>
      <c r="D6" s="690"/>
      <c r="E6" s="690"/>
      <c r="F6" s="690"/>
      <c r="G6" s="690"/>
      <c r="H6" s="690"/>
      <c r="I6" s="690"/>
      <c r="J6" s="690"/>
      <c r="K6" s="690"/>
      <c r="L6" s="690"/>
      <c r="M6" s="690"/>
      <c r="N6" s="690"/>
      <c r="O6" s="690"/>
      <c r="P6" s="690"/>
      <c r="Q6" s="690"/>
      <c r="R6" s="690"/>
      <c r="S6" s="690"/>
      <c r="T6" s="691"/>
    </row>
    <row r="7" spans="1:23" ht="66.75" customHeight="1" thickBot="1" x14ac:dyDescent="0.25">
      <c r="A7" s="695" t="str">
        <f>CONTEXTO!A9</f>
        <v xml:space="preserve">OBJETIVO: PLANEAR,  ASESORAR,  PROMOVER  Y  REALIZAR  SEGUIMIENTO  A  LAS  POLÍTICAS,  PLANES,  PROGRAMAS  Y PROYECTOS PARA CUMPLIR CON LOS IDEALES PROPUESTOS POR LA ALTA DIRECCIÓN Y LAS EXPECTATIVAS DE LA COMUNIDAD
</v>
      </c>
      <c r="B7" s="696"/>
      <c r="C7" s="696"/>
      <c r="D7" s="696"/>
      <c r="E7" s="696"/>
      <c r="F7" s="696"/>
      <c r="G7" s="696"/>
      <c r="H7" s="696"/>
      <c r="I7" s="696"/>
      <c r="J7" s="696"/>
      <c r="K7" s="696"/>
      <c r="L7" s="696"/>
      <c r="M7" s="696"/>
      <c r="N7" s="696"/>
      <c r="O7" s="696"/>
      <c r="P7" s="696"/>
      <c r="Q7" s="696"/>
      <c r="R7" s="696"/>
      <c r="S7" s="696"/>
      <c r="T7" s="697"/>
    </row>
    <row r="8" spans="1:23" ht="19.5" customHeight="1" thickBot="1" x14ac:dyDescent="0.25">
      <c r="A8" s="658"/>
      <c r="B8" s="658"/>
      <c r="C8" s="658"/>
      <c r="D8" s="658"/>
      <c r="E8" s="658"/>
      <c r="F8" s="658"/>
      <c r="G8" s="658"/>
      <c r="H8" s="658"/>
      <c r="I8" s="658"/>
      <c r="J8" s="658"/>
      <c r="K8" s="658"/>
      <c r="L8" s="658"/>
      <c r="M8" s="658"/>
      <c r="N8" s="658"/>
      <c r="O8" s="658"/>
      <c r="P8" s="658"/>
      <c r="Q8" s="658"/>
      <c r="R8" s="658"/>
      <c r="S8" s="658"/>
      <c r="T8" s="679"/>
    </row>
    <row r="9" spans="1:23" ht="37.5" customHeight="1" x14ac:dyDescent="0.2">
      <c r="A9" s="703" t="s">
        <v>69</v>
      </c>
      <c r="B9" s="704"/>
      <c r="C9" s="707" t="s">
        <v>82</v>
      </c>
      <c r="D9" s="708"/>
      <c r="E9" s="708"/>
      <c r="F9" s="708"/>
      <c r="G9" s="708"/>
      <c r="H9" s="708"/>
      <c r="I9" s="708"/>
      <c r="J9" s="708"/>
      <c r="K9" s="708"/>
      <c r="L9" s="708"/>
      <c r="M9" s="708"/>
      <c r="N9" s="708"/>
      <c r="O9" s="708"/>
      <c r="P9" s="708"/>
      <c r="Q9" s="708"/>
      <c r="R9" s="708"/>
      <c r="S9" s="708"/>
      <c r="T9" s="709"/>
    </row>
    <row r="10" spans="1:23" ht="25.5" customHeight="1" x14ac:dyDescent="0.2">
      <c r="A10" s="705"/>
      <c r="B10" s="706"/>
      <c r="C10" s="68" t="s">
        <v>43</v>
      </c>
      <c r="D10" s="68" t="s">
        <v>44</v>
      </c>
      <c r="E10" s="68" t="s">
        <v>45</v>
      </c>
      <c r="F10" s="68" t="s">
        <v>46</v>
      </c>
      <c r="G10" s="68" t="s">
        <v>47</v>
      </c>
      <c r="H10" s="68" t="s">
        <v>48</v>
      </c>
      <c r="I10" s="68" t="s">
        <v>49</v>
      </c>
      <c r="J10" s="68" t="s">
        <v>50</v>
      </c>
      <c r="K10" s="68" t="s">
        <v>51</v>
      </c>
      <c r="L10" s="68" t="s">
        <v>52</v>
      </c>
      <c r="M10" s="68" t="s">
        <v>53</v>
      </c>
      <c r="N10" s="68" t="s">
        <v>54</v>
      </c>
      <c r="O10" s="68" t="s">
        <v>55</v>
      </c>
      <c r="P10" s="68" t="s">
        <v>56</v>
      </c>
      <c r="Q10" s="68" t="s">
        <v>57</v>
      </c>
      <c r="R10" s="69" t="s">
        <v>58</v>
      </c>
      <c r="S10" s="72" t="s">
        <v>59</v>
      </c>
      <c r="T10" s="91" t="s">
        <v>83</v>
      </c>
    </row>
    <row r="11" spans="1:23" ht="78" customHeight="1" x14ac:dyDescent="0.2">
      <c r="A11" s="710"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B11" s="711"/>
      <c r="C11" s="206">
        <v>3</v>
      </c>
      <c r="D11" s="206">
        <v>4</v>
      </c>
      <c r="E11" s="206">
        <v>4</v>
      </c>
      <c r="F11" s="206">
        <v>4</v>
      </c>
      <c r="G11" s="206">
        <v>4</v>
      </c>
      <c r="H11" s="206"/>
      <c r="I11" s="206"/>
      <c r="J11" s="206"/>
      <c r="K11" s="206"/>
      <c r="L11" s="206"/>
      <c r="M11" s="206"/>
      <c r="N11" s="206"/>
      <c r="O11" s="206"/>
      <c r="P11" s="206"/>
      <c r="Q11" s="206"/>
      <c r="R11" s="104">
        <f>SUM(C11:Q11)</f>
        <v>19</v>
      </c>
      <c r="S11" s="107">
        <f t="shared" ref="S11:S20" si="0">IF(ISERROR(AVERAGE(C11:Q11)),0,AVERAGE(C11:Q11))</f>
        <v>3.8</v>
      </c>
      <c r="T11" s="75" t="str">
        <f>IF(AND(S11&gt;=1,S11&lt;1.5),"Rara Vez",IF(AND(S11&gt;=1.6,S11&lt;2.5),"Improbable",IF(AND(S11&gt;=2.6,S11&lt;3.5),"Posible",IF(AND(S11&gt;=3.6,S11&lt;4.5),"Probable",IF(AND(S11&gt;=4.6),"Casi Seguro"," ")))))</f>
        <v>Probable</v>
      </c>
      <c r="W11" s="73"/>
    </row>
    <row r="12" spans="1:23" ht="51" customHeight="1" x14ac:dyDescent="0.2">
      <c r="A12" s="712" t="str">
        <f>DESCRIPCION!A13</f>
        <v>Posibilidad de Incumplimiento en el reporte, consolidación, registro y publicación de la información suministrada por las dependencias de la entidad.</v>
      </c>
      <c r="B12" s="713"/>
      <c r="C12" s="206">
        <v>4</v>
      </c>
      <c r="D12" s="206">
        <v>3</v>
      </c>
      <c r="E12" s="206">
        <v>4</v>
      </c>
      <c r="F12" s="206">
        <v>3</v>
      </c>
      <c r="G12" s="206">
        <v>3</v>
      </c>
      <c r="H12" s="206"/>
      <c r="I12" s="206"/>
      <c r="J12" s="206"/>
      <c r="K12" s="206"/>
      <c r="L12" s="206"/>
      <c r="M12" s="206"/>
      <c r="N12" s="206"/>
      <c r="O12" s="206"/>
      <c r="P12" s="206"/>
      <c r="Q12" s="206"/>
      <c r="R12" s="149">
        <f>SUM(C12:Q12)</f>
        <v>17</v>
      </c>
      <c r="S12" s="107">
        <f t="shared" si="0"/>
        <v>3.4</v>
      </c>
      <c r="T12" s="75" t="str">
        <f>IF(AND(S12&gt;=1,S12&lt;1.5),"Rara Vez",IF(AND(S12&gt;=1.6,S12&lt;2.5),"Improbable",IF(AND(S12&gt;=2.6,S12&lt;3.5),"Posible",IF(AND(S12&gt;=3.6,S12&lt;4.5),"Probable",IF(AND(S12&gt;=4.6),"Casi Seguro"," ")))))</f>
        <v>Posible</v>
      </c>
      <c r="W12" s="73"/>
    </row>
    <row r="13" spans="1:23" ht="39.75" customHeight="1" x14ac:dyDescent="0.2">
      <c r="A13" s="714" t="str">
        <f>DESCRIPCION!A16</f>
        <v xml:space="preserve"> Posibilidad de Perdida de información fisica y digital en los archivos urbanistico y gestion documental  </v>
      </c>
      <c r="B13" s="715"/>
      <c r="C13" s="206">
        <v>3</v>
      </c>
      <c r="D13" s="206">
        <v>4</v>
      </c>
      <c r="E13" s="206">
        <v>3</v>
      </c>
      <c r="F13" s="206">
        <v>4</v>
      </c>
      <c r="G13" s="206">
        <v>3</v>
      </c>
      <c r="H13" s="206"/>
      <c r="I13" s="206"/>
      <c r="J13" s="206"/>
      <c r="K13" s="206"/>
      <c r="L13" s="206"/>
      <c r="M13" s="206"/>
      <c r="N13" s="206"/>
      <c r="O13" s="206"/>
      <c r="P13" s="206"/>
      <c r="Q13" s="206"/>
      <c r="R13" s="104">
        <f t="shared" ref="R13:R20" si="1">SUM(C13:Q13)</f>
        <v>17</v>
      </c>
      <c r="S13" s="107">
        <f t="shared" si="0"/>
        <v>3.4</v>
      </c>
      <c r="T13" s="75" t="str">
        <f t="shared" ref="T13:T20" si="2">IF(AND(S13&gt;=1,S13&lt;1.5),"Rara Vez",IF(AND(S13&gt;=1.6,S13&lt;2.5),"Improbable",IF(AND(S13&gt;=2.6,S13&lt;3.5),"Posible",IF(AND(S13&gt;=3.6,S13&lt;4.5),"Probable",IF(AND(S13&gt;=4.6),"Casi Seguro"," ")))))</f>
        <v>Posible</v>
      </c>
    </row>
    <row r="14" spans="1:23" ht="39.75" customHeight="1" x14ac:dyDescent="0.2">
      <c r="A14" s="698"/>
      <c r="B14" s="699"/>
      <c r="C14" s="206"/>
      <c r="D14" s="206"/>
      <c r="E14" s="206"/>
      <c r="F14" s="206"/>
      <c r="G14" s="206"/>
      <c r="H14" s="206"/>
      <c r="I14" s="206"/>
      <c r="J14" s="206"/>
      <c r="K14" s="206"/>
      <c r="L14" s="206"/>
      <c r="M14" s="206"/>
      <c r="N14" s="206"/>
      <c r="O14" s="206"/>
      <c r="P14" s="206"/>
      <c r="Q14" s="206"/>
      <c r="R14" s="104">
        <f t="shared" si="1"/>
        <v>0</v>
      </c>
      <c r="S14" s="107">
        <f t="shared" si="0"/>
        <v>0</v>
      </c>
      <c r="T14" s="75" t="str">
        <f t="shared" si="2"/>
        <v xml:space="preserve"> </v>
      </c>
    </row>
    <row r="15" spans="1:23" ht="39.75" customHeight="1" x14ac:dyDescent="0.2">
      <c r="A15" s="698"/>
      <c r="B15" s="699"/>
      <c r="C15" s="206"/>
      <c r="D15" s="206"/>
      <c r="E15" s="206"/>
      <c r="F15" s="206"/>
      <c r="G15" s="206"/>
      <c r="H15" s="206"/>
      <c r="I15" s="206"/>
      <c r="J15" s="206"/>
      <c r="K15" s="206"/>
      <c r="L15" s="206"/>
      <c r="M15" s="206"/>
      <c r="N15" s="206"/>
      <c r="O15" s="206"/>
      <c r="P15" s="206"/>
      <c r="Q15" s="206"/>
      <c r="R15" s="104">
        <f t="shared" si="1"/>
        <v>0</v>
      </c>
      <c r="S15" s="107">
        <f t="shared" si="0"/>
        <v>0</v>
      </c>
      <c r="T15" s="75" t="str">
        <f t="shared" si="2"/>
        <v xml:space="preserve"> </v>
      </c>
    </row>
    <row r="16" spans="1:23" ht="39.75" customHeight="1" x14ac:dyDescent="0.2">
      <c r="A16" s="698"/>
      <c r="B16" s="699"/>
      <c r="C16" s="206"/>
      <c r="D16" s="206"/>
      <c r="E16" s="206"/>
      <c r="F16" s="206"/>
      <c r="G16" s="206"/>
      <c r="H16" s="206"/>
      <c r="I16" s="206"/>
      <c r="J16" s="206"/>
      <c r="K16" s="206"/>
      <c r="L16" s="206"/>
      <c r="M16" s="206"/>
      <c r="N16" s="206"/>
      <c r="O16" s="206"/>
      <c r="P16" s="206"/>
      <c r="Q16" s="206"/>
      <c r="R16" s="104">
        <f t="shared" si="1"/>
        <v>0</v>
      </c>
      <c r="S16" s="107">
        <f t="shared" si="0"/>
        <v>0</v>
      </c>
      <c r="T16" s="75" t="str">
        <f t="shared" si="2"/>
        <v xml:space="preserve"> </v>
      </c>
    </row>
    <row r="17" spans="1:20" ht="39.75" customHeight="1" x14ac:dyDescent="0.2">
      <c r="A17" s="698"/>
      <c r="B17" s="699"/>
      <c r="C17" s="206"/>
      <c r="D17" s="206"/>
      <c r="E17" s="206"/>
      <c r="F17" s="206"/>
      <c r="G17" s="206"/>
      <c r="H17" s="206"/>
      <c r="I17" s="206"/>
      <c r="J17" s="206"/>
      <c r="K17" s="206"/>
      <c r="L17" s="206"/>
      <c r="M17" s="206"/>
      <c r="N17" s="206"/>
      <c r="O17" s="206"/>
      <c r="P17" s="206"/>
      <c r="Q17" s="206"/>
      <c r="R17" s="104">
        <f t="shared" si="1"/>
        <v>0</v>
      </c>
      <c r="S17" s="107">
        <f t="shared" si="0"/>
        <v>0</v>
      </c>
      <c r="T17" s="75" t="str">
        <f t="shared" si="2"/>
        <v xml:space="preserve"> </v>
      </c>
    </row>
    <row r="18" spans="1:20" ht="39.75" customHeight="1" x14ac:dyDescent="0.2">
      <c r="A18" s="698"/>
      <c r="B18" s="699"/>
      <c r="C18" s="206"/>
      <c r="D18" s="206"/>
      <c r="E18" s="206"/>
      <c r="F18" s="206"/>
      <c r="G18" s="206"/>
      <c r="H18" s="206"/>
      <c r="I18" s="206"/>
      <c r="J18" s="206"/>
      <c r="K18" s="206"/>
      <c r="L18" s="206"/>
      <c r="M18" s="206"/>
      <c r="N18" s="206"/>
      <c r="O18" s="206"/>
      <c r="P18" s="206"/>
      <c r="Q18" s="206"/>
      <c r="R18" s="104">
        <f t="shared" si="1"/>
        <v>0</v>
      </c>
      <c r="S18" s="107">
        <f t="shared" si="0"/>
        <v>0</v>
      </c>
      <c r="T18" s="75" t="str">
        <f t="shared" si="2"/>
        <v xml:space="preserve"> </v>
      </c>
    </row>
    <row r="19" spans="1:20" ht="39.75" customHeight="1" x14ac:dyDescent="0.2">
      <c r="A19" s="698"/>
      <c r="B19" s="699"/>
      <c r="C19" s="206"/>
      <c r="D19" s="206"/>
      <c r="E19" s="206"/>
      <c r="F19" s="206"/>
      <c r="G19" s="206"/>
      <c r="H19" s="206"/>
      <c r="I19" s="206"/>
      <c r="J19" s="206"/>
      <c r="K19" s="206"/>
      <c r="L19" s="206"/>
      <c r="M19" s="206"/>
      <c r="N19" s="206"/>
      <c r="O19" s="206"/>
      <c r="P19" s="206"/>
      <c r="Q19" s="206"/>
      <c r="R19" s="104">
        <f t="shared" si="1"/>
        <v>0</v>
      </c>
      <c r="S19" s="107">
        <f t="shared" si="0"/>
        <v>0</v>
      </c>
      <c r="T19" s="75" t="str">
        <f t="shared" si="2"/>
        <v xml:space="preserve"> </v>
      </c>
    </row>
    <row r="20" spans="1:20" ht="39.75" customHeight="1" thickBot="1" x14ac:dyDescent="0.25">
      <c r="A20" s="700"/>
      <c r="B20" s="701"/>
      <c r="C20" s="206"/>
      <c r="D20" s="206"/>
      <c r="E20" s="206"/>
      <c r="F20" s="206"/>
      <c r="G20" s="206"/>
      <c r="H20" s="206"/>
      <c r="I20" s="206"/>
      <c r="J20" s="206"/>
      <c r="K20" s="206"/>
      <c r="L20" s="206"/>
      <c r="M20" s="206"/>
      <c r="N20" s="206"/>
      <c r="O20" s="206"/>
      <c r="P20" s="206"/>
      <c r="Q20" s="206"/>
      <c r="R20" s="105">
        <f t="shared" si="1"/>
        <v>0</v>
      </c>
      <c r="S20" s="108">
        <f t="shared" si="0"/>
        <v>0</v>
      </c>
      <c r="T20" s="92"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5" tint="-0.249977111117893"/>
  </sheetPr>
  <dimension ref="A1:G22"/>
  <sheetViews>
    <sheetView zoomScale="70" zoomScaleNormal="70" workbookViewId="0">
      <selection activeCell="E1" sqref="E1:E4"/>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7" ht="22.5" customHeight="1" x14ac:dyDescent="0.2">
      <c r="A1" s="730"/>
      <c r="B1" s="467" t="str">
        <f>CONTEXTO!B1</f>
        <v xml:space="preserve">PROCESO: </v>
      </c>
      <c r="C1" s="467"/>
      <c r="D1" s="467"/>
      <c r="E1" s="29" t="s">
        <v>562</v>
      </c>
      <c r="F1" s="671"/>
    </row>
    <row r="2" spans="1:7" ht="15.75" customHeight="1" x14ac:dyDescent="0.2">
      <c r="A2" s="525"/>
      <c r="B2" s="468"/>
      <c r="C2" s="468"/>
      <c r="D2" s="468"/>
      <c r="E2" s="30" t="s">
        <v>550</v>
      </c>
      <c r="F2" s="672"/>
    </row>
    <row r="3" spans="1:7" ht="15" customHeight="1" x14ac:dyDescent="0.2">
      <c r="A3" s="525"/>
      <c r="B3" s="468" t="s">
        <v>85</v>
      </c>
      <c r="C3" s="468"/>
      <c r="D3" s="468"/>
      <c r="E3" s="30" t="s">
        <v>549</v>
      </c>
      <c r="F3" s="672"/>
    </row>
    <row r="4" spans="1:7" ht="15.75" customHeight="1" x14ac:dyDescent="0.2">
      <c r="A4" s="727"/>
      <c r="B4" s="468"/>
      <c r="C4" s="468"/>
      <c r="D4" s="468"/>
      <c r="E4" s="30" t="s">
        <v>563</v>
      </c>
      <c r="F4" s="672"/>
    </row>
    <row r="5" spans="1:7" ht="15.75" customHeight="1" x14ac:dyDescent="0.2">
      <c r="A5" s="727"/>
      <c r="B5" s="728"/>
      <c r="C5" s="728"/>
      <c r="D5" s="728"/>
      <c r="E5" s="728"/>
      <c r="F5" s="729"/>
    </row>
    <row r="6" spans="1:7" x14ac:dyDescent="0.2">
      <c r="A6" s="529" t="str">
        <f>CONTEXTO!A8</f>
        <v>PROCESO: PLANEACIÓN ESTRATÉGICA Y TERRITORIAL</v>
      </c>
      <c r="B6" s="530"/>
      <c r="C6" s="530"/>
      <c r="D6" s="530"/>
      <c r="E6" s="530"/>
      <c r="F6" s="531"/>
    </row>
    <row r="7" spans="1:7" ht="13.5" customHeight="1" x14ac:dyDescent="0.2">
      <c r="A7" s="529"/>
      <c r="B7" s="530"/>
      <c r="C7" s="530"/>
      <c r="D7" s="530"/>
      <c r="E7" s="530"/>
      <c r="F7" s="531"/>
    </row>
    <row r="8" spans="1:7" ht="59.25" customHeight="1" x14ac:dyDescent="0.2">
      <c r="A8" s="732" t="str">
        <f>CONTEXTO!A9</f>
        <v xml:space="preserve">OBJETIVO: PLANEAR,  ASESORAR,  PROMOVER  Y  REALIZAR  SEGUIMIENTO  A  LAS  POLÍTICAS,  PLANES,  PROGRAMAS  Y PROYECTOS PARA CUMPLIR CON LOS IDEALES PROPUESTOS POR LA ALTA DIRECCIÓN Y LAS EXPECTATIVAS DE LA COMUNIDAD
</v>
      </c>
      <c r="B8" s="733"/>
      <c r="C8" s="733"/>
      <c r="D8" s="733"/>
      <c r="E8" s="733"/>
      <c r="F8" s="734"/>
    </row>
    <row r="9" spans="1:7" ht="15" thickBot="1" x14ac:dyDescent="0.25">
      <c r="A9" s="735"/>
      <c r="B9" s="736"/>
      <c r="C9" s="736"/>
      <c r="D9" s="736"/>
      <c r="E9" s="736"/>
      <c r="F9" s="737"/>
    </row>
    <row r="10" spans="1:7" ht="15" thickBot="1" x14ac:dyDescent="0.25">
      <c r="A10" s="720"/>
      <c r="B10" s="658"/>
      <c r="C10" s="658"/>
      <c r="D10" s="658"/>
      <c r="E10" s="658"/>
      <c r="F10" s="658"/>
      <c r="G10" s="60"/>
    </row>
    <row r="11" spans="1:7" ht="51" customHeight="1" x14ac:dyDescent="0.2">
      <c r="A11" s="723" t="s">
        <v>87</v>
      </c>
      <c r="B11" s="721" t="s">
        <v>88</v>
      </c>
      <c r="C11" s="721" t="s">
        <v>89</v>
      </c>
      <c r="D11" s="721"/>
      <c r="E11" s="721"/>
      <c r="F11" s="722"/>
    </row>
    <row r="12" spans="1:7" ht="15" x14ac:dyDescent="0.2">
      <c r="A12" s="724"/>
      <c r="B12" s="731"/>
      <c r="C12" s="731" t="s">
        <v>90</v>
      </c>
      <c r="D12" s="731"/>
      <c r="E12" s="725" t="s">
        <v>91</v>
      </c>
      <c r="F12" s="726"/>
    </row>
    <row r="13" spans="1:7" ht="174" customHeight="1" x14ac:dyDescent="0.2">
      <c r="A13" s="242" t="str">
        <f>DESCRIPCION!A13</f>
        <v>Posibilidad de Incumplimiento en el reporte, consolidación, registro y publicación de la información suministrada por las dependencias de la entidad.</v>
      </c>
      <c r="B13" s="204" t="s">
        <v>153</v>
      </c>
      <c r="C13" s="513" t="str">
        <f>IF(B13="5. CATASTROFICO",+NOOO!$C$28,IF(B13="4. MAYOR",+NOOO!$C$29,IF(B13="3. MODERADO",+NOOO!$C$30,IF(B13="2. MENOR",+NOOO!$C$31,IF(B13="1. INSIGNIFICANTE",NOOO!$C$32," ")))))</f>
        <v>*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v>
      </c>
      <c r="D13" s="513"/>
      <c r="E13" s="716" t="str">
        <f>IF(B13="5. CATASTROFICO",+NOOO!$B$28,IF(B13="4. MAYOR",+NOOO!$B$29,IF(B13="3. MODERADO",+NOOO!$B$30,IF(B13="2. MENOR",+NOOO!$B$31,IF(B13="1. INSIGNIFICANTE",NOOO!$B$32," ")))))</f>
        <v>* Interrupción de las operaciones de la Entidad por algunas horas.
* Reclamaciones o quejas de los usuarios que implican investigaciones internas disciplinarias.
* Imagen institucional afectada localmente por retrasos en la prestación del servicio a los usuarios o ciudadanos.</v>
      </c>
      <c r="F13" s="717"/>
    </row>
    <row r="14" spans="1:7" ht="174" customHeight="1" x14ac:dyDescent="0.2">
      <c r="A14" s="242" t="str">
        <f>DESCRIPCION!A16</f>
        <v xml:space="preserve"> Posibilidad de Perdida de información fisica y digital en los archivos urbanistico y gestion documental  </v>
      </c>
      <c r="B14" s="204" t="s">
        <v>152</v>
      </c>
      <c r="C14" s="513" t="str">
        <f>IF(B14="5. CATASTROFICO",+NOOO!$C$28,IF(B14="4. MAYOR",+NOOO!$C$29,IF(B14="3. MODERADO",+NOOO!$C$30,IF(B14="2. MENOR",+NOOO!$C$31,IF(B14="1.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4" s="513"/>
      <c r="E14" s="716" t="str">
        <f>IF(B14="5. CATASTROFICO",+NOOO!$B$28,IF(B14="4. MAYOR",+NOOO!$B$29,IF(B14="3. MODERADO",+NOOO!$B$30,IF(B14="2. MENOR",+NOOO!$B$31,IF(B14="1.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4" s="717"/>
    </row>
    <row r="15" spans="1:7" ht="174" customHeight="1" x14ac:dyDescent="0.2">
      <c r="A15" s="242"/>
      <c r="B15" s="204" t="s">
        <v>92</v>
      </c>
      <c r="C15" s="513" t="str">
        <f>IF(B15="5. CATASTROFICO",+NOOO!$C$28,IF(B15="4. MAYOR",+NOOO!$C$29,IF(B15="3. MODERADO",+NOOO!$C$30,IF(B15="2. MENOR",+NOOO!$C$31,IF(B15="1. INSIGNIFICANTE",NOOO!$C$32," ")))))</f>
        <v xml:space="preserve"> </v>
      </c>
      <c r="D15" s="513"/>
      <c r="E15" s="716" t="str">
        <f>IF(B15="5. CATASTROFICO",+NOOO!$B$28,IF(B15="4. MAYOR",+NOOO!$B$29,IF(B15="3. MODERADO",+NOOO!$B$30,IF(B15="2. MENOR",+NOOO!$B$31,IF(B15="1. INSIGNIFICANTE",NOOO!$B$32," ")))))</f>
        <v xml:space="preserve"> </v>
      </c>
      <c r="F15" s="717"/>
    </row>
    <row r="16" spans="1:7" ht="174" customHeight="1" x14ac:dyDescent="0.2">
      <c r="A16" s="242">
        <f>DESCRIPCION!A15</f>
        <v>0</v>
      </c>
      <c r="B16" s="204" t="s">
        <v>92</v>
      </c>
      <c r="C16" s="513" t="str">
        <f>IF(B16="5. CATASTROFICO",+NOOO!$C$28,IF(B16="4. MAYOR",+NOOO!$C$29,IF(B16="3. MODERADO",+NOOO!$C$30,IF(B16="2. MENOR",+NOOO!$C$31,IF(B16="1. INSIGNIFICANTE",NOOO!$C$32," ")))))</f>
        <v xml:space="preserve"> </v>
      </c>
      <c r="D16" s="513"/>
      <c r="E16" s="716" t="str">
        <f>IF(B16="5. CATASTROFICO",+NOOO!$B$28,IF(B16="4. MAYOR",+NOOO!$B$29,IF(B16="3. MODERADO",+NOOO!$B$30,IF(B16="2. MENOR",+NOOO!$B$31,IF(B16="1. INSIGNIFICANTE",NOOO!$B$32," ")))))</f>
        <v xml:space="preserve"> </v>
      </c>
      <c r="F16" s="717"/>
    </row>
    <row r="17" spans="1:6" ht="174" customHeight="1" x14ac:dyDescent="0.2">
      <c r="A17" s="202"/>
      <c r="B17" s="204" t="s">
        <v>92</v>
      </c>
      <c r="C17" s="513" t="str">
        <f>IF(B17="5. CATASTROFICO",+NOOO!$C$28,IF(B17="4. MAYOR",+NOOO!$C$29,IF(B17="3. MODERADO",+NOOO!$C$30,IF(B17="2. MENOR",+NOOO!$C$31,IF(B17="1. INSIGNIFICANTE",NOOO!$C$32," ")))))</f>
        <v xml:space="preserve"> </v>
      </c>
      <c r="D17" s="513"/>
      <c r="E17" s="716" t="str">
        <f>IF(B17="5. CATASTROFICO",+NOOO!$B$28,IF(B17="4. MAYOR",+NOOO!$B$29,IF(B17="3. MODERADO",+NOOO!$B$30,IF(B17="2. MENOR",+NOOO!$B$31,IF(B17="1. INSIGNIFICANTE",NOOO!$B$32," ")))))</f>
        <v xml:space="preserve"> </v>
      </c>
      <c r="F17" s="717"/>
    </row>
    <row r="18" spans="1:6" ht="174" customHeight="1" x14ac:dyDescent="0.2">
      <c r="A18" s="242">
        <f>DESCRIPCION!A17</f>
        <v>0</v>
      </c>
      <c r="B18" s="204" t="s">
        <v>92</v>
      </c>
      <c r="C18" s="513" t="str">
        <f>IF(B18="5. CATASTROFICO",+NOOO!$C$28,IF(B18="4. MAYOR",+NOOO!$C$29,IF(B18="3. MODERADO",+NOOO!$C$30,IF(B18="2. MENOR",+NOOO!$C$31,IF(B18="1. INSIGNIFICANTE",NOOO!$C$32," ")))))</f>
        <v xml:space="preserve"> </v>
      </c>
      <c r="D18" s="513"/>
      <c r="E18" s="716" t="str">
        <f>IF(B18="5. CATASTROFICO",+NOOO!$B$28,IF(B18="4. MAYOR",+NOOO!$B$29,IF(B18="3. MODERADO",+NOOO!$B$30,IF(B18="2. MENOR",+NOOO!$B$31,IF(B18="1. INSIGNIFICANTE",NOOO!$B$32," ")))))</f>
        <v xml:space="preserve"> </v>
      </c>
      <c r="F18" s="717"/>
    </row>
    <row r="19" spans="1:6" ht="174" customHeight="1" x14ac:dyDescent="0.2">
      <c r="A19" s="242">
        <f>DESCRIPCION!A18</f>
        <v>0</v>
      </c>
      <c r="B19" s="204" t="s">
        <v>92</v>
      </c>
      <c r="C19" s="513" t="str">
        <f>IF(B19="5. CATASTROFICO",+NOOO!$C$28,IF(B19="4. MAYOR",+NOOO!$C$29,IF(B19="3. MODERADO",+NOOO!$C$30,IF(B19="2. MENOR",+NOOO!$C$31,IF(B19="1. INSIGNIFICANTE",NOOO!$C$32," ")))))</f>
        <v xml:space="preserve"> </v>
      </c>
      <c r="D19" s="513"/>
      <c r="E19" s="716" t="str">
        <f>IF(B19="5. CATASTROFICO",+NOOO!$B$28,IF(B19="4. MAYOR",+NOOO!$B$29,IF(B19="3. MODERADO",+NOOO!$B$30,IF(B19="2. MENOR",+NOOO!$B$31,IF(B19="1. INSIGNIFICANTE",NOOO!$B$32," ")))))</f>
        <v xml:space="preserve"> </v>
      </c>
      <c r="F19" s="717"/>
    </row>
    <row r="20" spans="1:6" ht="174" customHeight="1" x14ac:dyDescent="0.2">
      <c r="A20" s="242" t="e">
        <f>DESCRIPCION!#REF!</f>
        <v>#REF!</v>
      </c>
      <c r="B20" s="204" t="s">
        <v>92</v>
      </c>
      <c r="C20" s="513" t="str">
        <f>IF(B20="5. CATASTROFICO",+NOOO!$C$28,IF(B20="4. MAYOR",+NOOO!$C$29,IF(B20="3. MODERADO",+NOOO!$C$30,IF(B20="2. MENOR",+NOOO!$C$31,IF(B20="1. INSIGNIFICANTE",NOOO!$C$32," ")))))</f>
        <v xml:space="preserve"> </v>
      </c>
      <c r="D20" s="513"/>
      <c r="E20" s="716" t="str">
        <f>IF(B20="5. CATASTROFICO",+NOOO!$B$28,IF(B20="4. MAYOR",+NOOO!$B$29,IF(B20="3. MODERADO",+NOOO!$B$30,IF(B20="2. MENOR",+NOOO!$B$31,IF(B20="1. INSIGNIFICANTE",NOOO!$B$32," ")))))</f>
        <v xml:space="preserve"> </v>
      </c>
      <c r="F20" s="717"/>
    </row>
    <row r="21" spans="1:6" ht="188.25" customHeight="1" x14ac:dyDescent="0.2">
      <c r="A21" s="207"/>
      <c r="B21" s="204" t="s">
        <v>92</v>
      </c>
      <c r="C21" s="513" t="str">
        <f>IF(B21="5. CATASTROFICO",+NOOO!$C$28,IF(B21="4. MAYOR",+NOOO!$C$29,IF(B21="3. MODERADO",+NOOO!$C$30,IF(B21="2. MENOR",+NOOO!$C$31,IF(B21="1. INSIGNIFICANTE",NOOO!$C$32," ")))))</f>
        <v xml:space="preserve"> </v>
      </c>
      <c r="D21" s="513"/>
      <c r="E21" s="716" t="str">
        <f>IF(B21="5. CATASTROFICO",+NOOO!$B$28,IF(B21="4. MAYOR",+NOOO!$B$29,IF(B21="3. MODERADO",+NOOO!$B$30,IF(B21="2. MENOR",+NOOO!$B$31,IF(B21="1. INSIGNIFICANTE",NOOO!$B$32," ")))))</f>
        <v xml:space="preserve"> </v>
      </c>
      <c r="F21" s="717"/>
    </row>
    <row r="22" spans="1:6" ht="183" customHeight="1" thickBot="1" x14ac:dyDescent="0.25">
      <c r="A22" s="208"/>
      <c r="B22" s="209" t="s">
        <v>92</v>
      </c>
      <c r="C22" s="396" t="str">
        <f>IF(B22="5. CATASTROFICO",+NOOO!$C$28,IF(B22="4. MAYOR",+NOOO!$C$29,IF(B22="3. MODERADO",+NOOO!$C$30,IF(B22="2. MENOR",+NOOO!$C$31,IF(B22="1. INSIGNIFICANTE",NOOO!$C$32," ")))))</f>
        <v xml:space="preserve"> </v>
      </c>
      <c r="D22" s="396"/>
      <c r="E22" s="718" t="str">
        <f>IF(B22="5. CATASTROFICO",+NOOO!$B$28,IF(B22="4. MAYOR",+NOOO!$B$29,IF(B22="3. MODERADO",+NOOO!$B$30,IF(B22="2. MENOR",+NOOO!$B$31,IF(B22="1. INSIGNIFICANTE",NOOO!$B$32," ")))))</f>
        <v xml:space="preserve"> </v>
      </c>
      <c r="F22" s="719"/>
    </row>
  </sheetData>
  <sheetProtection selectLockedCells="1"/>
  <mergeCells count="33">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 ref="A10:F10"/>
    <mergeCell ref="C15:D15"/>
    <mergeCell ref="C20:D20"/>
    <mergeCell ref="E20:F20"/>
    <mergeCell ref="E15:F15"/>
    <mergeCell ref="C16:D16"/>
    <mergeCell ref="E16:F16"/>
    <mergeCell ref="C17:D17"/>
    <mergeCell ref="E17:F17"/>
    <mergeCell ref="C11:F11"/>
    <mergeCell ref="A11:A12"/>
    <mergeCell ref="E12:F12"/>
    <mergeCell ref="E21:F21"/>
    <mergeCell ref="C18:D18"/>
    <mergeCell ref="E22:F22"/>
    <mergeCell ref="C22:D22"/>
    <mergeCell ref="C21:D21"/>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5" tint="-0.249977111117893"/>
  </sheetPr>
  <dimension ref="A1:F124"/>
  <sheetViews>
    <sheetView zoomScale="80" zoomScaleNormal="80" workbookViewId="0">
      <selection activeCell="C1" sqref="C1:E4"/>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520"/>
      <c r="B1" s="467" t="str">
        <f>CONTEXTO!B1</f>
        <v xml:space="preserve">PROCESO: </v>
      </c>
      <c r="C1" s="748" t="s">
        <v>564</v>
      </c>
      <c r="D1" s="748"/>
      <c r="E1" s="748"/>
      <c r="F1" s="749"/>
    </row>
    <row r="2" spans="1:6" ht="15.75" customHeight="1" x14ac:dyDescent="0.2">
      <c r="A2" s="521"/>
      <c r="B2" s="468"/>
      <c r="C2" s="680" t="s">
        <v>550</v>
      </c>
      <c r="D2" s="680"/>
      <c r="E2" s="680"/>
      <c r="F2" s="750"/>
    </row>
    <row r="3" spans="1:6" ht="15" customHeight="1" x14ac:dyDescent="0.2">
      <c r="A3" s="521"/>
      <c r="B3" s="468" t="s">
        <v>93</v>
      </c>
      <c r="C3" s="680" t="s">
        <v>549</v>
      </c>
      <c r="D3" s="680"/>
      <c r="E3" s="680"/>
      <c r="F3" s="750"/>
    </row>
    <row r="4" spans="1:6" ht="15.75" customHeight="1" x14ac:dyDescent="0.2">
      <c r="A4" s="521"/>
      <c r="B4" s="468"/>
      <c r="C4" s="680" t="s">
        <v>565</v>
      </c>
      <c r="D4" s="680"/>
      <c r="E4" s="680"/>
      <c r="F4" s="750"/>
    </row>
    <row r="5" spans="1:6" ht="15.75" customHeight="1" x14ac:dyDescent="0.2">
      <c r="A5" s="738"/>
      <c r="B5" s="739"/>
      <c r="C5" s="739"/>
      <c r="D5" s="739"/>
      <c r="E5" s="739"/>
      <c r="F5" s="740"/>
    </row>
    <row r="6" spans="1:6" x14ac:dyDescent="0.2">
      <c r="A6" s="529" t="str">
        <f>+CONTEXTO!A8</f>
        <v>PROCESO: PLANEACIÓN ESTRATÉGICA Y TERRITORIAL</v>
      </c>
      <c r="B6" s="530"/>
      <c r="C6" s="530"/>
      <c r="D6" s="530"/>
      <c r="E6" s="530"/>
      <c r="F6" s="531"/>
    </row>
    <row r="7" spans="1:6" ht="12.75" customHeight="1" x14ac:dyDescent="0.2">
      <c r="A7" s="529"/>
      <c r="B7" s="530"/>
      <c r="C7" s="530"/>
      <c r="D7" s="530"/>
      <c r="E7" s="530"/>
      <c r="F7" s="531"/>
    </row>
    <row r="8" spans="1:6" ht="60.75" customHeight="1" x14ac:dyDescent="0.2">
      <c r="A8" s="532" t="str">
        <f>+CONTEXTO!A9</f>
        <v xml:space="preserve">OBJETIVO: PLANEAR,  ASESORAR,  PROMOVER  Y  REALIZAR  SEGUIMIENTO  A  LAS  POLÍTICAS,  PLANES,  PROGRAMAS  Y PROYECTOS PARA CUMPLIR CON LOS IDEALES PROPUESTOS POR LA ALTA DIRECCIÓN Y LAS EXPECTATIVAS DE LA COMUNIDAD
</v>
      </c>
      <c r="B8" s="533"/>
      <c r="C8" s="533"/>
      <c r="D8" s="533"/>
      <c r="E8" s="533"/>
      <c r="F8" s="534"/>
    </row>
    <row r="9" spans="1:6" ht="3.75" customHeight="1" thickBot="1" x14ac:dyDescent="0.25">
      <c r="A9" s="535"/>
      <c r="B9" s="536"/>
      <c r="C9" s="536"/>
      <c r="D9" s="536"/>
      <c r="E9" s="536"/>
      <c r="F9" s="537"/>
    </row>
    <row r="10" spans="1:6" ht="13.5" customHeight="1" thickBot="1" x14ac:dyDescent="0.25">
      <c r="A10" s="538"/>
      <c r="B10" s="538"/>
      <c r="C10" s="538"/>
      <c r="D10" s="538"/>
      <c r="E10" s="538"/>
      <c r="F10" s="538"/>
    </row>
    <row r="11" spans="1:6" ht="34.5" customHeight="1" x14ac:dyDescent="0.25">
      <c r="A11" s="741" t="s">
        <v>94</v>
      </c>
      <c r="B11" s="541" t="s">
        <v>95</v>
      </c>
      <c r="C11" s="541"/>
      <c r="D11" s="755" t="s">
        <v>96</v>
      </c>
      <c r="E11" s="755"/>
      <c r="F11" s="751" t="s">
        <v>97</v>
      </c>
    </row>
    <row r="12" spans="1:6" ht="21" customHeight="1" x14ac:dyDescent="0.2">
      <c r="A12" s="742"/>
      <c r="B12" s="542"/>
      <c r="C12" s="542"/>
      <c r="D12" s="97" t="s">
        <v>98</v>
      </c>
      <c r="E12" s="97" t="s">
        <v>99</v>
      </c>
      <c r="F12" s="752"/>
    </row>
    <row r="13" spans="1:6" ht="26.25" customHeight="1" x14ac:dyDescent="0.2">
      <c r="A13" s="510"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B13" s="513" t="s">
        <v>100</v>
      </c>
      <c r="C13" s="513"/>
      <c r="D13" s="204" t="s">
        <v>138</v>
      </c>
      <c r="E13" s="204"/>
      <c r="F13" s="743" t="str">
        <f>IF(D28="X","CATASTROFICO",IF(AND(D32&gt;0,D32&lt;=5),"MODERADO",IF(AND(D32&gt;=6,D32&lt;=11),"MAYOR",IF(AND(D32&gt;=12,D32&lt;=19),"CATASTROFICO",IF(AND(D32=0),"MENOR")))))</f>
        <v>CATASTROFICO</v>
      </c>
    </row>
    <row r="14" spans="1:6" ht="26.25" customHeight="1" x14ac:dyDescent="0.2">
      <c r="A14" s="510"/>
      <c r="B14" s="513" t="s">
        <v>101</v>
      </c>
      <c r="C14" s="513"/>
      <c r="D14" s="204" t="s">
        <v>138</v>
      </c>
      <c r="E14" s="204"/>
      <c r="F14" s="744"/>
    </row>
    <row r="15" spans="1:6" ht="26.25" customHeight="1" x14ac:dyDescent="0.2">
      <c r="A15" s="510"/>
      <c r="B15" s="513" t="s">
        <v>102</v>
      </c>
      <c r="C15" s="513"/>
      <c r="D15" s="204" t="s">
        <v>138</v>
      </c>
      <c r="E15" s="204"/>
      <c r="F15" s="744"/>
    </row>
    <row r="16" spans="1:6" ht="26.25" customHeight="1" x14ac:dyDescent="0.2">
      <c r="A16" s="510"/>
      <c r="B16" s="513" t="s">
        <v>103</v>
      </c>
      <c r="C16" s="513"/>
      <c r="D16" s="204" t="s">
        <v>138</v>
      </c>
      <c r="E16" s="204"/>
      <c r="F16" s="744"/>
    </row>
    <row r="17" spans="1:6" ht="26.25" customHeight="1" x14ac:dyDescent="0.2">
      <c r="A17" s="510"/>
      <c r="B17" s="513" t="s">
        <v>104</v>
      </c>
      <c r="C17" s="513"/>
      <c r="D17" s="204" t="s">
        <v>138</v>
      </c>
      <c r="E17" s="204"/>
      <c r="F17" s="744"/>
    </row>
    <row r="18" spans="1:6" ht="26.25" customHeight="1" x14ac:dyDescent="0.2">
      <c r="A18" s="510"/>
      <c r="B18" s="513" t="s">
        <v>105</v>
      </c>
      <c r="C18" s="513"/>
      <c r="D18" s="204"/>
      <c r="E18" s="204" t="s">
        <v>138</v>
      </c>
      <c r="F18" s="744"/>
    </row>
    <row r="19" spans="1:6" ht="26.25" customHeight="1" x14ac:dyDescent="0.2">
      <c r="A19" s="510"/>
      <c r="B19" s="513" t="s">
        <v>106</v>
      </c>
      <c r="C19" s="513"/>
      <c r="D19" s="204" t="s">
        <v>138</v>
      </c>
      <c r="E19" s="204"/>
      <c r="F19" s="744"/>
    </row>
    <row r="20" spans="1:6" ht="33" customHeight="1" x14ac:dyDescent="0.2">
      <c r="A20" s="510"/>
      <c r="B20" s="513" t="s">
        <v>107</v>
      </c>
      <c r="C20" s="513"/>
      <c r="D20" s="204" t="s">
        <v>138</v>
      </c>
      <c r="E20" s="204"/>
      <c r="F20" s="744"/>
    </row>
    <row r="21" spans="1:6" ht="26.25" customHeight="1" x14ac:dyDescent="0.2">
      <c r="A21" s="510"/>
      <c r="B21" s="513" t="s">
        <v>108</v>
      </c>
      <c r="C21" s="513"/>
      <c r="D21" s="204" t="s">
        <v>138</v>
      </c>
      <c r="E21" s="204"/>
      <c r="F21" s="744"/>
    </row>
    <row r="22" spans="1:6" ht="26.25" customHeight="1" x14ac:dyDescent="0.2">
      <c r="A22" s="510"/>
      <c r="B22" s="513" t="s">
        <v>109</v>
      </c>
      <c r="C22" s="513"/>
      <c r="D22" s="204" t="s">
        <v>138</v>
      </c>
      <c r="E22" s="204"/>
      <c r="F22" s="744"/>
    </row>
    <row r="23" spans="1:6" ht="26.25" customHeight="1" x14ac:dyDescent="0.2">
      <c r="A23" s="510"/>
      <c r="B23" s="513" t="s">
        <v>110</v>
      </c>
      <c r="C23" s="513"/>
      <c r="D23" s="204" t="s">
        <v>138</v>
      </c>
      <c r="E23" s="204"/>
      <c r="F23" s="744"/>
    </row>
    <row r="24" spans="1:6" ht="26.25" customHeight="1" x14ac:dyDescent="0.2">
      <c r="A24" s="510"/>
      <c r="B24" s="513" t="s">
        <v>111</v>
      </c>
      <c r="C24" s="513"/>
      <c r="D24" s="204" t="s">
        <v>138</v>
      </c>
      <c r="E24" s="204"/>
      <c r="F24" s="744"/>
    </row>
    <row r="25" spans="1:6" ht="26.25" customHeight="1" x14ac:dyDescent="0.2">
      <c r="A25" s="510"/>
      <c r="B25" s="513" t="s">
        <v>112</v>
      </c>
      <c r="C25" s="513"/>
      <c r="D25" s="204"/>
      <c r="E25" s="204" t="s">
        <v>138</v>
      </c>
      <c r="F25" s="744"/>
    </row>
    <row r="26" spans="1:6" ht="26.25" customHeight="1" x14ac:dyDescent="0.2">
      <c r="A26" s="510"/>
      <c r="B26" s="513" t="s">
        <v>113</v>
      </c>
      <c r="C26" s="513"/>
      <c r="D26" s="204" t="s">
        <v>138</v>
      </c>
      <c r="E26" s="204"/>
      <c r="F26" s="744"/>
    </row>
    <row r="27" spans="1:6" ht="26.25" customHeight="1" x14ac:dyDescent="0.2">
      <c r="A27" s="510"/>
      <c r="B27" s="513" t="s">
        <v>114</v>
      </c>
      <c r="C27" s="513"/>
      <c r="D27" s="204" t="s">
        <v>138</v>
      </c>
      <c r="E27" s="204"/>
      <c r="F27" s="744"/>
    </row>
    <row r="28" spans="1:6" ht="26.25" customHeight="1" x14ac:dyDescent="0.2">
      <c r="A28" s="510"/>
      <c r="B28" s="513" t="s">
        <v>115</v>
      </c>
      <c r="C28" s="513"/>
      <c r="D28" s="204"/>
      <c r="E28" s="204" t="s">
        <v>138</v>
      </c>
      <c r="F28" s="744"/>
    </row>
    <row r="29" spans="1:6" ht="26.25" customHeight="1" x14ac:dyDescent="0.2">
      <c r="A29" s="510"/>
      <c r="B29" s="513" t="s">
        <v>116</v>
      </c>
      <c r="C29" s="513"/>
      <c r="D29" s="204"/>
      <c r="E29" s="204" t="s">
        <v>138</v>
      </c>
      <c r="F29" s="744"/>
    </row>
    <row r="30" spans="1:6" ht="26.25" customHeight="1" x14ac:dyDescent="0.2">
      <c r="A30" s="510"/>
      <c r="B30" s="513" t="s">
        <v>117</v>
      </c>
      <c r="C30" s="513"/>
      <c r="D30" s="204" t="s">
        <v>138</v>
      </c>
      <c r="E30" s="204"/>
      <c r="F30" s="744"/>
    </row>
    <row r="31" spans="1:6" ht="26.25" customHeight="1" x14ac:dyDescent="0.2">
      <c r="A31" s="510"/>
      <c r="B31" s="513" t="s">
        <v>118</v>
      </c>
      <c r="C31" s="513"/>
      <c r="D31" s="204"/>
      <c r="E31" s="204" t="s">
        <v>138</v>
      </c>
      <c r="F31" s="744"/>
    </row>
    <row r="32" spans="1:6" ht="16.5" thickBot="1" x14ac:dyDescent="0.3">
      <c r="A32" s="511"/>
      <c r="B32" s="746" t="s">
        <v>58</v>
      </c>
      <c r="C32" s="747"/>
      <c r="D32" s="93">
        <f>+NOOO!B54</f>
        <v>14</v>
      </c>
      <c r="E32" s="94"/>
      <c r="F32" s="745"/>
    </row>
    <row r="33" spans="1:6" ht="15.75" customHeight="1" thickBot="1" x14ac:dyDescent="0.25">
      <c r="A33" s="753"/>
      <c r="B33" s="410"/>
      <c r="C33" s="410"/>
      <c r="D33" s="410"/>
      <c r="E33" s="410"/>
      <c r="F33" s="754"/>
    </row>
    <row r="34" spans="1:6" ht="34.5" customHeight="1" x14ac:dyDescent="0.25">
      <c r="A34" s="741" t="s">
        <v>94</v>
      </c>
      <c r="B34" s="541" t="s">
        <v>95</v>
      </c>
      <c r="C34" s="541"/>
      <c r="D34" s="755" t="s">
        <v>96</v>
      </c>
      <c r="E34" s="755"/>
      <c r="F34" s="751" t="s">
        <v>97</v>
      </c>
    </row>
    <row r="35" spans="1:6" ht="21" customHeight="1" x14ac:dyDescent="0.25">
      <c r="A35" s="742"/>
      <c r="B35" s="542"/>
      <c r="C35" s="542"/>
      <c r="D35" s="76" t="s">
        <v>98</v>
      </c>
      <c r="E35" s="76" t="s">
        <v>99</v>
      </c>
      <c r="F35" s="752"/>
    </row>
    <row r="36" spans="1:6" ht="26.25" customHeight="1" x14ac:dyDescent="0.2">
      <c r="A36" s="510"/>
      <c r="B36" s="513" t="s">
        <v>100</v>
      </c>
      <c r="C36" s="513"/>
      <c r="D36" s="204"/>
      <c r="E36" s="204"/>
      <c r="F36" s="758" t="str">
        <f>IF(D51="X","CATASTROFICO",IF(AND(D55&gt;0,D55&lt;=5),"MODERADO",IF(AND(D55&gt;=6,D55&lt;=11),"MAYOR",IF(AND(D55&gt;=12,D55&lt;=19),"CATASTROFICO"," "))))</f>
        <v xml:space="preserve"> </v>
      </c>
    </row>
    <row r="37" spans="1:6" ht="26.25" customHeight="1" x14ac:dyDescent="0.2">
      <c r="A37" s="510"/>
      <c r="B37" s="513" t="s">
        <v>101</v>
      </c>
      <c r="C37" s="513"/>
      <c r="D37" s="204"/>
      <c r="E37" s="204"/>
      <c r="F37" s="758"/>
    </row>
    <row r="38" spans="1:6" ht="26.25" customHeight="1" x14ac:dyDescent="0.2">
      <c r="A38" s="510"/>
      <c r="B38" s="513" t="s">
        <v>102</v>
      </c>
      <c r="C38" s="513"/>
      <c r="D38" s="204"/>
      <c r="E38" s="204"/>
      <c r="F38" s="758"/>
    </row>
    <row r="39" spans="1:6" ht="26.25" customHeight="1" x14ac:dyDescent="0.2">
      <c r="A39" s="510"/>
      <c r="B39" s="513" t="s">
        <v>103</v>
      </c>
      <c r="C39" s="513"/>
      <c r="D39" s="204"/>
      <c r="E39" s="204"/>
      <c r="F39" s="758"/>
    </row>
    <row r="40" spans="1:6" ht="26.25" customHeight="1" x14ac:dyDescent="0.2">
      <c r="A40" s="510"/>
      <c r="B40" s="513" t="s">
        <v>104</v>
      </c>
      <c r="C40" s="513"/>
      <c r="D40" s="204"/>
      <c r="E40" s="204"/>
      <c r="F40" s="758"/>
    </row>
    <row r="41" spans="1:6" ht="26.25" customHeight="1" x14ac:dyDescent="0.2">
      <c r="A41" s="510"/>
      <c r="B41" s="513" t="s">
        <v>105</v>
      </c>
      <c r="C41" s="513"/>
      <c r="D41" s="204"/>
      <c r="E41" s="204"/>
      <c r="F41" s="758"/>
    </row>
    <row r="42" spans="1:6" ht="26.25" customHeight="1" x14ac:dyDescent="0.2">
      <c r="A42" s="510"/>
      <c r="B42" s="513" t="s">
        <v>106</v>
      </c>
      <c r="C42" s="513"/>
      <c r="D42" s="204"/>
      <c r="E42" s="204"/>
      <c r="F42" s="758"/>
    </row>
    <row r="43" spans="1:6" ht="33" customHeight="1" x14ac:dyDescent="0.2">
      <c r="A43" s="510"/>
      <c r="B43" s="513" t="s">
        <v>107</v>
      </c>
      <c r="C43" s="513"/>
      <c r="D43" s="204"/>
      <c r="E43" s="204"/>
      <c r="F43" s="758"/>
    </row>
    <row r="44" spans="1:6" ht="26.25" customHeight="1" x14ac:dyDescent="0.2">
      <c r="A44" s="510"/>
      <c r="B44" s="513" t="s">
        <v>108</v>
      </c>
      <c r="C44" s="513"/>
      <c r="D44" s="204"/>
      <c r="E44" s="204"/>
      <c r="F44" s="758"/>
    </row>
    <row r="45" spans="1:6" ht="26.25" customHeight="1" x14ac:dyDescent="0.2">
      <c r="A45" s="510"/>
      <c r="B45" s="513" t="s">
        <v>109</v>
      </c>
      <c r="C45" s="513"/>
      <c r="D45" s="204"/>
      <c r="E45" s="204"/>
      <c r="F45" s="758"/>
    </row>
    <row r="46" spans="1:6" ht="26.25" customHeight="1" x14ac:dyDescent="0.2">
      <c r="A46" s="510"/>
      <c r="B46" s="513" t="s">
        <v>110</v>
      </c>
      <c r="C46" s="513"/>
      <c r="D46" s="204"/>
      <c r="E46" s="204"/>
      <c r="F46" s="758"/>
    </row>
    <row r="47" spans="1:6" ht="26.25" customHeight="1" x14ac:dyDescent="0.2">
      <c r="A47" s="510"/>
      <c r="B47" s="513" t="s">
        <v>111</v>
      </c>
      <c r="C47" s="513"/>
      <c r="D47" s="210"/>
      <c r="E47" s="210"/>
      <c r="F47" s="758"/>
    </row>
    <row r="48" spans="1:6" ht="26.25" customHeight="1" x14ac:dyDescent="0.2">
      <c r="A48" s="510"/>
      <c r="B48" s="513" t="s">
        <v>112</v>
      </c>
      <c r="C48" s="513"/>
      <c r="D48" s="210"/>
      <c r="E48" s="210"/>
      <c r="F48" s="758"/>
    </row>
    <row r="49" spans="1:6" ht="26.25" customHeight="1" x14ac:dyDescent="0.2">
      <c r="A49" s="510"/>
      <c r="B49" s="513" t="s">
        <v>113</v>
      </c>
      <c r="C49" s="513"/>
      <c r="D49" s="210"/>
      <c r="E49" s="210"/>
      <c r="F49" s="758"/>
    </row>
    <row r="50" spans="1:6" ht="26.25" customHeight="1" x14ac:dyDescent="0.2">
      <c r="A50" s="510"/>
      <c r="B50" s="513" t="s">
        <v>114</v>
      </c>
      <c r="C50" s="513"/>
      <c r="D50" s="210"/>
      <c r="E50" s="210"/>
      <c r="F50" s="758"/>
    </row>
    <row r="51" spans="1:6" ht="26.25" customHeight="1" x14ac:dyDescent="0.2">
      <c r="A51" s="510"/>
      <c r="B51" s="513" t="s">
        <v>115</v>
      </c>
      <c r="C51" s="513"/>
      <c r="D51" s="210"/>
      <c r="E51" s="210"/>
      <c r="F51" s="758"/>
    </row>
    <row r="52" spans="1:6" ht="26.25" customHeight="1" x14ac:dyDescent="0.2">
      <c r="A52" s="510"/>
      <c r="B52" s="513" t="s">
        <v>116</v>
      </c>
      <c r="C52" s="513"/>
      <c r="D52" s="210"/>
      <c r="E52" s="210"/>
      <c r="F52" s="758"/>
    </row>
    <row r="53" spans="1:6" ht="26.25" customHeight="1" x14ac:dyDescent="0.2">
      <c r="A53" s="510"/>
      <c r="B53" s="513" t="s">
        <v>117</v>
      </c>
      <c r="C53" s="513"/>
      <c r="D53" s="210"/>
      <c r="E53" s="210"/>
      <c r="F53" s="758"/>
    </row>
    <row r="54" spans="1:6" ht="26.25" customHeight="1" x14ac:dyDescent="0.2">
      <c r="A54" s="510"/>
      <c r="B54" s="513" t="s">
        <v>118</v>
      </c>
      <c r="C54" s="513"/>
      <c r="D54" s="210"/>
      <c r="E54" s="210"/>
      <c r="F54" s="758"/>
    </row>
    <row r="55" spans="1:6" ht="16.5" thickBot="1" x14ac:dyDescent="0.3">
      <c r="A55" s="511"/>
      <c r="B55" s="746" t="s">
        <v>58</v>
      </c>
      <c r="C55" s="747"/>
      <c r="D55" s="93">
        <f>+NOOO!B77</f>
        <v>0</v>
      </c>
      <c r="E55" s="94"/>
      <c r="F55" s="759"/>
    </row>
    <row r="56" spans="1:6" ht="15" thickBot="1" x14ac:dyDescent="0.25"/>
    <row r="57" spans="1:6" ht="34.5" customHeight="1" x14ac:dyDescent="0.25">
      <c r="A57" s="741" t="s">
        <v>94</v>
      </c>
      <c r="B57" s="541" t="s">
        <v>95</v>
      </c>
      <c r="C57" s="541"/>
      <c r="D57" s="755" t="s">
        <v>96</v>
      </c>
      <c r="E57" s="755"/>
      <c r="F57" s="751" t="s">
        <v>97</v>
      </c>
    </row>
    <row r="58" spans="1:6" ht="21" customHeight="1" x14ac:dyDescent="0.25">
      <c r="A58" s="742"/>
      <c r="B58" s="542"/>
      <c r="C58" s="542"/>
      <c r="D58" s="76" t="s">
        <v>98</v>
      </c>
      <c r="E58" s="76" t="s">
        <v>99</v>
      </c>
      <c r="F58" s="752"/>
    </row>
    <row r="59" spans="1:6" ht="26.25" customHeight="1" x14ac:dyDescent="0.2">
      <c r="A59" s="756"/>
      <c r="B59" s="513" t="s">
        <v>100</v>
      </c>
      <c r="C59" s="513"/>
      <c r="D59" s="211"/>
      <c r="E59" s="211"/>
      <c r="F59" s="758" t="str">
        <f>IF(D74="X","CATASTROFICO",IF(AND(D78&gt;0,D78&lt;=5),"MODERADO",IF(AND(D78&gt;=6,D78&lt;=11),"MAYOR",IF(AND(D78&gt;=12,D78&lt;=19),"CATASTROFICO"," "))))</f>
        <v xml:space="preserve"> </v>
      </c>
    </row>
    <row r="60" spans="1:6" ht="26.25" customHeight="1" x14ac:dyDescent="0.2">
      <c r="A60" s="756"/>
      <c r="B60" s="513" t="s">
        <v>101</v>
      </c>
      <c r="C60" s="513"/>
      <c r="D60" s="211"/>
      <c r="E60" s="211"/>
      <c r="F60" s="758"/>
    </row>
    <row r="61" spans="1:6" ht="26.25" customHeight="1" x14ac:dyDescent="0.2">
      <c r="A61" s="756"/>
      <c r="B61" s="513" t="s">
        <v>102</v>
      </c>
      <c r="C61" s="513"/>
      <c r="D61" s="211"/>
      <c r="E61" s="211"/>
      <c r="F61" s="758"/>
    </row>
    <row r="62" spans="1:6" ht="26.25" customHeight="1" x14ac:dyDescent="0.2">
      <c r="A62" s="756"/>
      <c r="B62" s="513" t="s">
        <v>103</v>
      </c>
      <c r="C62" s="513"/>
      <c r="D62" s="211"/>
      <c r="E62" s="211"/>
      <c r="F62" s="758"/>
    </row>
    <row r="63" spans="1:6" ht="26.25" customHeight="1" x14ac:dyDescent="0.2">
      <c r="A63" s="756"/>
      <c r="B63" s="513" t="s">
        <v>104</v>
      </c>
      <c r="C63" s="513"/>
      <c r="D63" s="211"/>
      <c r="E63" s="211"/>
      <c r="F63" s="758"/>
    </row>
    <row r="64" spans="1:6" ht="26.25" customHeight="1" x14ac:dyDescent="0.2">
      <c r="A64" s="756"/>
      <c r="B64" s="513" t="s">
        <v>105</v>
      </c>
      <c r="C64" s="513"/>
      <c r="D64" s="211"/>
      <c r="E64" s="211"/>
      <c r="F64" s="758"/>
    </row>
    <row r="65" spans="1:6" ht="26.25" customHeight="1" x14ac:dyDescent="0.2">
      <c r="A65" s="756"/>
      <c r="B65" s="513" t="s">
        <v>106</v>
      </c>
      <c r="C65" s="513"/>
      <c r="D65" s="211"/>
      <c r="E65" s="211"/>
      <c r="F65" s="758"/>
    </row>
    <row r="66" spans="1:6" ht="32.25" customHeight="1" x14ac:dyDescent="0.2">
      <c r="A66" s="756"/>
      <c r="B66" s="513" t="s">
        <v>107</v>
      </c>
      <c r="C66" s="513"/>
      <c r="D66" s="211"/>
      <c r="E66" s="211"/>
      <c r="F66" s="758"/>
    </row>
    <row r="67" spans="1:6" ht="26.25" customHeight="1" x14ac:dyDescent="0.2">
      <c r="A67" s="756"/>
      <c r="B67" s="513" t="s">
        <v>108</v>
      </c>
      <c r="C67" s="513"/>
      <c r="D67" s="211"/>
      <c r="E67" s="211"/>
      <c r="F67" s="758"/>
    </row>
    <row r="68" spans="1:6" ht="26.25" customHeight="1" x14ac:dyDescent="0.2">
      <c r="A68" s="756"/>
      <c r="B68" s="513" t="s">
        <v>109</v>
      </c>
      <c r="C68" s="513"/>
      <c r="D68" s="211"/>
      <c r="E68" s="211"/>
      <c r="F68" s="758"/>
    </row>
    <row r="69" spans="1:6" ht="26.25" customHeight="1" x14ac:dyDescent="0.2">
      <c r="A69" s="756"/>
      <c r="B69" s="513" t="s">
        <v>110</v>
      </c>
      <c r="C69" s="513"/>
      <c r="D69" s="211"/>
      <c r="E69" s="211"/>
      <c r="F69" s="758"/>
    </row>
    <row r="70" spans="1:6" ht="26.25" customHeight="1" x14ac:dyDescent="0.2">
      <c r="A70" s="756"/>
      <c r="B70" s="513" t="s">
        <v>111</v>
      </c>
      <c r="C70" s="513"/>
      <c r="D70" s="211"/>
      <c r="E70" s="211"/>
      <c r="F70" s="758"/>
    </row>
    <row r="71" spans="1:6" ht="26.25" customHeight="1" x14ac:dyDescent="0.2">
      <c r="A71" s="756"/>
      <c r="B71" s="513" t="s">
        <v>112</v>
      </c>
      <c r="C71" s="513"/>
      <c r="D71" s="211"/>
      <c r="E71" s="211"/>
      <c r="F71" s="758"/>
    </row>
    <row r="72" spans="1:6" ht="26.25" customHeight="1" x14ac:dyDescent="0.2">
      <c r="A72" s="756"/>
      <c r="B72" s="513" t="s">
        <v>113</v>
      </c>
      <c r="C72" s="513"/>
      <c r="D72" s="211"/>
      <c r="E72" s="211"/>
      <c r="F72" s="758"/>
    </row>
    <row r="73" spans="1:6" ht="26.25" customHeight="1" x14ac:dyDescent="0.2">
      <c r="A73" s="756"/>
      <c r="B73" s="513" t="s">
        <v>114</v>
      </c>
      <c r="C73" s="513"/>
      <c r="D73" s="211"/>
      <c r="E73" s="211"/>
      <c r="F73" s="758"/>
    </row>
    <row r="74" spans="1:6" ht="26.25" customHeight="1" x14ac:dyDescent="0.2">
      <c r="A74" s="756"/>
      <c r="B74" s="513" t="s">
        <v>115</v>
      </c>
      <c r="C74" s="513"/>
      <c r="D74" s="211"/>
      <c r="E74" s="211"/>
      <c r="F74" s="758"/>
    </row>
    <row r="75" spans="1:6" ht="26.25" customHeight="1" x14ac:dyDescent="0.2">
      <c r="A75" s="756"/>
      <c r="B75" s="513" t="s">
        <v>116</v>
      </c>
      <c r="C75" s="513"/>
      <c r="D75" s="211"/>
      <c r="E75" s="211"/>
      <c r="F75" s="758"/>
    </row>
    <row r="76" spans="1:6" ht="26.25" customHeight="1" x14ac:dyDescent="0.2">
      <c r="A76" s="756"/>
      <c r="B76" s="513" t="s">
        <v>117</v>
      </c>
      <c r="C76" s="513"/>
      <c r="D76" s="211"/>
      <c r="E76" s="211"/>
      <c r="F76" s="758"/>
    </row>
    <row r="77" spans="1:6" ht="26.25" customHeight="1" x14ac:dyDescent="0.2">
      <c r="A77" s="756"/>
      <c r="B77" s="513" t="s">
        <v>118</v>
      </c>
      <c r="C77" s="513"/>
      <c r="D77" s="211"/>
      <c r="E77" s="211"/>
      <c r="F77" s="758"/>
    </row>
    <row r="78" spans="1:6" ht="16.5" thickBot="1" x14ac:dyDescent="0.3">
      <c r="A78" s="757"/>
      <c r="B78" s="746" t="s">
        <v>58</v>
      </c>
      <c r="C78" s="747"/>
      <c r="D78" s="93">
        <f>+NOOO!B100</f>
        <v>0</v>
      </c>
      <c r="E78" s="94"/>
      <c r="F78" s="759"/>
    </row>
    <row r="79" spans="1:6" ht="15" thickBot="1" x14ac:dyDescent="0.25"/>
    <row r="80" spans="1:6" ht="34.5" customHeight="1" x14ac:dyDescent="0.25">
      <c r="A80" s="741" t="s">
        <v>94</v>
      </c>
      <c r="B80" s="541" t="s">
        <v>95</v>
      </c>
      <c r="C80" s="541"/>
      <c r="D80" s="755" t="s">
        <v>96</v>
      </c>
      <c r="E80" s="755"/>
      <c r="F80" s="751" t="s">
        <v>97</v>
      </c>
    </row>
    <row r="81" spans="1:6" ht="21" customHeight="1" x14ac:dyDescent="0.25">
      <c r="A81" s="742"/>
      <c r="B81" s="542"/>
      <c r="C81" s="542"/>
      <c r="D81" s="76" t="s">
        <v>98</v>
      </c>
      <c r="E81" s="76" t="s">
        <v>99</v>
      </c>
      <c r="F81" s="752"/>
    </row>
    <row r="82" spans="1:6" ht="26.25" customHeight="1" x14ac:dyDescent="0.2">
      <c r="A82" s="756"/>
      <c r="B82" s="513" t="s">
        <v>100</v>
      </c>
      <c r="C82" s="513"/>
      <c r="D82" s="211"/>
      <c r="E82" s="211"/>
      <c r="F82" s="758" t="str">
        <f>IF(D97="X","CATASTROFICO",IF(AND(D101&gt;0,D101&lt;=5),"MODERADO",IF(AND(D101&gt;=6,D101&lt;=11),"MAYOR",IF(AND(D101&gt;=12,D101&lt;=19),"CATASTROFICO"," "))))</f>
        <v xml:space="preserve"> </v>
      </c>
    </row>
    <row r="83" spans="1:6" ht="26.25" customHeight="1" x14ac:dyDescent="0.2">
      <c r="A83" s="756"/>
      <c r="B83" s="513" t="s">
        <v>101</v>
      </c>
      <c r="C83" s="513"/>
      <c r="D83" s="211"/>
      <c r="E83" s="211"/>
      <c r="F83" s="758"/>
    </row>
    <row r="84" spans="1:6" ht="26.25" customHeight="1" x14ac:dyDescent="0.2">
      <c r="A84" s="756"/>
      <c r="B84" s="513" t="s">
        <v>102</v>
      </c>
      <c r="C84" s="513"/>
      <c r="D84" s="211"/>
      <c r="E84" s="211"/>
      <c r="F84" s="758"/>
    </row>
    <row r="85" spans="1:6" ht="26.25" customHeight="1" x14ac:dyDescent="0.2">
      <c r="A85" s="756"/>
      <c r="B85" s="513" t="s">
        <v>103</v>
      </c>
      <c r="C85" s="513"/>
      <c r="D85" s="211"/>
      <c r="E85" s="211"/>
      <c r="F85" s="758"/>
    </row>
    <row r="86" spans="1:6" ht="26.25" customHeight="1" x14ac:dyDescent="0.2">
      <c r="A86" s="756"/>
      <c r="B86" s="513" t="s">
        <v>104</v>
      </c>
      <c r="C86" s="513"/>
      <c r="D86" s="211"/>
      <c r="E86" s="211"/>
      <c r="F86" s="758"/>
    </row>
    <row r="87" spans="1:6" ht="26.25" customHeight="1" x14ac:dyDescent="0.2">
      <c r="A87" s="756"/>
      <c r="B87" s="513" t="s">
        <v>105</v>
      </c>
      <c r="C87" s="513"/>
      <c r="D87" s="211"/>
      <c r="E87" s="211"/>
      <c r="F87" s="758"/>
    </row>
    <row r="88" spans="1:6" ht="26.25" customHeight="1" x14ac:dyDescent="0.2">
      <c r="A88" s="756"/>
      <c r="B88" s="513" t="s">
        <v>106</v>
      </c>
      <c r="C88" s="513"/>
      <c r="D88" s="211"/>
      <c r="E88" s="211"/>
      <c r="F88" s="758"/>
    </row>
    <row r="89" spans="1:6" ht="33" customHeight="1" x14ac:dyDescent="0.2">
      <c r="A89" s="756"/>
      <c r="B89" s="513" t="s">
        <v>107</v>
      </c>
      <c r="C89" s="513"/>
      <c r="D89" s="211"/>
      <c r="E89" s="211"/>
      <c r="F89" s="758"/>
    </row>
    <row r="90" spans="1:6" ht="26.25" customHeight="1" x14ac:dyDescent="0.2">
      <c r="A90" s="756"/>
      <c r="B90" s="513" t="s">
        <v>108</v>
      </c>
      <c r="C90" s="513"/>
      <c r="D90" s="211"/>
      <c r="E90" s="211"/>
      <c r="F90" s="758"/>
    </row>
    <row r="91" spans="1:6" ht="26.25" customHeight="1" x14ac:dyDescent="0.2">
      <c r="A91" s="756"/>
      <c r="B91" s="513" t="s">
        <v>109</v>
      </c>
      <c r="C91" s="513"/>
      <c r="D91" s="211"/>
      <c r="E91" s="211"/>
      <c r="F91" s="758"/>
    </row>
    <row r="92" spans="1:6" ht="26.25" customHeight="1" x14ac:dyDescent="0.2">
      <c r="A92" s="756"/>
      <c r="B92" s="513" t="s">
        <v>110</v>
      </c>
      <c r="C92" s="513"/>
      <c r="D92" s="211"/>
      <c r="E92" s="211"/>
      <c r="F92" s="758"/>
    </row>
    <row r="93" spans="1:6" ht="26.25" customHeight="1" x14ac:dyDescent="0.2">
      <c r="A93" s="756"/>
      <c r="B93" s="513" t="s">
        <v>111</v>
      </c>
      <c r="C93" s="513"/>
      <c r="D93" s="211"/>
      <c r="E93" s="211"/>
      <c r="F93" s="758"/>
    </row>
    <row r="94" spans="1:6" ht="26.25" customHeight="1" x14ac:dyDescent="0.2">
      <c r="A94" s="756"/>
      <c r="B94" s="513" t="s">
        <v>112</v>
      </c>
      <c r="C94" s="513"/>
      <c r="D94" s="211"/>
      <c r="E94" s="211"/>
      <c r="F94" s="758"/>
    </row>
    <row r="95" spans="1:6" ht="26.25" customHeight="1" x14ac:dyDescent="0.2">
      <c r="A95" s="756"/>
      <c r="B95" s="513" t="s">
        <v>113</v>
      </c>
      <c r="C95" s="513"/>
      <c r="D95" s="211"/>
      <c r="E95" s="211"/>
      <c r="F95" s="758"/>
    </row>
    <row r="96" spans="1:6" ht="26.25" customHeight="1" x14ac:dyDescent="0.2">
      <c r="A96" s="756"/>
      <c r="B96" s="513" t="s">
        <v>114</v>
      </c>
      <c r="C96" s="513"/>
      <c r="D96" s="211"/>
      <c r="E96" s="211"/>
      <c r="F96" s="758"/>
    </row>
    <row r="97" spans="1:6" ht="26.25" customHeight="1" x14ac:dyDescent="0.2">
      <c r="A97" s="756"/>
      <c r="B97" s="513" t="s">
        <v>115</v>
      </c>
      <c r="C97" s="513"/>
      <c r="D97" s="211"/>
      <c r="E97" s="211"/>
      <c r="F97" s="758"/>
    </row>
    <row r="98" spans="1:6" ht="26.25" customHeight="1" x14ac:dyDescent="0.2">
      <c r="A98" s="756"/>
      <c r="B98" s="513" t="s">
        <v>116</v>
      </c>
      <c r="C98" s="513"/>
      <c r="D98" s="211"/>
      <c r="E98" s="211"/>
      <c r="F98" s="758"/>
    </row>
    <row r="99" spans="1:6" ht="26.25" customHeight="1" x14ac:dyDescent="0.2">
      <c r="A99" s="756"/>
      <c r="B99" s="513" t="s">
        <v>117</v>
      </c>
      <c r="C99" s="513"/>
      <c r="D99" s="211"/>
      <c r="E99" s="211"/>
      <c r="F99" s="758"/>
    </row>
    <row r="100" spans="1:6" ht="26.25" customHeight="1" x14ac:dyDescent="0.2">
      <c r="A100" s="756"/>
      <c r="B100" s="513" t="s">
        <v>118</v>
      </c>
      <c r="C100" s="513"/>
      <c r="D100" s="211"/>
      <c r="E100" s="211"/>
      <c r="F100" s="758"/>
    </row>
    <row r="101" spans="1:6" ht="16.5" thickBot="1" x14ac:dyDescent="0.3">
      <c r="A101" s="757"/>
      <c r="B101" s="746" t="s">
        <v>58</v>
      </c>
      <c r="C101" s="747"/>
      <c r="D101" s="93">
        <f>+NOOO!B123</f>
        <v>0</v>
      </c>
      <c r="E101" s="94"/>
      <c r="F101" s="759"/>
    </row>
    <row r="102" spans="1:6" ht="15" thickBot="1" x14ac:dyDescent="0.25"/>
    <row r="103" spans="1:6" ht="34.5" customHeight="1" x14ac:dyDescent="0.25">
      <c r="A103" s="741" t="s">
        <v>94</v>
      </c>
      <c r="B103" s="541" t="s">
        <v>95</v>
      </c>
      <c r="C103" s="541"/>
      <c r="D103" s="755" t="s">
        <v>96</v>
      </c>
      <c r="E103" s="755"/>
      <c r="F103" s="751" t="s">
        <v>97</v>
      </c>
    </row>
    <row r="104" spans="1:6" ht="21" customHeight="1" x14ac:dyDescent="0.25">
      <c r="A104" s="742"/>
      <c r="B104" s="542"/>
      <c r="C104" s="542"/>
      <c r="D104" s="76" t="s">
        <v>98</v>
      </c>
      <c r="E104" s="76" t="s">
        <v>99</v>
      </c>
      <c r="F104" s="752"/>
    </row>
    <row r="105" spans="1:6" ht="26.25" customHeight="1" x14ac:dyDescent="0.2">
      <c r="A105" s="756"/>
      <c r="B105" s="513" t="s">
        <v>100</v>
      </c>
      <c r="C105" s="513"/>
      <c r="D105" s="211"/>
      <c r="E105" s="211"/>
      <c r="F105" s="758" t="str">
        <f>IF(D120="X","CATASTROFICO",IF(AND(D124&gt;0,D124&lt;=5),"MODERADO",IF(AND(D124&gt;=6,D124&lt;=11),"MAYOR",IF(AND(D124&gt;=12,D124&lt;=19),"CATASTROFICO"," "))))</f>
        <v xml:space="preserve"> </v>
      </c>
    </row>
    <row r="106" spans="1:6" ht="26.25" customHeight="1" x14ac:dyDescent="0.2">
      <c r="A106" s="756"/>
      <c r="B106" s="513" t="s">
        <v>101</v>
      </c>
      <c r="C106" s="513"/>
      <c r="D106" s="211"/>
      <c r="E106" s="211"/>
      <c r="F106" s="758"/>
    </row>
    <row r="107" spans="1:6" ht="26.25" customHeight="1" x14ac:dyDescent="0.2">
      <c r="A107" s="756"/>
      <c r="B107" s="513" t="s">
        <v>102</v>
      </c>
      <c r="C107" s="513"/>
      <c r="D107" s="211"/>
      <c r="E107" s="211"/>
      <c r="F107" s="758"/>
    </row>
    <row r="108" spans="1:6" ht="26.25" customHeight="1" x14ac:dyDescent="0.2">
      <c r="A108" s="756"/>
      <c r="B108" s="513" t="s">
        <v>103</v>
      </c>
      <c r="C108" s="513"/>
      <c r="D108" s="211"/>
      <c r="E108" s="211"/>
      <c r="F108" s="758"/>
    </row>
    <row r="109" spans="1:6" ht="26.25" customHeight="1" x14ac:dyDescent="0.2">
      <c r="A109" s="756"/>
      <c r="B109" s="513" t="s">
        <v>104</v>
      </c>
      <c r="C109" s="513"/>
      <c r="D109" s="211"/>
      <c r="E109" s="211"/>
      <c r="F109" s="758"/>
    </row>
    <row r="110" spans="1:6" ht="26.25" customHeight="1" x14ac:dyDescent="0.2">
      <c r="A110" s="756"/>
      <c r="B110" s="513" t="s">
        <v>105</v>
      </c>
      <c r="C110" s="513"/>
      <c r="D110" s="211"/>
      <c r="E110" s="211"/>
      <c r="F110" s="758"/>
    </row>
    <row r="111" spans="1:6" ht="26.25" customHeight="1" x14ac:dyDescent="0.2">
      <c r="A111" s="756"/>
      <c r="B111" s="513" t="s">
        <v>106</v>
      </c>
      <c r="C111" s="513"/>
      <c r="D111" s="211"/>
      <c r="E111" s="211"/>
      <c r="F111" s="758"/>
    </row>
    <row r="112" spans="1:6" ht="36" customHeight="1" x14ac:dyDescent="0.2">
      <c r="A112" s="756"/>
      <c r="B112" s="513" t="s">
        <v>107</v>
      </c>
      <c r="C112" s="513"/>
      <c r="D112" s="211"/>
      <c r="E112" s="211"/>
      <c r="F112" s="758"/>
    </row>
    <row r="113" spans="1:6" ht="26.25" customHeight="1" x14ac:dyDescent="0.2">
      <c r="A113" s="756"/>
      <c r="B113" s="513" t="s">
        <v>108</v>
      </c>
      <c r="C113" s="513"/>
      <c r="D113" s="211"/>
      <c r="E113" s="211"/>
      <c r="F113" s="758"/>
    </row>
    <row r="114" spans="1:6" ht="26.25" customHeight="1" x14ac:dyDescent="0.2">
      <c r="A114" s="756"/>
      <c r="B114" s="513" t="s">
        <v>109</v>
      </c>
      <c r="C114" s="513"/>
      <c r="D114" s="211"/>
      <c r="E114" s="211"/>
      <c r="F114" s="758"/>
    </row>
    <row r="115" spans="1:6" ht="26.25" customHeight="1" x14ac:dyDescent="0.2">
      <c r="A115" s="756"/>
      <c r="B115" s="513" t="s">
        <v>110</v>
      </c>
      <c r="C115" s="513"/>
      <c r="D115" s="211"/>
      <c r="E115" s="211"/>
      <c r="F115" s="758"/>
    </row>
    <row r="116" spans="1:6" ht="26.25" customHeight="1" x14ac:dyDescent="0.2">
      <c r="A116" s="756"/>
      <c r="B116" s="513" t="s">
        <v>111</v>
      </c>
      <c r="C116" s="513"/>
      <c r="D116" s="211"/>
      <c r="E116" s="211"/>
      <c r="F116" s="758"/>
    </row>
    <row r="117" spans="1:6" ht="26.25" customHeight="1" x14ac:dyDescent="0.2">
      <c r="A117" s="756"/>
      <c r="B117" s="513" t="s">
        <v>112</v>
      </c>
      <c r="C117" s="513"/>
      <c r="D117" s="211"/>
      <c r="E117" s="211"/>
      <c r="F117" s="758"/>
    </row>
    <row r="118" spans="1:6" ht="26.25" customHeight="1" x14ac:dyDescent="0.2">
      <c r="A118" s="756"/>
      <c r="B118" s="513" t="s">
        <v>113</v>
      </c>
      <c r="C118" s="513"/>
      <c r="D118" s="211"/>
      <c r="E118" s="211"/>
      <c r="F118" s="758"/>
    </row>
    <row r="119" spans="1:6" ht="26.25" customHeight="1" x14ac:dyDescent="0.2">
      <c r="A119" s="756"/>
      <c r="B119" s="513" t="s">
        <v>114</v>
      </c>
      <c r="C119" s="513"/>
      <c r="D119" s="211"/>
      <c r="E119" s="211"/>
      <c r="F119" s="758"/>
    </row>
    <row r="120" spans="1:6" ht="26.25" customHeight="1" x14ac:dyDescent="0.2">
      <c r="A120" s="756"/>
      <c r="B120" s="513" t="s">
        <v>115</v>
      </c>
      <c r="C120" s="513"/>
      <c r="D120" s="211"/>
      <c r="E120" s="211"/>
      <c r="F120" s="758"/>
    </row>
    <row r="121" spans="1:6" ht="26.25" customHeight="1" x14ac:dyDescent="0.2">
      <c r="A121" s="756"/>
      <c r="B121" s="513" t="s">
        <v>116</v>
      </c>
      <c r="C121" s="513"/>
      <c r="D121" s="211"/>
      <c r="E121" s="211"/>
      <c r="F121" s="758"/>
    </row>
    <row r="122" spans="1:6" ht="26.25" customHeight="1" x14ac:dyDescent="0.2">
      <c r="A122" s="756"/>
      <c r="B122" s="513" t="s">
        <v>117</v>
      </c>
      <c r="C122" s="513"/>
      <c r="D122" s="211"/>
      <c r="E122" s="211"/>
      <c r="F122" s="758"/>
    </row>
    <row r="123" spans="1:6" ht="26.25" customHeight="1" x14ac:dyDescent="0.2">
      <c r="A123" s="756"/>
      <c r="B123" s="513" t="s">
        <v>118</v>
      </c>
      <c r="C123" s="513"/>
      <c r="D123" s="211"/>
      <c r="E123" s="211"/>
      <c r="F123" s="758"/>
    </row>
    <row r="124" spans="1:6" ht="16.5" thickBot="1" x14ac:dyDescent="0.3">
      <c r="A124" s="757"/>
      <c r="B124" s="746" t="s">
        <v>58</v>
      </c>
      <c r="C124" s="747"/>
      <c r="D124" s="93">
        <f>+NOOO!B146</f>
        <v>0</v>
      </c>
      <c r="E124" s="94"/>
      <c r="F124" s="759"/>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D00-000000000000}">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tabColor theme="8" tint="-0.249977111117893"/>
  </sheetPr>
  <dimension ref="A1:L210"/>
  <sheetViews>
    <sheetView zoomScale="70" zoomScaleNormal="70" workbookViewId="0">
      <selection activeCell="G1" sqref="G1:I4"/>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2" ht="15" customHeight="1" x14ac:dyDescent="0.2">
      <c r="A1" s="465"/>
      <c r="B1" s="847"/>
      <c r="C1" s="467" t="str">
        <f>CONTEXTO!B1</f>
        <v xml:space="preserve">PROCESO: </v>
      </c>
      <c r="D1" s="467"/>
      <c r="E1" s="467"/>
      <c r="F1" s="467"/>
      <c r="G1" s="977" t="s">
        <v>551</v>
      </c>
      <c r="H1" s="977"/>
      <c r="I1" s="977"/>
      <c r="J1" s="845"/>
      <c r="K1" s="373"/>
    </row>
    <row r="2" spans="1:12" ht="15" customHeight="1" x14ac:dyDescent="0.2">
      <c r="A2" s="466"/>
      <c r="B2" s="493"/>
      <c r="C2" s="468"/>
      <c r="D2" s="468"/>
      <c r="E2" s="468"/>
      <c r="F2" s="468"/>
      <c r="G2" s="518" t="s">
        <v>566</v>
      </c>
      <c r="H2" s="518"/>
      <c r="I2" s="518"/>
      <c r="J2" s="846"/>
      <c r="K2" s="374"/>
    </row>
    <row r="3" spans="1:12" ht="34.5" customHeight="1" x14ac:dyDescent="0.2">
      <c r="A3" s="466"/>
      <c r="B3" s="493"/>
      <c r="C3" s="468" t="s">
        <v>32</v>
      </c>
      <c r="D3" s="468"/>
      <c r="E3" s="468"/>
      <c r="F3" s="468"/>
      <c r="G3" s="518" t="s">
        <v>549</v>
      </c>
      <c r="H3" s="518"/>
      <c r="I3" s="518"/>
      <c r="J3" s="846"/>
      <c r="K3" s="374"/>
    </row>
    <row r="4" spans="1:12" ht="15.75" customHeight="1" x14ac:dyDescent="0.2">
      <c r="A4" s="466"/>
      <c r="B4" s="493"/>
      <c r="C4" s="468"/>
      <c r="D4" s="468"/>
      <c r="E4" s="468"/>
      <c r="F4" s="468"/>
      <c r="G4" s="518" t="s">
        <v>567</v>
      </c>
      <c r="H4" s="518"/>
      <c r="I4" s="518"/>
      <c r="J4" s="846"/>
      <c r="K4" s="374"/>
    </row>
    <row r="5" spans="1:12" ht="15.75" customHeight="1" x14ac:dyDescent="0.2">
      <c r="A5" s="448"/>
      <c r="B5" s="449"/>
      <c r="C5" s="449"/>
      <c r="D5" s="449"/>
      <c r="E5" s="449"/>
      <c r="F5" s="449"/>
      <c r="G5" s="449"/>
      <c r="H5" s="449"/>
      <c r="I5" s="449"/>
      <c r="J5" s="449"/>
      <c r="K5" s="450"/>
    </row>
    <row r="6" spans="1:12" x14ac:dyDescent="0.2">
      <c r="A6" s="854" t="s">
        <v>119</v>
      </c>
      <c r="B6" s="855"/>
      <c r="C6" s="855"/>
      <c r="D6" s="855"/>
      <c r="E6" s="855"/>
      <c r="F6" s="855"/>
      <c r="G6" s="855"/>
      <c r="H6" s="855"/>
      <c r="I6" s="855"/>
      <c r="J6" s="855"/>
      <c r="K6" s="856"/>
    </row>
    <row r="7" spans="1:12" ht="11.25" customHeight="1" x14ac:dyDescent="0.2">
      <c r="A7" s="854"/>
      <c r="B7" s="855"/>
      <c r="C7" s="855"/>
      <c r="D7" s="855"/>
      <c r="E7" s="855"/>
      <c r="F7" s="855"/>
      <c r="G7" s="855"/>
      <c r="H7" s="855"/>
      <c r="I7" s="855"/>
      <c r="J7" s="855"/>
      <c r="K7" s="856"/>
    </row>
    <row r="8" spans="1:12" ht="24" customHeight="1" x14ac:dyDescent="0.2">
      <c r="A8" s="850" t="str">
        <f>CONTEXTO!A8</f>
        <v>PROCESO: PLANEACIÓN ESTRATÉGICA Y TERRITORIAL</v>
      </c>
      <c r="B8" s="452"/>
      <c r="C8" s="452"/>
      <c r="D8" s="452"/>
      <c r="E8" s="452"/>
      <c r="F8" s="452"/>
      <c r="G8" s="452"/>
      <c r="H8" s="452"/>
      <c r="I8" s="452"/>
      <c r="J8" s="452"/>
      <c r="K8" s="453"/>
    </row>
    <row r="9" spans="1:12" ht="56.25" customHeight="1" thickBot="1" x14ac:dyDescent="0.25">
      <c r="A9" s="851" t="str">
        <f>CONTEXTO!A9</f>
        <v xml:space="preserve">OBJETIVO: PLANEAR,  ASESORAR,  PROMOVER  Y  REALIZAR  SEGUIMIENTO  A  LAS  POLÍTICAS,  PLANES,  PROGRAMAS  Y PROYECTOS PARA CUMPLIR CON LOS IDEALES PROPUESTOS POR LA ALTA DIRECCIÓN Y LAS EXPECTATIVAS DE LA COMUNIDAD
</v>
      </c>
      <c r="B9" s="852"/>
      <c r="C9" s="852"/>
      <c r="D9" s="852"/>
      <c r="E9" s="852"/>
      <c r="F9" s="852"/>
      <c r="G9" s="852"/>
      <c r="H9" s="852"/>
      <c r="I9" s="852"/>
      <c r="J9" s="852"/>
      <c r="K9" s="853"/>
    </row>
    <row r="10" spans="1:12" ht="19.5" customHeight="1" thickBot="1" x14ac:dyDescent="0.25">
      <c r="A10" s="848"/>
      <c r="B10" s="849"/>
      <c r="C10" s="849"/>
      <c r="D10" s="849"/>
      <c r="E10" s="849"/>
      <c r="F10" s="849"/>
      <c r="G10" s="849"/>
      <c r="H10" s="849"/>
      <c r="I10" s="849"/>
      <c r="J10" s="849"/>
      <c r="K10" s="849"/>
      <c r="L10" s="60"/>
    </row>
    <row r="11" spans="1:12" ht="50.25" customHeight="1" thickBot="1" x14ac:dyDescent="0.25">
      <c r="A11" s="135" t="s">
        <v>120</v>
      </c>
      <c r="B11" s="789"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C11" s="790"/>
      <c r="D11" s="790"/>
      <c r="E11" s="790"/>
      <c r="F11" s="790"/>
      <c r="G11" s="790"/>
      <c r="H11" s="790"/>
      <c r="I11" s="791"/>
      <c r="J11" s="136" t="s">
        <v>341</v>
      </c>
      <c r="K11" s="139" t="str">
        <f>IF(J17="x","EXTREMA",IF(J19="x","ALTA",IF(J21="x","MODERADA",IF(J23="x","BAJA",""))))</f>
        <v>EXTREMA</v>
      </c>
    </row>
    <row r="12" spans="1:12" ht="16.5" customHeight="1" thickBot="1" x14ac:dyDescent="0.25">
      <c r="A12" s="798" t="s">
        <v>122</v>
      </c>
      <c r="B12" s="799"/>
      <c r="C12" s="799"/>
      <c r="D12" s="800" t="str">
        <f>PROBABILIDAD!T11</f>
        <v>Probable</v>
      </c>
      <c r="E12" s="801"/>
      <c r="F12" s="798" t="s">
        <v>342</v>
      </c>
      <c r="G12" s="799"/>
      <c r="H12" s="799"/>
      <c r="I12" s="802"/>
      <c r="J12" s="803" t="s">
        <v>135</v>
      </c>
      <c r="K12" s="804"/>
    </row>
    <row r="13" spans="1:12" x14ac:dyDescent="0.2">
      <c r="A13" s="170"/>
      <c r="B13" s="150"/>
      <c r="C13" s="150"/>
      <c r="D13" s="150"/>
      <c r="E13" s="150"/>
      <c r="F13" s="150"/>
      <c r="G13" s="150"/>
      <c r="H13" s="150"/>
      <c r="I13" s="150"/>
      <c r="J13" s="166"/>
      <c r="K13" s="167"/>
    </row>
    <row r="14" spans="1:12" x14ac:dyDescent="0.2">
      <c r="A14" s="170"/>
      <c r="B14" s="150"/>
      <c r="C14" s="171"/>
      <c r="D14" s="150"/>
      <c r="E14" s="150"/>
      <c r="F14" s="150"/>
      <c r="G14" s="150"/>
      <c r="H14" s="150"/>
      <c r="I14" s="150"/>
      <c r="J14" s="166"/>
      <c r="K14" s="167"/>
    </row>
    <row r="15" spans="1:12" ht="30" customHeight="1" x14ac:dyDescent="0.2">
      <c r="A15" s="784" t="s">
        <v>122</v>
      </c>
      <c r="B15" s="150">
        <v>5</v>
      </c>
      <c r="C15" s="785"/>
      <c r="D15" s="764"/>
      <c r="E15" s="765"/>
      <c r="F15" s="765"/>
      <c r="G15" s="765"/>
      <c r="H15" s="150"/>
      <c r="I15" s="150"/>
      <c r="J15" s="779" t="s">
        <v>121</v>
      </c>
      <c r="K15" s="780"/>
    </row>
    <row r="16" spans="1:12" ht="30" customHeight="1" x14ac:dyDescent="0.2">
      <c r="A16" s="784"/>
      <c r="B16" s="150" t="s">
        <v>124</v>
      </c>
      <c r="C16" s="786"/>
      <c r="D16" s="764"/>
      <c r="E16" s="765"/>
      <c r="F16" s="765"/>
      <c r="G16" s="765"/>
      <c r="H16" s="150"/>
      <c r="I16" s="150"/>
      <c r="J16" s="152"/>
      <c r="K16" s="153"/>
    </row>
    <row r="17" spans="1:11" ht="30" customHeight="1" x14ac:dyDescent="0.2">
      <c r="A17" s="784"/>
      <c r="B17" s="150">
        <v>4</v>
      </c>
      <c r="C17" s="787"/>
      <c r="D17" s="764"/>
      <c r="E17" s="764"/>
      <c r="F17" s="777"/>
      <c r="G17" s="765" t="s">
        <v>338</v>
      </c>
      <c r="H17" s="150"/>
      <c r="I17" s="150"/>
      <c r="J17" s="157" t="str">
        <f xml:space="preserve"> IF(OR(E15="X",F15="X",G15="x",F17="x",G17="X",F19="X",G19="X",G21="X" ),"x","")</f>
        <v>x</v>
      </c>
      <c r="K17" s="153" t="s">
        <v>123</v>
      </c>
    </row>
    <row r="18" spans="1:11" ht="30" customHeight="1" x14ac:dyDescent="0.2">
      <c r="A18" s="784"/>
      <c r="B18" s="150" t="s">
        <v>126</v>
      </c>
      <c r="C18" s="788"/>
      <c r="D18" s="764"/>
      <c r="E18" s="764"/>
      <c r="F18" s="777"/>
      <c r="G18" s="765"/>
      <c r="H18" s="150"/>
      <c r="I18" s="150"/>
      <c r="J18" s="158"/>
      <c r="K18" s="153"/>
    </row>
    <row r="19" spans="1:11" ht="30" customHeight="1" x14ac:dyDescent="0.2">
      <c r="A19" s="784"/>
      <c r="B19" s="150">
        <v>3</v>
      </c>
      <c r="C19" s="767"/>
      <c r="D19" s="762"/>
      <c r="E19" s="763"/>
      <c r="F19" s="777"/>
      <c r="G19" s="765"/>
      <c r="H19" s="150"/>
      <c r="I19" s="150"/>
      <c r="J19" s="159" t="str">
        <f xml:space="preserve"> IF(OR(C15="X",D15="X",D17="x",E17="x",E19="X",F21="X",F23="X",G23="X" ),"x","")</f>
        <v/>
      </c>
      <c r="K19" s="153" t="s">
        <v>125</v>
      </c>
    </row>
    <row r="20" spans="1:11" ht="30" customHeight="1" x14ac:dyDescent="0.2">
      <c r="A20" s="784"/>
      <c r="B20" s="150" t="s">
        <v>128</v>
      </c>
      <c r="C20" s="778"/>
      <c r="D20" s="762"/>
      <c r="E20" s="764"/>
      <c r="F20" s="777"/>
      <c r="G20" s="765"/>
      <c r="H20" s="150"/>
      <c r="I20" s="150"/>
      <c r="J20" s="160"/>
      <c r="K20" s="153"/>
    </row>
    <row r="21" spans="1:11" ht="30" customHeight="1" x14ac:dyDescent="0.2">
      <c r="A21" s="784"/>
      <c r="B21" s="150">
        <v>2</v>
      </c>
      <c r="C21" s="767"/>
      <c r="D21" s="760"/>
      <c r="E21" s="761"/>
      <c r="F21" s="763"/>
      <c r="G21" s="765"/>
      <c r="H21" s="150"/>
      <c r="I21" s="150"/>
      <c r="J21" s="161" t="str">
        <f xml:space="preserve"> IF(OR(C17="X",D19="X",E21="x",E23="x" ),"x","")</f>
        <v/>
      </c>
      <c r="K21" s="153" t="s">
        <v>127</v>
      </c>
    </row>
    <row r="22" spans="1:11" ht="30" customHeight="1" x14ac:dyDescent="0.2">
      <c r="A22" s="784"/>
      <c r="B22" s="150" t="s">
        <v>249</v>
      </c>
      <c r="C22" s="778"/>
      <c r="D22" s="760"/>
      <c r="E22" s="762"/>
      <c r="F22" s="764"/>
      <c r="G22" s="765"/>
      <c r="H22" s="150"/>
      <c r="I22" s="150"/>
      <c r="J22" s="160"/>
      <c r="K22" s="153"/>
    </row>
    <row r="23" spans="1:11" ht="30" customHeight="1" x14ac:dyDescent="0.2">
      <c r="A23" s="784"/>
      <c r="B23" s="150">
        <v>1</v>
      </c>
      <c r="C23" s="767"/>
      <c r="D23" s="769"/>
      <c r="E23" s="771"/>
      <c r="F23" s="773"/>
      <c r="G23" s="775"/>
      <c r="H23" s="150"/>
      <c r="I23" s="150"/>
      <c r="J23" s="162" t="str">
        <f xml:space="preserve"> IF(OR(C19="X",C21="X",C23="x",D21="x",D23="x" ),"x","")</f>
        <v/>
      </c>
      <c r="K23" s="153" t="s">
        <v>129</v>
      </c>
    </row>
    <row r="24" spans="1:11" ht="30" customHeight="1" x14ac:dyDescent="0.2">
      <c r="A24" s="784"/>
      <c r="B24" s="150" t="s">
        <v>130</v>
      </c>
      <c r="C24" s="768"/>
      <c r="D24" s="770"/>
      <c r="E24" s="772"/>
      <c r="F24" s="774"/>
      <c r="G24" s="776"/>
      <c r="H24" s="150"/>
      <c r="I24" s="150"/>
      <c r="J24" s="137"/>
      <c r="K24" s="138"/>
    </row>
    <row r="25" spans="1:11" x14ac:dyDescent="0.2">
      <c r="A25" s="170"/>
      <c r="B25" s="150"/>
      <c r="C25" s="150">
        <v>1</v>
      </c>
      <c r="D25" s="150">
        <v>2</v>
      </c>
      <c r="E25" s="150">
        <v>3</v>
      </c>
      <c r="F25" s="150">
        <v>4</v>
      </c>
      <c r="G25" s="150">
        <v>5</v>
      </c>
      <c r="H25" s="150"/>
      <c r="I25" s="150"/>
      <c r="J25" s="858"/>
      <c r="K25" s="859"/>
    </row>
    <row r="26" spans="1:11" x14ac:dyDescent="0.2">
      <c r="A26" s="170"/>
      <c r="B26" s="150"/>
      <c r="C26" s="150" t="s">
        <v>131</v>
      </c>
      <c r="D26" s="150" t="s">
        <v>132</v>
      </c>
      <c r="E26" s="150" t="s">
        <v>133</v>
      </c>
      <c r="F26" s="150" t="s">
        <v>134</v>
      </c>
      <c r="G26" s="150" t="s">
        <v>135</v>
      </c>
      <c r="H26" s="150"/>
      <c r="I26" s="150"/>
      <c r="J26" s="150"/>
      <c r="K26" s="167"/>
    </row>
    <row r="27" spans="1:11" x14ac:dyDescent="0.2">
      <c r="A27" s="170"/>
      <c r="B27" s="150"/>
      <c r="C27" s="766" t="s">
        <v>136</v>
      </c>
      <c r="D27" s="766"/>
      <c r="E27" s="766"/>
      <c r="F27" s="766"/>
      <c r="G27" s="766"/>
      <c r="H27" s="150"/>
      <c r="I27" s="150"/>
      <c r="J27" s="150"/>
      <c r="K27" s="167"/>
    </row>
    <row r="28" spans="1:11" x14ac:dyDescent="0.2">
      <c r="A28" s="170"/>
      <c r="B28" s="150"/>
      <c r="C28" s="766"/>
      <c r="D28" s="766"/>
      <c r="E28" s="766"/>
      <c r="F28" s="766"/>
      <c r="G28" s="766"/>
      <c r="H28" s="150"/>
      <c r="I28" s="150"/>
      <c r="J28" s="150"/>
      <c r="K28" s="167"/>
    </row>
    <row r="29" spans="1:11" ht="15.75" customHeight="1" thickBot="1" x14ac:dyDescent="0.25">
      <c r="A29" s="172"/>
      <c r="B29" s="173"/>
      <c r="C29" s="173"/>
      <c r="D29" s="173"/>
      <c r="E29" s="173"/>
      <c r="F29" s="173"/>
      <c r="G29" s="173"/>
      <c r="H29" s="173"/>
      <c r="I29" s="173"/>
      <c r="J29" s="173"/>
      <c r="K29" s="174"/>
    </row>
    <row r="30" spans="1:11" ht="15" thickBot="1" x14ac:dyDescent="0.25"/>
    <row r="31" spans="1:11" ht="54" customHeight="1" thickBot="1" x14ac:dyDescent="0.25">
      <c r="A31" s="95" t="s">
        <v>120</v>
      </c>
      <c r="B31" s="857" t="str">
        <f>DESCRIPCION!A13</f>
        <v>Posibilidad de Incumplimiento en el reporte, consolidación, registro y publicación de la información suministrada por las dependencias de la entidad.</v>
      </c>
      <c r="C31" s="790"/>
      <c r="D31" s="790"/>
      <c r="E31" s="790"/>
      <c r="F31" s="790"/>
      <c r="G31" s="790"/>
      <c r="H31" s="790"/>
      <c r="I31" s="791"/>
      <c r="J31" s="136" t="s">
        <v>341</v>
      </c>
      <c r="K31" s="134" t="str">
        <f>IF(J37="x","EXTREMA",IF(J39="x","ALTA",IF(J41="x","MODERADA",IF(J43="x","BAJA",""))))</f>
        <v>MODERADA</v>
      </c>
    </row>
    <row r="32" spans="1:11" ht="16.5" thickBot="1" x14ac:dyDescent="0.25">
      <c r="A32" s="798" t="s">
        <v>122</v>
      </c>
      <c r="B32" s="799"/>
      <c r="C32" s="799"/>
      <c r="D32" s="800" t="str">
        <f>PROBABILIDAD!T12</f>
        <v>Posible</v>
      </c>
      <c r="E32" s="801"/>
      <c r="F32" s="798" t="s">
        <v>342</v>
      </c>
      <c r="G32" s="799"/>
      <c r="H32" s="799"/>
      <c r="I32" s="802"/>
      <c r="J32" s="803" t="s">
        <v>132</v>
      </c>
      <c r="K32" s="804"/>
    </row>
    <row r="33" spans="1:11" ht="15" x14ac:dyDescent="0.2">
      <c r="A33" s="165"/>
      <c r="B33" s="164"/>
      <c r="C33" s="164"/>
      <c r="D33" s="164"/>
      <c r="E33" s="164"/>
      <c r="F33" s="164"/>
      <c r="G33" s="164"/>
      <c r="H33" s="164"/>
      <c r="I33" s="164"/>
      <c r="J33" s="166"/>
      <c r="K33" s="167"/>
    </row>
    <row r="34" spans="1:11" ht="15.75" thickBot="1" x14ac:dyDescent="0.25">
      <c r="A34" s="165"/>
      <c r="B34" s="163"/>
      <c r="C34" s="164"/>
      <c r="D34" s="164"/>
      <c r="E34" s="164"/>
      <c r="F34" s="164"/>
      <c r="G34" s="164"/>
      <c r="H34" s="164"/>
      <c r="I34" s="164"/>
      <c r="J34" s="166"/>
      <c r="K34" s="167"/>
    </row>
    <row r="35" spans="1:11" ht="30.75" customHeight="1" thickBot="1" x14ac:dyDescent="0.25">
      <c r="A35" s="829" t="s">
        <v>122</v>
      </c>
      <c r="B35" s="163">
        <v>5</v>
      </c>
      <c r="C35" s="830"/>
      <c r="D35" s="831"/>
      <c r="E35" s="825"/>
      <c r="F35" s="825"/>
      <c r="G35" s="825"/>
      <c r="H35" s="164"/>
      <c r="I35" s="164"/>
      <c r="J35" s="827" t="s">
        <v>121</v>
      </c>
      <c r="K35" s="828"/>
    </row>
    <row r="36" spans="1:11" ht="21" customHeight="1" thickBot="1" x14ac:dyDescent="0.25">
      <c r="A36" s="829"/>
      <c r="B36" s="163" t="s">
        <v>124</v>
      </c>
      <c r="C36" s="830"/>
      <c r="D36" s="831"/>
      <c r="E36" s="825"/>
      <c r="F36" s="825"/>
      <c r="G36" s="825"/>
      <c r="H36" s="164"/>
      <c r="I36" s="164"/>
      <c r="J36" s="168"/>
      <c r="K36" s="20"/>
    </row>
    <row r="37" spans="1:11" ht="34.5" customHeight="1" thickBot="1" x14ac:dyDescent="0.25">
      <c r="A37" s="829"/>
      <c r="B37" s="163">
        <v>4</v>
      </c>
      <c r="C37" s="832"/>
      <c r="D37" s="831"/>
      <c r="E37" s="831"/>
      <c r="F37" s="833"/>
      <c r="G37" s="825"/>
      <c r="H37" s="164"/>
      <c r="I37" s="164"/>
      <c r="J37" s="178" t="str">
        <f xml:space="preserve"> IF(OR(E35="X",F35="X",G35="x",F37="x",G37="X",F39="X",G39="X",G41="X" ),"x","")</f>
        <v/>
      </c>
      <c r="K37" s="20" t="s">
        <v>123</v>
      </c>
    </row>
    <row r="38" spans="1:11" ht="29.25" thickBot="1" x14ac:dyDescent="0.25">
      <c r="A38" s="829"/>
      <c r="B38" s="163" t="s">
        <v>126</v>
      </c>
      <c r="C38" s="832"/>
      <c r="D38" s="831"/>
      <c r="E38" s="831"/>
      <c r="F38" s="834"/>
      <c r="G38" s="825"/>
      <c r="H38" s="164"/>
      <c r="I38" s="164"/>
      <c r="J38" s="179"/>
      <c r="K38" s="20"/>
    </row>
    <row r="39" spans="1:11" ht="35.25" customHeight="1" thickBot="1" x14ac:dyDescent="0.25">
      <c r="A39" s="829"/>
      <c r="B39" s="163">
        <v>3</v>
      </c>
      <c r="C39" s="835"/>
      <c r="D39" s="822" t="s">
        <v>138</v>
      </c>
      <c r="E39" s="836"/>
      <c r="F39" s="833"/>
      <c r="G39" s="825"/>
      <c r="H39" s="164"/>
      <c r="I39" s="164"/>
      <c r="J39" s="180" t="str">
        <f xml:space="preserve"> IF(OR(C35="X",D35="X",D37="x",E37="x",E39="X",F41="X",F43="X",G43="X" ),"x","")</f>
        <v/>
      </c>
      <c r="K39" s="20" t="s">
        <v>125</v>
      </c>
    </row>
    <row r="40" spans="1:11" ht="29.25" thickBot="1" x14ac:dyDescent="0.25">
      <c r="A40" s="829"/>
      <c r="B40" s="163" t="s">
        <v>128</v>
      </c>
      <c r="C40" s="835"/>
      <c r="D40" s="822"/>
      <c r="E40" s="831"/>
      <c r="F40" s="834"/>
      <c r="G40" s="825"/>
      <c r="H40" s="164"/>
      <c r="I40" s="164"/>
      <c r="J40" s="181"/>
      <c r="K40" s="20"/>
    </row>
    <row r="41" spans="1:11" ht="36" customHeight="1" thickBot="1" x14ac:dyDescent="0.25">
      <c r="A41" s="829"/>
      <c r="B41" s="163">
        <v>2</v>
      </c>
      <c r="C41" s="835"/>
      <c r="D41" s="838"/>
      <c r="E41" s="821"/>
      <c r="F41" s="823"/>
      <c r="G41" s="825"/>
      <c r="H41" s="164"/>
      <c r="I41" s="164"/>
      <c r="J41" s="182" t="str">
        <f xml:space="preserve"> IF(OR(C37="X",D39="X",E41="x",E43="x" ),"x","")</f>
        <v>x</v>
      </c>
      <c r="K41" s="20" t="s">
        <v>127</v>
      </c>
    </row>
    <row r="42" spans="1:11" ht="29.25" thickBot="1" x14ac:dyDescent="0.25">
      <c r="A42" s="829"/>
      <c r="B42" s="163" t="s">
        <v>249</v>
      </c>
      <c r="C42" s="835"/>
      <c r="D42" s="838"/>
      <c r="E42" s="822"/>
      <c r="F42" s="824"/>
      <c r="G42" s="825"/>
      <c r="H42" s="164"/>
      <c r="I42" s="164"/>
      <c r="J42" s="181"/>
      <c r="K42" s="20"/>
    </row>
    <row r="43" spans="1:11" ht="38.25" customHeight="1" thickBot="1" x14ac:dyDescent="0.25">
      <c r="A43" s="829"/>
      <c r="B43" s="163">
        <v>1</v>
      </c>
      <c r="C43" s="835"/>
      <c r="D43" s="838"/>
      <c r="E43" s="842"/>
      <c r="F43" s="843"/>
      <c r="G43" s="831"/>
      <c r="H43" s="164"/>
      <c r="I43" s="164"/>
      <c r="J43" s="183" t="str">
        <f xml:space="preserve"> IF(OR(C39="X",C41="X",D41="x",C43="x",D43="x" ),"x","")</f>
        <v/>
      </c>
      <c r="K43" s="20" t="s">
        <v>129</v>
      </c>
    </row>
    <row r="44" spans="1:11" ht="17.25" customHeight="1" thickBot="1" x14ac:dyDescent="0.25">
      <c r="A44" s="829"/>
      <c r="B44" s="163" t="s">
        <v>130</v>
      </c>
      <c r="C44" s="837"/>
      <c r="D44" s="839"/>
      <c r="E44" s="840"/>
      <c r="F44" s="844"/>
      <c r="G44" s="841"/>
      <c r="H44" s="169"/>
      <c r="I44" s="164"/>
      <c r="J44" s="164"/>
      <c r="K44" s="163"/>
    </row>
    <row r="45" spans="1:11" ht="15" x14ac:dyDescent="0.2">
      <c r="A45" s="165"/>
      <c r="B45" s="164"/>
      <c r="C45" s="164">
        <v>1</v>
      </c>
      <c r="D45" s="164">
        <v>2</v>
      </c>
      <c r="E45" s="164">
        <v>3</v>
      </c>
      <c r="F45" s="164">
        <v>4</v>
      </c>
      <c r="G45" s="164">
        <v>5</v>
      </c>
      <c r="H45" s="164"/>
      <c r="I45" s="164"/>
      <c r="J45" s="164"/>
      <c r="K45" s="163"/>
    </row>
    <row r="46" spans="1:11" ht="15" x14ac:dyDescent="0.2">
      <c r="A46" s="165"/>
      <c r="B46" s="164"/>
      <c r="C46" s="164" t="s">
        <v>131</v>
      </c>
      <c r="D46" s="164" t="s">
        <v>132</v>
      </c>
      <c r="E46" s="164" t="s">
        <v>133</v>
      </c>
      <c r="F46" s="164" t="s">
        <v>134</v>
      </c>
      <c r="G46" s="164" t="s">
        <v>135</v>
      </c>
      <c r="H46" s="164"/>
      <c r="I46" s="164"/>
      <c r="J46" s="164"/>
      <c r="K46" s="163"/>
    </row>
    <row r="47" spans="1:11" ht="15" x14ac:dyDescent="0.2">
      <c r="A47" s="165"/>
      <c r="B47" s="164"/>
      <c r="C47" s="826" t="s">
        <v>136</v>
      </c>
      <c r="D47" s="826"/>
      <c r="E47" s="826"/>
      <c r="F47" s="826"/>
      <c r="G47" s="826"/>
      <c r="H47" s="164"/>
      <c r="I47" s="164"/>
      <c r="J47" s="164"/>
      <c r="K47" s="163"/>
    </row>
    <row r="48" spans="1:11" ht="15" x14ac:dyDescent="0.2">
      <c r="A48" s="165"/>
      <c r="B48" s="164"/>
      <c r="C48" s="826"/>
      <c r="D48" s="826"/>
      <c r="E48" s="826"/>
      <c r="F48" s="826"/>
      <c r="G48" s="826"/>
      <c r="H48" s="164"/>
      <c r="I48" s="164"/>
      <c r="J48" s="164"/>
      <c r="K48" s="163"/>
    </row>
    <row r="49" spans="1:11" ht="22.5" customHeight="1" thickBot="1" x14ac:dyDescent="0.3">
      <c r="A49" s="21"/>
      <c r="B49" s="19"/>
      <c r="C49" s="19"/>
      <c r="D49" s="19"/>
      <c r="E49" s="19"/>
      <c r="F49" s="19"/>
      <c r="G49" s="19"/>
      <c r="H49" s="19"/>
      <c r="I49" s="132"/>
      <c r="J49" s="132"/>
      <c r="K49" s="133"/>
    </row>
    <row r="50" spans="1:11" ht="15" thickBot="1" x14ac:dyDescent="0.25"/>
    <row r="51" spans="1:11" ht="48.75" customHeight="1" thickBot="1" x14ac:dyDescent="0.25">
      <c r="A51" s="140" t="s">
        <v>120</v>
      </c>
      <c r="B51" s="789" t="str">
        <f>DESCRIPCION!A16</f>
        <v xml:space="preserve"> Posibilidad de Perdida de información fisica y digital en los archivos urbanistico y gestion documental  </v>
      </c>
      <c r="C51" s="790"/>
      <c r="D51" s="790"/>
      <c r="E51" s="790"/>
      <c r="F51" s="790"/>
      <c r="G51" s="790"/>
      <c r="H51" s="790"/>
      <c r="I51" s="791"/>
      <c r="J51" s="136" t="s">
        <v>341</v>
      </c>
      <c r="K51" s="134" t="str">
        <f>IF(J57="x","EXTREMA",IF(J59="x","ALTA",IF(J61="x","MODERADA",IF(J63="x","BAJA",""))))</f>
        <v>ALTA</v>
      </c>
    </row>
    <row r="52" spans="1:11" ht="16.5" thickBot="1" x14ac:dyDescent="0.25">
      <c r="A52" s="798" t="s">
        <v>122</v>
      </c>
      <c r="B52" s="799"/>
      <c r="C52" s="799"/>
      <c r="D52" s="800" t="str">
        <f>PROBABILIDAD!T13</f>
        <v>Posible</v>
      </c>
      <c r="E52" s="801"/>
      <c r="F52" s="798" t="s">
        <v>342</v>
      </c>
      <c r="G52" s="799"/>
      <c r="H52" s="799"/>
      <c r="I52" s="802"/>
      <c r="J52" s="803" t="s">
        <v>133</v>
      </c>
      <c r="K52" s="804"/>
    </row>
    <row r="53" spans="1:11" ht="15" x14ac:dyDescent="0.2">
      <c r="A53" s="165"/>
      <c r="B53" s="164"/>
      <c r="C53" s="164"/>
      <c r="D53" s="164"/>
      <c r="E53" s="164"/>
      <c r="F53" s="164"/>
      <c r="G53" s="164"/>
      <c r="H53" s="164"/>
      <c r="I53" s="164"/>
      <c r="J53" s="166"/>
      <c r="K53" s="167"/>
    </row>
    <row r="54" spans="1:11" ht="15.75" thickBot="1" x14ac:dyDescent="0.25">
      <c r="A54" s="165"/>
      <c r="B54" s="163"/>
      <c r="C54" s="164"/>
      <c r="D54" s="164"/>
      <c r="E54" s="164"/>
      <c r="F54" s="164"/>
      <c r="G54" s="164"/>
      <c r="H54" s="164"/>
      <c r="I54" s="164"/>
      <c r="J54" s="166"/>
      <c r="K54" s="167"/>
    </row>
    <row r="55" spans="1:11" ht="26.25" customHeight="1" thickBot="1" x14ac:dyDescent="0.25">
      <c r="A55" s="829" t="s">
        <v>122</v>
      </c>
      <c r="B55" s="163">
        <v>5</v>
      </c>
      <c r="C55" s="830"/>
      <c r="D55" s="831"/>
      <c r="E55" s="825"/>
      <c r="F55" s="825"/>
      <c r="G55" s="825"/>
      <c r="H55" s="164"/>
      <c r="I55" s="164"/>
      <c r="J55" s="827" t="s">
        <v>121</v>
      </c>
      <c r="K55" s="828"/>
    </row>
    <row r="56" spans="1:11" ht="18.75" customHeight="1" thickBot="1" x14ac:dyDescent="0.25">
      <c r="A56" s="829"/>
      <c r="B56" s="163" t="s">
        <v>124</v>
      </c>
      <c r="C56" s="830"/>
      <c r="D56" s="831"/>
      <c r="E56" s="825"/>
      <c r="F56" s="825"/>
      <c r="G56" s="825"/>
      <c r="H56" s="164"/>
      <c r="I56" s="164"/>
      <c r="J56" s="168"/>
      <c r="K56" s="20"/>
    </row>
    <row r="57" spans="1:11" ht="30.75" customHeight="1" thickBot="1" x14ac:dyDescent="0.25">
      <c r="A57" s="829"/>
      <c r="B57" s="163">
        <v>4</v>
      </c>
      <c r="C57" s="832"/>
      <c r="D57" s="831"/>
      <c r="E57" s="831"/>
      <c r="F57" s="833"/>
      <c r="G57" s="825"/>
      <c r="H57" s="164"/>
      <c r="I57" s="164"/>
      <c r="J57" s="178" t="str">
        <f xml:space="preserve"> IF(OR(E55="X",F55="X",G55="x",F57="x",G57="X",F59="X",G59="X",G61="X" ),"x","")</f>
        <v/>
      </c>
      <c r="K57" s="20" t="s">
        <v>123</v>
      </c>
    </row>
    <row r="58" spans="1:11" ht="29.25" thickBot="1" x14ac:dyDescent="0.25">
      <c r="A58" s="829"/>
      <c r="B58" s="163" t="s">
        <v>126</v>
      </c>
      <c r="C58" s="832"/>
      <c r="D58" s="831"/>
      <c r="E58" s="831"/>
      <c r="F58" s="834"/>
      <c r="G58" s="825"/>
      <c r="H58" s="164"/>
      <c r="I58" s="164"/>
      <c r="J58" s="179"/>
      <c r="K58" s="20"/>
    </row>
    <row r="59" spans="1:11" ht="26.25" customHeight="1" thickBot="1" x14ac:dyDescent="0.25">
      <c r="A59" s="829"/>
      <c r="B59" s="163">
        <v>3</v>
      </c>
      <c r="C59" s="835"/>
      <c r="D59" s="822"/>
      <c r="E59" s="836" t="s">
        <v>338</v>
      </c>
      <c r="F59" s="833"/>
      <c r="G59" s="825"/>
      <c r="H59" s="164"/>
      <c r="I59" s="164"/>
      <c r="J59" s="180" t="str">
        <f xml:space="preserve"> IF(OR(C55="X",D55="X",D57="x",E57="x",E59="X",F61="X",F63="X",G63="X" ),"x","")</f>
        <v>x</v>
      </c>
      <c r="K59" s="20" t="s">
        <v>125</v>
      </c>
    </row>
    <row r="60" spans="1:11" ht="29.25" thickBot="1" x14ac:dyDescent="0.25">
      <c r="A60" s="829"/>
      <c r="B60" s="163" t="s">
        <v>128</v>
      </c>
      <c r="C60" s="835"/>
      <c r="D60" s="822"/>
      <c r="E60" s="831"/>
      <c r="F60" s="834"/>
      <c r="G60" s="825"/>
      <c r="H60" s="164"/>
      <c r="I60" s="164"/>
      <c r="J60" s="181"/>
      <c r="K60" s="20"/>
    </row>
    <row r="61" spans="1:11" ht="30" customHeight="1" thickBot="1" x14ac:dyDescent="0.25">
      <c r="A61" s="829"/>
      <c r="B61" s="163">
        <v>2</v>
      </c>
      <c r="C61" s="835"/>
      <c r="D61" s="838"/>
      <c r="E61" s="821"/>
      <c r="F61" s="823"/>
      <c r="G61" s="825"/>
      <c r="H61" s="164"/>
      <c r="I61" s="164"/>
      <c r="J61" s="182" t="str">
        <f xml:space="preserve"> IF(OR(C57="X",D59="X",E61="x",E63="x" ),"x","")</f>
        <v/>
      </c>
      <c r="K61" s="20" t="s">
        <v>127</v>
      </c>
    </row>
    <row r="62" spans="1:11" ht="29.25" thickBot="1" x14ac:dyDescent="0.25">
      <c r="A62" s="829"/>
      <c r="B62" s="163" t="s">
        <v>249</v>
      </c>
      <c r="C62" s="835"/>
      <c r="D62" s="838"/>
      <c r="E62" s="822"/>
      <c r="F62" s="824"/>
      <c r="G62" s="825"/>
      <c r="H62" s="164"/>
      <c r="I62" s="164"/>
      <c r="J62" s="181"/>
      <c r="K62" s="20"/>
    </row>
    <row r="63" spans="1:11" ht="30.75" customHeight="1" thickBot="1" x14ac:dyDescent="0.25">
      <c r="A63" s="829"/>
      <c r="B63" s="163">
        <v>1</v>
      </c>
      <c r="C63" s="835"/>
      <c r="D63" s="838"/>
      <c r="E63" s="822"/>
      <c r="F63" s="831"/>
      <c r="G63" s="831"/>
      <c r="H63" s="164"/>
      <c r="I63" s="164"/>
      <c r="J63" s="183" t="str">
        <f xml:space="preserve"> IF(OR(C59="X",C61="X",D61="x",C63="x",D63="x" ),"x","")</f>
        <v/>
      </c>
      <c r="K63" s="20" t="s">
        <v>129</v>
      </c>
    </row>
    <row r="64" spans="1:11" ht="20.25" customHeight="1" thickBot="1" x14ac:dyDescent="0.25">
      <c r="A64" s="829"/>
      <c r="B64" s="163" t="s">
        <v>130</v>
      </c>
      <c r="C64" s="837"/>
      <c r="D64" s="839"/>
      <c r="E64" s="840"/>
      <c r="F64" s="841"/>
      <c r="G64" s="841"/>
      <c r="H64" s="169"/>
      <c r="I64" s="164"/>
      <c r="J64" s="164"/>
      <c r="K64" s="163"/>
    </row>
    <row r="65" spans="1:11" ht="15" x14ac:dyDescent="0.2">
      <c r="A65" s="165"/>
      <c r="B65" s="164"/>
      <c r="C65" s="164">
        <v>1</v>
      </c>
      <c r="D65" s="164">
        <v>2</v>
      </c>
      <c r="E65" s="164">
        <v>3</v>
      </c>
      <c r="F65" s="164">
        <v>4</v>
      </c>
      <c r="G65" s="164">
        <v>5</v>
      </c>
      <c r="H65" s="164"/>
      <c r="I65" s="164"/>
      <c r="J65" s="164"/>
      <c r="K65" s="163"/>
    </row>
    <row r="66" spans="1:11" ht="15" x14ac:dyDescent="0.2">
      <c r="A66" s="165"/>
      <c r="B66" s="164"/>
      <c r="C66" s="164" t="s">
        <v>131</v>
      </c>
      <c r="D66" s="164" t="s">
        <v>132</v>
      </c>
      <c r="E66" s="164" t="s">
        <v>133</v>
      </c>
      <c r="F66" s="164" t="s">
        <v>134</v>
      </c>
      <c r="G66" s="164" t="s">
        <v>135</v>
      </c>
      <c r="H66" s="164"/>
      <c r="I66" s="164"/>
      <c r="J66" s="164"/>
      <c r="K66" s="163"/>
    </row>
    <row r="67" spans="1:11" ht="15" customHeight="1" x14ac:dyDescent="0.2">
      <c r="A67" s="165"/>
      <c r="B67" s="164"/>
      <c r="C67" s="826" t="s">
        <v>136</v>
      </c>
      <c r="D67" s="826"/>
      <c r="E67" s="826"/>
      <c r="F67" s="826"/>
      <c r="G67" s="826"/>
      <c r="H67" s="164"/>
      <c r="I67" s="164"/>
      <c r="J67" s="164"/>
      <c r="K67" s="163"/>
    </row>
    <row r="68" spans="1:11" ht="15" customHeight="1" x14ac:dyDescent="0.2">
      <c r="A68" s="165"/>
      <c r="B68" s="164"/>
      <c r="C68" s="826"/>
      <c r="D68" s="826"/>
      <c r="E68" s="826"/>
      <c r="F68" s="826"/>
      <c r="G68" s="826"/>
      <c r="H68" s="164"/>
      <c r="I68" s="164"/>
      <c r="J68" s="164"/>
      <c r="K68" s="163"/>
    </row>
    <row r="69" spans="1:11" ht="45.75" customHeight="1" thickBot="1" x14ac:dyDescent="0.25">
      <c r="A69" s="175"/>
      <c r="B69" s="176"/>
      <c r="C69" s="176"/>
      <c r="D69" s="176"/>
      <c r="E69" s="176"/>
      <c r="F69" s="176"/>
      <c r="G69" s="176"/>
      <c r="H69" s="176"/>
      <c r="I69" s="176"/>
      <c r="J69" s="176"/>
      <c r="K69" s="177"/>
    </row>
    <row r="70" spans="1:11" ht="15" thickBot="1" x14ac:dyDescent="0.25"/>
    <row r="71" spans="1:11" ht="30.75" customHeight="1" thickBot="1" x14ac:dyDescent="0.25">
      <c r="A71" s="95" t="s">
        <v>120</v>
      </c>
      <c r="B71" s="857" t="e">
        <f>DESCRIPCION!#REF!</f>
        <v>#REF!</v>
      </c>
      <c r="C71" s="790"/>
      <c r="D71" s="790"/>
      <c r="E71" s="790"/>
      <c r="F71" s="790"/>
      <c r="G71" s="790"/>
      <c r="H71" s="790"/>
      <c r="I71" s="791"/>
      <c r="J71" s="136" t="s">
        <v>341</v>
      </c>
      <c r="K71" s="134" t="str">
        <f>IF(J77="x","EXTREMA",IF(J79="x","ALTA",IF(J81="x","MODERADA",IF(J83="x","BAJA",""))))</f>
        <v/>
      </c>
    </row>
    <row r="72" spans="1:11" ht="16.5" thickBot="1" x14ac:dyDescent="0.25">
      <c r="A72" s="798" t="s">
        <v>122</v>
      </c>
      <c r="B72" s="799"/>
      <c r="C72" s="799"/>
      <c r="D72" s="800" t="str">
        <f>PROBABILIDAD!T14</f>
        <v xml:space="preserve"> </v>
      </c>
      <c r="E72" s="801"/>
      <c r="F72" s="798" t="s">
        <v>342</v>
      </c>
      <c r="G72" s="799"/>
      <c r="H72" s="799"/>
      <c r="I72" s="802"/>
      <c r="J72" s="803"/>
      <c r="K72" s="804"/>
    </row>
    <row r="73" spans="1:11" ht="21.75" customHeight="1" x14ac:dyDescent="0.2">
      <c r="A73" s="170"/>
      <c r="B73" s="150"/>
      <c r="C73" s="150"/>
      <c r="D73" s="150"/>
      <c r="E73" s="150"/>
      <c r="F73" s="150"/>
      <c r="G73" s="150"/>
      <c r="H73" s="150"/>
      <c r="I73" s="150"/>
      <c r="J73" s="166"/>
      <c r="K73" s="167"/>
    </row>
    <row r="74" spans="1:11" ht="18.75" customHeight="1" x14ac:dyDescent="0.2">
      <c r="A74" s="170"/>
      <c r="B74" s="150"/>
      <c r="C74" s="171"/>
      <c r="D74" s="150"/>
      <c r="E74" s="150"/>
      <c r="F74" s="150"/>
      <c r="G74" s="150"/>
      <c r="H74" s="150"/>
      <c r="I74" s="150"/>
      <c r="J74" s="166"/>
      <c r="K74" s="167"/>
    </row>
    <row r="75" spans="1:11" ht="42.75" customHeight="1" x14ac:dyDescent="0.2">
      <c r="A75" s="784" t="s">
        <v>122</v>
      </c>
      <c r="B75" s="150">
        <v>5</v>
      </c>
      <c r="C75" s="785"/>
      <c r="D75" s="764"/>
      <c r="E75" s="765"/>
      <c r="F75" s="765"/>
      <c r="G75" s="765"/>
      <c r="H75" s="150"/>
      <c r="I75" s="150"/>
      <c r="J75" s="779" t="s">
        <v>121</v>
      </c>
      <c r="K75" s="780"/>
    </row>
    <row r="76" spans="1:11" ht="15" x14ac:dyDescent="0.2">
      <c r="A76" s="784"/>
      <c r="B76" s="150" t="s">
        <v>124</v>
      </c>
      <c r="C76" s="786"/>
      <c r="D76" s="764"/>
      <c r="E76" s="765"/>
      <c r="F76" s="765"/>
      <c r="G76" s="765"/>
      <c r="H76" s="150"/>
      <c r="I76" s="150"/>
      <c r="J76" s="152"/>
      <c r="K76" s="153"/>
    </row>
    <row r="77" spans="1:11" ht="29.25" customHeight="1" x14ac:dyDescent="0.2">
      <c r="A77" s="784"/>
      <c r="B77" s="150">
        <v>4</v>
      </c>
      <c r="C77" s="787"/>
      <c r="D77" s="764"/>
      <c r="E77" s="764"/>
      <c r="F77" s="777"/>
      <c r="G77" s="765"/>
      <c r="H77" s="150"/>
      <c r="I77" s="150"/>
      <c r="J77" s="157" t="str">
        <f xml:space="preserve"> IF(OR(E75="X",F75="X",G75="x",F77="x",G77="X",F79="X",G79="X",G81="X" ),"x","")</f>
        <v/>
      </c>
      <c r="K77" s="153" t="s">
        <v>123</v>
      </c>
    </row>
    <row r="78" spans="1:11" ht="27.75" x14ac:dyDescent="0.2">
      <c r="A78" s="784"/>
      <c r="B78" s="150" t="s">
        <v>126</v>
      </c>
      <c r="C78" s="788"/>
      <c r="D78" s="764"/>
      <c r="E78" s="764"/>
      <c r="F78" s="777"/>
      <c r="G78" s="765"/>
      <c r="H78" s="150"/>
      <c r="I78" s="150"/>
      <c r="J78" s="158"/>
      <c r="K78" s="153"/>
    </row>
    <row r="79" spans="1:11" ht="29.25" customHeight="1" x14ac:dyDescent="0.2">
      <c r="A79" s="784"/>
      <c r="B79" s="150">
        <v>3</v>
      </c>
      <c r="C79" s="767"/>
      <c r="D79" s="762"/>
      <c r="E79" s="763"/>
      <c r="F79" s="777"/>
      <c r="G79" s="765"/>
      <c r="H79" s="150"/>
      <c r="I79" s="150"/>
      <c r="J79" s="159" t="str">
        <f xml:space="preserve"> IF(OR(C75="X",D75="X",D77="x",E77="x",E79="X",F81="X",F83="X",G83="X" ),"x","")</f>
        <v/>
      </c>
      <c r="K79" s="153" t="s">
        <v>125</v>
      </c>
    </row>
    <row r="80" spans="1:11" ht="27.75" x14ac:dyDescent="0.2">
      <c r="A80" s="784"/>
      <c r="B80" s="150" t="s">
        <v>128</v>
      </c>
      <c r="C80" s="778"/>
      <c r="D80" s="762"/>
      <c r="E80" s="764"/>
      <c r="F80" s="777"/>
      <c r="G80" s="765"/>
      <c r="H80" s="150"/>
      <c r="I80" s="150"/>
      <c r="J80" s="160"/>
      <c r="K80" s="153"/>
    </row>
    <row r="81" spans="1:11" ht="29.25" customHeight="1" x14ac:dyDescent="0.2">
      <c r="A81" s="784"/>
      <c r="B81" s="150">
        <v>2</v>
      </c>
      <c r="C81" s="767"/>
      <c r="D81" s="760"/>
      <c r="E81" s="761"/>
      <c r="F81" s="763"/>
      <c r="G81" s="765"/>
      <c r="H81" s="150"/>
      <c r="I81" s="150"/>
      <c r="J81" s="161" t="str">
        <f xml:space="preserve"> IF(OR(C77="X",D79="X",E81="x",E83="x" ),"x","")</f>
        <v/>
      </c>
      <c r="K81" s="153" t="s">
        <v>127</v>
      </c>
    </row>
    <row r="82" spans="1:11" ht="27.75" x14ac:dyDescent="0.2">
      <c r="A82" s="784"/>
      <c r="B82" s="150" t="s">
        <v>249</v>
      </c>
      <c r="C82" s="778"/>
      <c r="D82" s="760"/>
      <c r="E82" s="762"/>
      <c r="F82" s="764"/>
      <c r="G82" s="765"/>
      <c r="H82" s="150"/>
      <c r="I82" s="150"/>
      <c r="J82" s="160"/>
      <c r="K82" s="153"/>
    </row>
    <row r="83" spans="1:11" ht="28.5" customHeight="1" x14ac:dyDescent="0.2">
      <c r="A83" s="784"/>
      <c r="B83" s="150">
        <v>1</v>
      </c>
      <c r="C83" s="767"/>
      <c r="D83" s="769"/>
      <c r="E83" s="771"/>
      <c r="F83" s="773"/>
      <c r="G83" s="775"/>
      <c r="H83" s="150"/>
      <c r="I83" s="150"/>
      <c r="J83" s="162" t="str">
        <f xml:space="preserve"> IF(OR(C79="X",C81="X",D81="x",D83="x",C83="x" ),"x","")</f>
        <v/>
      </c>
      <c r="K83" s="153" t="s">
        <v>129</v>
      </c>
    </row>
    <row r="84" spans="1:11" ht="19.5" customHeight="1" x14ac:dyDescent="0.2">
      <c r="A84" s="784"/>
      <c r="B84" s="150" t="s">
        <v>130</v>
      </c>
      <c r="C84" s="768"/>
      <c r="D84" s="770"/>
      <c r="E84" s="772"/>
      <c r="F84" s="774"/>
      <c r="G84" s="776"/>
      <c r="H84" s="150"/>
      <c r="I84" s="150"/>
      <c r="J84" s="150"/>
      <c r="K84" s="151"/>
    </row>
    <row r="85" spans="1:11" x14ac:dyDescent="0.2">
      <c r="A85" s="170"/>
      <c r="B85" s="150"/>
      <c r="C85" s="150">
        <v>1</v>
      </c>
      <c r="D85" s="150">
        <v>2</v>
      </c>
      <c r="E85" s="150">
        <v>3</v>
      </c>
      <c r="F85" s="150">
        <v>4</v>
      </c>
      <c r="G85" s="150">
        <v>5</v>
      </c>
      <c r="H85" s="150"/>
      <c r="I85" s="150"/>
      <c r="J85" s="150"/>
      <c r="K85" s="151"/>
    </row>
    <row r="86" spans="1:11" x14ac:dyDescent="0.2">
      <c r="A86" s="170"/>
      <c r="B86" s="150"/>
      <c r="C86" s="150" t="s">
        <v>131</v>
      </c>
      <c r="D86" s="150" t="s">
        <v>132</v>
      </c>
      <c r="E86" s="150" t="s">
        <v>133</v>
      </c>
      <c r="F86" s="150" t="s">
        <v>134</v>
      </c>
      <c r="G86" s="150" t="s">
        <v>135</v>
      </c>
      <c r="H86" s="150"/>
      <c r="I86" s="150"/>
      <c r="J86" s="150"/>
      <c r="K86" s="151"/>
    </row>
    <row r="87" spans="1:11" x14ac:dyDescent="0.2">
      <c r="A87" s="170"/>
      <c r="B87" s="150"/>
      <c r="C87" s="766" t="s">
        <v>136</v>
      </c>
      <c r="D87" s="766"/>
      <c r="E87" s="766"/>
      <c r="F87" s="766"/>
      <c r="G87" s="766"/>
      <c r="H87" s="150"/>
      <c r="I87" s="150"/>
      <c r="J87" s="150"/>
      <c r="K87" s="151"/>
    </row>
    <row r="88" spans="1:11" x14ac:dyDescent="0.2">
      <c r="A88" s="170"/>
      <c r="B88" s="150"/>
      <c r="C88" s="766"/>
      <c r="D88" s="766"/>
      <c r="E88" s="766"/>
      <c r="F88" s="766"/>
      <c r="G88" s="766"/>
      <c r="H88" s="150"/>
      <c r="I88" s="150"/>
      <c r="J88" s="150"/>
      <c r="K88" s="151"/>
    </row>
    <row r="89" spans="1:11" ht="15" thickBot="1" x14ac:dyDescent="0.25">
      <c r="A89" s="78"/>
      <c r="B89" s="79"/>
      <c r="C89" s="79"/>
      <c r="D89" s="79"/>
      <c r="E89" s="79"/>
      <c r="F89" s="79"/>
      <c r="G89" s="79"/>
      <c r="H89" s="79"/>
      <c r="I89" s="79"/>
      <c r="J89" s="79"/>
      <c r="K89" s="80"/>
    </row>
    <row r="90" spans="1:11" ht="15" thickBot="1" x14ac:dyDescent="0.25"/>
    <row r="91" spans="1:11" ht="33.75" customHeight="1" thickBot="1" x14ac:dyDescent="0.25">
      <c r="A91" s="135" t="s">
        <v>120</v>
      </c>
      <c r="B91" s="789" t="e">
        <f>DESCRIPCION!#REF!</f>
        <v>#REF!</v>
      </c>
      <c r="C91" s="790"/>
      <c r="D91" s="790"/>
      <c r="E91" s="790"/>
      <c r="F91" s="790"/>
      <c r="G91" s="790"/>
      <c r="H91" s="790"/>
      <c r="I91" s="791"/>
      <c r="J91" s="136" t="s">
        <v>341</v>
      </c>
      <c r="K91" s="134" t="str">
        <f>IF(J97="x","EXTREMA",IF(J99="x","ALTA",IF(J101="x","MODERADA",IF(J103="x","BAJA",""))))</f>
        <v/>
      </c>
    </row>
    <row r="92" spans="1:11" ht="16.5" thickBot="1" x14ac:dyDescent="0.25">
      <c r="A92" s="798" t="s">
        <v>122</v>
      </c>
      <c r="B92" s="799"/>
      <c r="C92" s="799"/>
      <c r="D92" s="800" t="str">
        <f>PROBABILIDAD!T15</f>
        <v xml:space="preserve"> </v>
      </c>
      <c r="E92" s="801"/>
      <c r="F92" s="798" t="s">
        <v>342</v>
      </c>
      <c r="G92" s="799"/>
      <c r="H92" s="799"/>
      <c r="I92" s="802"/>
      <c r="J92" s="803"/>
      <c r="K92" s="804"/>
    </row>
    <row r="93" spans="1:11" x14ac:dyDescent="0.2">
      <c r="A93" s="77"/>
      <c r="B93" s="81"/>
      <c r="C93" s="81"/>
      <c r="D93" s="81"/>
      <c r="E93" s="81"/>
      <c r="F93" s="81"/>
      <c r="G93" s="81"/>
      <c r="H93" s="81"/>
      <c r="I93" s="81"/>
      <c r="J93" s="60"/>
      <c r="K93" s="70"/>
    </row>
    <row r="94" spans="1:11" x14ac:dyDescent="0.2">
      <c r="A94" s="170"/>
      <c r="B94" s="150"/>
      <c r="C94" s="171"/>
      <c r="D94" s="150"/>
      <c r="E94" s="150"/>
      <c r="F94" s="150"/>
      <c r="G94" s="150"/>
      <c r="H94" s="150"/>
      <c r="I94" s="150"/>
      <c r="J94" s="166"/>
      <c r="K94" s="167"/>
    </row>
    <row r="95" spans="1:11" ht="56.25" customHeight="1" x14ac:dyDescent="0.2">
      <c r="A95" s="784" t="s">
        <v>122</v>
      </c>
      <c r="B95" s="150">
        <v>5</v>
      </c>
      <c r="C95" s="785"/>
      <c r="D95" s="764"/>
      <c r="E95" s="765"/>
      <c r="F95" s="765"/>
      <c r="G95" s="765"/>
      <c r="H95" s="150"/>
      <c r="I95" s="150"/>
      <c r="J95" s="779" t="s">
        <v>121</v>
      </c>
      <c r="K95" s="780"/>
    </row>
    <row r="96" spans="1:11" ht="5.25" customHeight="1" x14ac:dyDescent="0.2">
      <c r="A96" s="784"/>
      <c r="B96" s="150" t="s">
        <v>124</v>
      </c>
      <c r="C96" s="786"/>
      <c r="D96" s="764"/>
      <c r="E96" s="765"/>
      <c r="F96" s="765"/>
      <c r="G96" s="765"/>
      <c r="H96" s="150"/>
      <c r="I96" s="150"/>
      <c r="J96" s="152"/>
      <c r="K96" s="153"/>
    </row>
    <row r="97" spans="1:11" ht="27.75" customHeight="1" x14ac:dyDescent="0.2">
      <c r="A97" s="784"/>
      <c r="B97" s="150">
        <v>4</v>
      </c>
      <c r="C97" s="787"/>
      <c r="D97" s="764"/>
      <c r="E97" s="764"/>
      <c r="F97" s="777"/>
      <c r="G97" s="765"/>
      <c r="H97" s="150"/>
      <c r="I97" s="150"/>
      <c r="J97" s="157" t="str">
        <f xml:space="preserve"> IF(OR(E95="X",F95="X",G95="x",F97="x",G97="X",F99="X",G99="X",G101="X" ),"x","")</f>
        <v/>
      </c>
      <c r="K97" s="153" t="s">
        <v>123</v>
      </c>
    </row>
    <row r="98" spans="1:11" ht="27.75" x14ac:dyDescent="0.2">
      <c r="A98" s="784"/>
      <c r="B98" s="150" t="s">
        <v>126</v>
      </c>
      <c r="C98" s="788"/>
      <c r="D98" s="764"/>
      <c r="E98" s="764"/>
      <c r="F98" s="777"/>
      <c r="G98" s="765"/>
      <c r="H98" s="150"/>
      <c r="I98" s="150"/>
      <c r="J98" s="158"/>
      <c r="K98" s="153"/>
    </row>
    <row r="99" spans="1:11" ht="27" customHeight="1" x14ac:dyDescent="0.2">
      <c r="A99" s="784"/>
      <c r="B99" s="150">
        <v>3</v>
      </c>
      <c r="C99" s="767"/>
      <c r="D99" s="762"/>
      <c r="E99" s="763"/>
      <c r="F99" s="777"/>
      <c r="G99" s="765"/>
      <c r="H99" s="150"/>
      <c r="I99" s="150"/>
      <c r="J99" s="159" t="str">
        <f xml:space="preserve"> IF(OR(C95="X",D95="X",D97="x",E97="x",E99="X",F101="X",F103="X",G103="X" ),"x","")</f>
        <v/>
      </c>
      <c r="K99" s="153" t="s">
        <v>125</v>
      </c>
    </row>
    <row r="100" spans="1:11" ht="27.75" x14ac:dyDescent="0.2">
      <c r="A100" s="784"/>
      <c r="B100" s="150" t="s">
        <v>128</v>
      </c>
      <c r="C100" s="778"/>
      <c r="D100" s="762"/>
      <c r="E100" s="764"/>
      <c r="F100" s="777"/>
      <c r="G100" s="765"/>
      <c r="H100" s="150"/>
      <c r="I100" s="150"/>
      <c r="J100" s="160"/>
      <c r="K100" s="153"/>
    </row>
    <row r="101" spans="1:11" ht="25.5" customHeight="1" x14ac:dyDescent="0.2">
      <c r="A101" s="784"/>
      <c r="B101" s="150">
        <v>2</v>
      </c>
      <c r="C101" s="767"/>
      <c r="D101" s="760"/>
      <c r="E101" s="761"/>
      <c r="F101" s="763"/>
      <c r="G101" s="765"/>
      <c r="H101" s="150"/>
      <c r="I101" s="150"/>
      <c r="J101" s="161" t="str">
        <f xml:space="preserve"> IF(OR(C97="X",D99="X",E103="x",E101="x" ),"x","")</f>
        <v/>
      </c>
      <c r="K101" s="153" t="s">
        <v>127</v>
      </c>
    </row>
    <row r="102" spans="1:11" ht="27.75" x14ac:dyDescent="0.2">
      <c r="A102" s="784"/>
      <c r="B102" s="150" t="s">
        <v>249</v>
      </c>
      <c r="C102" s="778"/>
      <c r="D102" s="760"/>
      <c r="E102" s="762"/>
      <c r="F102" s="764"/>
      <c r="G102" s="765"/>
      <c r="H102" s="150"/>
      <c r="I102" s="150"/>
      <c r="J102" s="160"/>
      <c r="K102" s="153"/>
    </row>
    <row r="103" spans="1:11" ht="29.25" customHeight="1" x14ac:dyDescent="0.2">
      <c r="A103" s="784"/>
      <c r="B103" s="150">
        <v>1</v>
      </c>
      <c r="C103" s="767"/>
      <c r="D103" s="769"/>
      <c r="E103" s="771"/>
      <c r="F103" s="773"/>
      <c r="G103" s="775"/>
      <c r="H103" s="150"/>
      <c r="I103" s="150"/>
      <c r="J103" s="162" t="str">
        <f xml:space="preserve"> IF(OR(C99="X",C101="X",C103="x",D101="x",D103="x" ),"x","")</f>
        <v/>
      </c>
      <c r="K103" s="153" t="s">
        <v>129</v>
      </c>
    </row>
    <row r="104" spans="1:11" ht="13.5" customHeight="1" x14ac:dyDescent="0.2">
      <c r="A104" s="784"/>
      <c r="B104" s="150" t="s">
        <v>130</v>
      </c>
      <c r="C104" s="768"/>
      <c r="D104" s="770"/>
      <c r="E104" s="772"/>
      <c r="F104" s="774"/>
      <c r="G104" s="776"/>
      <c r="H104" s="150"/>
      <c r="I104" s="150"/>
      <c r="J104" s="150"/>
      <c r="K104" s="151"/>
    </row>
    <row r="105" spans="1:11" x14ac:dyDescent="0.2">
      <c r="A105" s="170"/>
      <c r="B105" s="150"/>
      <c r="C105" s="150">
        <v>1</v>
      </c>
      <c r="D105" s="150">
        <v>2</v>
      </c>
      <c r="E105" s="150">
        <v>3</v>
      </c>
      <c r="F105" s="150">
        <v>4</v>
      </c>
      <c r="G105" s="150">
        <v>5</v>
      </c>
      <c r="H105" s="150"/>
      <c r="I105" s="150"/>
      <c r="J105" s="150"/>
      <c r="K105" s="151"/>
    </row>
    <row r="106" spans="1:11" x14ac:dyDescent="0.2">
      <c r="A106" s="170"/>
      <c r="B106" s="150"/>
      <c r="C106" s="150" t="s">
        <v>131</v>
      </c>
      <c r="D106" s="150" t="s">
        <v>132</v>
      </c>
      <c r="E106" s="150" t="s">
        <v>133</v>
      </c>
      <c r="F106" s="150" t="s">
        <v>134</v>
      </c>
      <c r="G106" s="150" t="s">
        <v>135</v>
      </c>
      <c r="H106" s="150"/>
      <c r="I106" s="150"/>
      <c r="J106" s="150"/>
      <c r="K106" s="151"/>
    </row>
    <row r="107" spans="1:11" x14ac:dyDescent="0.2">
      <c r="A107" s="170"/>
      <c r="B107" s="150"/>
      <c r="C107" s="766" t="s">
        <v>136</v>
      </c>
      <c r="D107" s="766"/>
      <c r="E107" s="766"/>
      <c r="F107" s="766"/>
      <c r="G107" s="766"/>
      <c r="H107" s="150"/>
      <c r="I107" s="150"/>
      <c r="J107" s="150"/>
      <c r="K107" s="151"/>
    </row>
    <row r="108" spans="1:11" x14ac:dyDescent="0.2">
      <c r="A108" s="170"/>
      <c r="B108" s="150"/>
      <c r="C108" s="766"/>
      <c r="D108" s="766"/>
      <c r="E108" s="766"/>
      <c r="F108" s="766"/>
      <c r="G108" s="766"/>
      <c r="H108" s="150"/>
      <c r="I108" s="150"/>
      <c r="J108" s="150"/>
      <c r="K108" s="151"/>
    </row>
    <row r="109" spans="1:11" ht="15" thickBot="1" x14ac:dyDescent="0.25">
      <c r="A109" s="78"/>
      <c r="B109" s="79"/>
      <c r="C109" s="79"/>
      <c r="D109" s="79"/>
      <c r="E109" s="79"/>
      <c r="F109" s="79"/>
      <c r="G109" s="79"/>
      <c r="H109" s="79"/>
      <c r="I109" s="79"/>
      <c r="J109" s="79"/>
      <c r="K109" s="80"/>
    </row>
    <row r="110" spans="1:11" ht="15" thickBot="1" x14ac:dyDescent="0.25"/>
    <row r="111" spans="1:11" ht="33.75" customHeight="1" thickBot="1" x14ac:dyDescent="0.25">
      <c r="A111" s="135" t="s">
        <v>120</v>
      </c>
      <c r="B111" s="789" t="e">
        <f>DESCRIPCION!#REF!</f>
        <v>#REF!</v>
      </c>
      <c r="C111" s="790"/>
      <c r="D111" s="790"/>
      <c r="E111" s="790"/>
      <c r="F111" s="790"/>
      <c r="G111" s="790"/>
      <c r="H111" s="790"/>
      <c r="I111" s="791"/>
      <c r="J111" s="136" t="s">
        <v>341</v>
      </c>
      <c r="K111" s="134" t="str">
        <f>IF(J117="x","EXTREMA",IF(J119="x","ALTA",IF(J121="x","MODERADA",IF(J123="x","BAJA",""))))</f>
        <v/>
      </c>
    </row>
    <row r="112" spans="1:11" ht="16.5" thickBot="1" x14ac:dyDescent="0.25">
      <c r="A112" s="798" t="s">
        <v>122</v>
      </c>
      <c r="B112" s="799"/>
      <c r="C112" s="799"/>
      <c r="D112" s="800" t="str">
        <f>PROBABILIDAD!T16</f>
        <v xml:space="preserve"> </v>
      </c>
      <c r="E112" s="801"/>
      <c r="F112" s="798" t="s">
        <v>342</v>
      </c>
      <c r="G112" s="799"/>
      <c r="H112" s="799"/>
      <c r="I112" s="802"/>
      <c r="J112" s="803"/>
      <c r="K112" s="804"/>
    </row>
    <row r="113" spans="1:11" x14ac:dyDescent="0.2">
      <c r="A113" s="170"/>
      <c r="B113" s="150"/>
      <c r="C113" s="150"/>
      <c r="D113" s="150"/>
      <c r="E113" s="150"/>
      <c r="F113" s="150"/>
      <c r="G113" s="150"/>
      <c r="H113" s="150"/>
      <c r="I113" s="150"/>
      <c r="J113" s="60"/>
      <c r="K113" s="70"/>
    </row>
    <row r="114" spans="1:11" x14ac:dyDescent="0.2">
      <c r="A114" s="170"/>
      <c r="B114" s="150"/>
      <c r="C114" s="171"/>
      <c r="D114" s="150"/>
      <c r="E114" s="150"/>
      <c r="F114" s="150"/>
      <c r="G114" s="150"/>
      <c r="H114" s="150"/>
      <c r="I114" s="150"/>
      <c r="J114" s="60"/>
      <c r="K114" s="70"/>
    </row>
    <row r="115" spans="1:11" ht="33" x14ac:dyDescent="0.2">
      <c r="A115" s="784" t="s">
        <v>122</v>
      </c>
      <c r="B115" s="150">
        <v>5</v>
      </c>
      <c r="C115" s="805"/>
      <c r="D115" s="796"/>
      <c r="E115" s="797"/>
      <c r="F115" s="797"/>
      <c r="G115" s="797"/>
      <c r="H115" s="184"/>
      <c r="I115" s="150"/>
      <c r="J115" s="779" t="s">
        <v>121</v>
      </c>
      <c r="K115" s="780"/>
    </row>
    <row r="116" spans="1:11" ht="33" x14ac:dyDescent="0.2">
      <c r="A116" s="784"/>
      <c r="B116" s="150" t="s">
        <v>124</v>
      </c>
      <c r="C116" s="806"/>
      <c r="D116" s="796"/>
      <c r="E116" s="797"/>
      <c r="F116" s="797"/>
      <c r="G116" s="797"/>
      <c r="H116" s="184"/>
      <c r="I116" s="150"/>
      <c r="J116" s="152"/>
      <c r="K116" s="153"/>
    </row>
    <row r="117" spans="1:11" ht="33" x14ac:dyDescent="0.2">
      <c r="A117" s="784"/>
      <c r="B117" s="150">
        <v>4</v>
      </c>
      <c r="C117" s="807"/>
      <c r="D117" s="796"/>
      <c r="E117" s="796"/>
      <c r="F117" s="809"/>
      <c r="G117" s="797"/>
      <c r="H117" s="184"/>
      <c r="I117" s="150"/>
      <c r="J117" s="157" t="str">
        <f xml:space="preserve"> IF(OR(E115="X",F115="X",G115="x",F117="x",G117="X",F119="X",G119="X",G121="X" ),"x","")</f>
        <v/>
      </c>
      <c r="K117" s="153" t="s">
        <v>123</v>
      </c>
    </row>
    <row r="118" spans="1:11" ht="33" x14ac:dyDescent="0.2">
      <c r="A118" s="784"/>
      <c r="B118" s="150" t="s">
        <v>126</v>
      </c>
      <c r="C118" s="808"/>
      <c r="D118" s="796"/>
      <c r="E118" s="796"/>
      <c r="F118" s="809"/>
      <c r="G118" s="797"/>
      <c r="H118" s="184"/>
      <c r="I118" s="150"/>
      <c r="J118" s="158"/>
      <c r="K118" s="153"/>
    </row>
    <row r="119" spans="1:11" ht="33" x14ac:dyDescent="0.2">
      <c r="A119" s="784"/>
      <c r="B119" s="150">
        <v>3</v>
      </c>
      <c r="C119" s="810"/>
      <c r="D119" s="794"/>
      <c r="E119" s="795"/>
      <c r="F119" s="809"/>
      <c r="G119" s="797"/>
      <c r="H119" s="184"/>
      <c r="I119" s="150"/>
      <c r="J119" s="159" t="str">
        <f xml:space="preserve"> IF(OR(C115="X",D115="X",D117="x",E117="x",E119="X",F121="X",F123="X",G123="X" ),"x","")</f>
        <v/>
      </c>
      <c r="K119" s="153" t="s">
        <v>125</v>
      </c>
    </row>
    <row r="120" spans="1:11" ht="33" x14ac:dyDescent="0.2">
      <c r="A120" s="784"/>
      <c r="B120" s="150" t="s">
        <v>128</v>
      </c>
      <c r="C120" s="811"/>
      <c r="D120" s="794"/>
      <c r="E120" s="796"/>
      <c r="F120" s="809"/>
      <c r="G120" s="797"/>
      <c r="H120" s="184"/>
      <c r="I120" s="150"/>
      <c r="J120" s="160"/>
      <c r="K120" s="153"/>
    </row>
    <row r="121" spans="1:11" ht="33" x14ac:dyDescent="0.2">
      <c r="A121" s="784"/>
      <c r="B121" s="150">
        <v>2</v>
      </c>
      <c r="C121" s="810"/>
      <c r="D121" s="792"/>
      <c r="E121" s="793"/>
      <c r="F121" s="795"/>
      <c r="G121" s="797"/>
      <c r="H121" s="184"/>
      <c r="I121" s="150"/>
      <c r="J121" s="161" t="str">
        <f xml:space="preserve"> IF(OR(C117="X",D119="X",E121="x",E123="x" ),"x","")</f>
        <v/>
      </c>
      <c r="K121" s="153" t="s">
        <v>127</v>
      </c>
    </row>
    <row r="122" spans="1:11" ht="33" x14ac:dyDescent="0.2">
      <c r="A122" s="784"/>
      <c r="B122" s="150" t="s">
        <v>249</v>
      </c>
      <c r="C122" s="811"/>
      <c r="D122" s="792"/>
      <c r="E122" s="794"/>
      <c r="F122" s="796"/>
      <c r="G122" s="797"/>
      <c r="H122" s="184"/>
      <c r="I122" s="150"/>
      <c r="J122" s="160"/>
      <c r="K122" s="153"/>
    </row>
    <row r="123" spans="1:11" ht="33" x14ac:dyDescent="0.2">
      <c r="A123" s="784"/>
      <c r="B123" s="150">
        <v>1</v>
      </c>
      <c r="C123" s="810"/>
      <c r="D123" s="813"/>
      <c r="E123" s="815"/>
      <c r="F123" s="817"/>
      <c r="G123" s="819"/>
      <c r="H123" s="184"/>
      <c r="I123" s="150"/>
      <c r="J123" s="162" t="str">
        <f xml:space="preserve"> IF(OR(C119="X",C121="X",D121="x",C123="x",D123="x" ),"x","")</f>
        <v/>
      </c>
      <c r="K123" s="153" t="s">
        <v>129</v>
      </c>
    </row>
    <row r="124" spans="1:11" ht="33" x14ac:dyDescent="0.2">
      <c r="A124" s="784"/>
      <c r="B124" s="150" t="s">
        <v>130</v>
      </c>
      <c r="C124" s="812"/>
      <c r="D124" s="814"/>
      <c r="E124" s="816"/>
      <c r="F124" s="818"/>
      <c r="G124" s="820"/>
      <c r="H124" s="184"/>
      <c r="I124" s="150"/>
      <c r="J124" s="150"/>
      <c r="K124" s="151"/>
    </row>
    <row r="125" spans="1:11" x14ac:dyDescent="0.2">
      <c r="A125" s="170"/>
      <c r="B125" s="150"/>
      <c r="C125" s="150">
        <v>1</v>
      </c>
      <c r="D125" s="150">
        <v>2</v>
      </c>
      <c r="E125" s="150">
        <v>3</v>
      </c>
      <c r="F125" s="150">
        <v>4</v>
      </c>
      <c r="G125" s="150">
        <v>5</v>
      </c>
      <c r="H125" s="150"/>
      <c r="I125" s="150"/>
      <c r="J125" s="150"/>
      <c r="K125" s="151"/>
    </row>
    <row r="126" spans="1:11" x14ac:dyDescent="0.2">
      <c r="A126" s="170"/>
      <c r="B126" s="150"/>
      <c r="C126" s="150" t="s">
        <v>131</v>
      </c>
      <c r="D126" s="150" t="s">
        <v>132</v>
      </c>
      <c r="E126" s="150" t="s">
        <v>133</v>
      </c>
      <c r="F126" s="150" t="s">
        <v>134</v>
      </c>
      <c r="G126" s="150" t="s">
        <v>135</v>
      </c>
      <c r="H126" s="150"/>
      <c r="I126" s="150"/>
      <c r="J126" s="150"/>
      <c r="K126" s="151"/>
    </row>
    <row r="127" spans="1:11" x14ac:dyDescent="0.2">
      <c r="A127" s="170"/>
      <c r="B127" s="150"/>
      <c r="C127" s="766" t="s">
        <v>136</v>
      </c>
      <c r="D127" s="766"/>
      <c r="E127" s="766"/>
      <c r="F127" s="766"/>
      <c r="G127" s="766"/>
      <c r="H127" s="150"/>
      <c r="I127" s="150"/>
      <c r="J127" s="150"/>
      <c r="K127" s="151"/>
    </row>
    <row r="128" spans="1:11" x14ac:dyDescent="0.2">
      <c r="A128" s="170"/>
      <c r="B128" s="150"/>
      <c r="C128" s="766"/>
      <c r="D128" s="766"/>
      <c r="E128" s="766"/>
      <c r="F128" s="766"/>
      <c r="G128" s="766"/>
      <c r="H128" s="150"/>
      <c r="I128" s="150"/>
      <c r="J128" s="150"/>
      <c r="K128" s="151"/>
    </row>
    <row r="129" spans="1:11" ht="15" thickBot="1" x14ac:dyDescent="0.25">
      <c r="A129" s="78"/>
      <c r="B129" s="79"/>
      <c r="C129" s="79"/>
      <c r="D129" s="79"/>
      <c r="E129" s="79"/>
      <c r="F129" s="79"/>
      <c r="G129" s="79"/>
      <c r="H129" s="79"/>
      <c r="I129" s="79"/>
      <c r="J129" s="79"/>
      <c r="K129" s="80"/>
    </row>
    <row r="130" spans="1:11" ht="15" thickBot="1" x14ac:dyDescent="0.25"/>
    <row r="131" spans="1:11" ht="38.25" customHeight="1" thickBot="1" x14ac:dyDescent="0.25">
      <c r="A131" s="135" t="s">
        <v>120</v>
      </c>
      <c r="B131" s="789" t="e">
        <f>DESCRIPCION!#REF!</f>
        <v>#REF!</v>
      </c>
      <c r="C131" s="790"/>
      <c r="D131" s="790"/>
      <c r="E131" s="790"/>
      <c r="F131" s="790"/>
      <c r="G131" s="790"/>
      <c r="H131" s="790"/>
      <c r="I131" s="791"/>
      <c r="J131" s="136" t="s">
        <v>341</v>
      </c>
      <c r="K131" s="134" t="str">
        <f>IF(J137="x","EXTREMA",IF(J139="x","ALTA",IF(J141="x","MODERADA",IF(J143="x","BAJA",""))))</f>
        <v/>
      </c>
    </row>
    <row r="132" spans="1:11" ht="16.5" thickBot="1" x14ac:dyDescent="0.25">
      <c r="A132" s="798" t="s">
        <v>122</v>
      </c>
      <c r="B132" s="799"/>
      <c r="C132" s="799"/>
      <c r="D132" s="800" t="str">
        <f>PROBABILIDAD!T17</f>
        <v xml:space="preserve"> </v>
      </c>
      <c r="E132" s="801"/>
      <c r="F132" s="798" t="s">
        <v>342</v>
      </c>
      <c r="G132" s="799"/>
      <c r="H132" s="799"/>
      <c r="I132" s="802"/>
      <c r="J132" s="803"/>
      <c r="K132" s="804"/>
    </row>
    <row r="133" spans="1:11" x14ac:dyDescent="0.2">
      <c r="A133" s="170"/>
      <c r="B133" s="150"/>
      <c r="C133" s="150"/>
      <c r="D133" s="150"/>
      <c r="E133" s="150"/>
      <c r="F133" s="150"/>
      <c r="G133" s="150"/>
      <c r="H133" s="150"/>
      <c r="I133" s="150"/>
      <c r="J133" s="166"/>
      <c r="K133" s="167"/>
    </row>
    <row r="134" spans="1:11" x14ac:dyDescent="0.2">
      <c r="A134" s="170"/>
      <c r="B134" s="150"/>
      <c r="C134" s="171"/>
      <c r="D134" s="150"/>
      <c r="E134" s="150"/>
      <c r="F134" s="150"/>
      <c r="G134" s="150"/>
      <c r="H134" s="150"/>
      <c r="I134" s="150"/>
      <c r="J134" s="166"/>
      <c r="K134" s="167"/>
    </row>
    <row r="135" spans="1:11" ht="45.75" customHeight="1" x14ac:dyDescent="0.2">
      <c r="A135" s="784" t="s">
        <v>122</v>
      </c>
      <c r="B135" s="150">
        <v>5</v>
      </c>
      <c r="C135" s="785"/>
      <c r="D135" s="764"/>
      <c r="E135" s="765"/>
      <c r="F135" s="765"/>
      <c r="G135" s="765"/>
      <c r="H135" s="150"/>
      <c r="I135" s="150"/>
      <c r="J135" s="779" t="s">
        <v>121</v>
      </c>
      <c r="K135" s="780"/>
    </row>
    <row r="136" spans="1:11" ht="15" x14ac:dyDescent="0.2">
      <c r="A136" s="784"/>
      <c r="B136" s="150" t="s">
        <v>124</v>
      </c>
      <c r="C136" s="786"/>
      <c r="D136" s="764"/>
      <c r="E136" s="765"/>
      <c r="F136" s="765"/>
      <c r="G136" s="765"/>
      <c r="H136" s="150"/>
      <c r="I136" s="150"/>
      <c r="J136" s="152"/>
      <c r="K136" s="153"/>
    </row>
    <row r="137" spans="1:11" ht="27" customHeight="1" x14ac:dyDescent="0.2">
      <c r="A137" s="784"/>
      <c r="B137" s="150">
        <v>4</v>
      </c>
      <c r="C137" s="787"/>
      <c r="D137" s="764"/>
      <c r="E137" s="764"/>
      <c r="F137" s="777"/>
      <c r="G137" s="765"/>
      <c r="H137" s="150"/>
      <c r="I137" s="150"/>
      <c r="J137" s="157" t="str">
        <f xml:space="preserve"> IF(OR(E135="X",F135="X",G135="x",F137="x",G137="X",F139="X",G139="X",G141="X" ),"x","")</f>
        <v/>
      </c>
      <c r="K137" s="153" t="s">
        <v>123</v>
      </c>
    </row>
    <row r="138" spans="1:11" ht="27.75" x14ac:dyDescent="0.2">
      <c r="A138" s="784"/>
      <c r="B138" s="150" t="s">
        <v>126</v>
      </c>
      <c r="C138" s="788"/>
      <c r="D138" s="764"/>
      <c r="E138" s="764"/>
      <c r="F138" s="777"/>
      <c r="G138" s="765"/>
      <c r="H138" s="150"/>
      <c r="I138" s="150"/>
      <c r="J138" s="158"/>
      <c r="K138" s="153"/>
    </row>
    <row r="139" spans="1:11" ht="32.25" customHeight="1" x14ac:dyDescent="0.2">
      <c r="A139" s="784"/>
      <c r="B139" s="150">
        <v>3</v>
      </c>
      <c r="C139" s="767"/>
      <c r="D139" s="762"/>
      <c r="E139" s="763"/>
      <c r="F139" s="777"/>
      <c r="G139" s="765"/>
      <c r="H139" s="150"/>
      <c r="I139" s="150"/>
      <c r="J139" s="159" t="str">
        <f xml:space="preserve"> IF(OR(C135="X",D135="X",D137="x",E137="x",E139="X",F141="X",F143="X",G143="X" ),"x","")</f>
        <v/>
      </c>
      <c r="K139" s="153" t="s">
        <v>125</v>
      </c>
    </row>
    <row r="140" spans="1:11" ht="27.75" x14ac:dyDescent="0.2">
      <c r="A140" s="784"/>
      <c r="B140" s="150" t="s">
        <v>128</v>
      </c>
      <c r="C140" s="778"/>
      <c r="D140" s="762"/>
      <c r="E140" s="764"/>
      <c r="F140" s="777"/>
      <c r="G140" s="765"/>
      <c r="H140" s="150"/>
      <c r="I140" s="150"/>
      <c r="J140" s="160"/>
      <c r="K140" s="153"/>
    </row>
    <row r="141" spans="1:11" ht="27.75" customHeight="1" x14ac:dyDescent="0.2">
      <c r="A141" s="784"/>
      <c r="B141" s="150">
        <v>2</v>
      </c>
      <c r="C141" s="767"/>
      <c r="D141" s="760"/>
      <c r="E141" s="761"/>
      <c r="F141" s="763"/>
      <c r="G141" s="765"/>
      <c r="H141" s="150"/>
      <c r="I141" s="150"/>
      <c r="J141" s="161" t="str">
        <f xml:space="preserve"> IF(OR(C137="X",D139="X",E141="x",E143="x" ),"x","")</f>
        <v/>
      </c>
      <c r="K141" s="153" t="s">
        <v>127</v>
      </c>
    </row>
    <row r="142" spans="1:11" ht="27.75" x14ac:dyDescent="0.2">
      <c r="A142" s="784"/>
      <c r="B142" s="150" t="s">
        <v>249</v>
      </c>
      <c r="C142" s="778"/>
      <c r="D142" s="760"/>
      <c r="E142" s="762"/>
      <c r="F142" s="764"/>
      <c r="G142" s="765"/>
      <c r="H142" s="150"/>
      <c r="I142" s="150"/>
      <c r="J142" s="160"/>
      <c r="K142" s="153"/>
    </row>
    <row r="143" spans="1:11" ht="30" customHeight="1" x14ac:dyDescent="0.2">
      <c r="A143" s="784"/>
      <c r="B143" s="150">
        <v>1</v>
      </c>
      <c r="C143" s="767"/>
      <c r="D143" s="769"/>
      <c r="E143" s="771"/>
      <c r="F143" s="773"/>
      <c r="G143" s="775"/>
      <c r="H143" s="150"/>
      <c r="I143" s="150"/>
      <c r="J143" s="162" t="str">
        <f xml:space="preserve"> IF(OR(C139="X",C141="X",C143="x",D141="x",D143="x" ),"x","")</f>
        <v/>
      </c>
      <c r="K143" s="153" t="s">
        <v>129</v>
      </c>
    </row>
    <row r="144" spans="1:11" x14ac:dyDescent="0.2">
      <c r="A144" s="784"/>
      <c r="B144" s="150" t="s">
        <v>130</v>
      </c>
      <c r="C144" s="768"/>
      <c r="D144" s="770"/>
      <c r="E144" s="772"/>
      <c r="F144" s="774"/>
      <c r="G144" s="776"/>
      <c r="H144" s="150"/>
      <c r="I144" s="150"/>
      <c r="J144" s="150"/>
      <c r="K144" s="151"/>
    </row>
    <row r="145" spans="1:11" x14ac:dyDescent="0.2">
      <c r="A145" s="170"/>
      <c r="B145" s="150"/>
      <c r="C145" s="150">
        <v>1</v>
      </c>
      <c r="D145" s="150">
        <v>2</v>
      </c>
      <c r="E145" s="150">
        <v>3</v>
      </c>
      <c r="F145" s="150">
        <v>4</v>
      </c>
      <c r="G145" s="150">
        <v>5</v>
      </c>
      <c r="H145" s="150"/>
      <c r="I145" s="150"/>
      <c r="J145" s="150"/>
      <c r="K145" s="151"/>
    </row>
    <row r="146" spans="1:11" x14ac:dyDescent="0.2">
      <c r="A146" s="170"/>
      <c r="B146" s="150"/>
      <c r="C146" s="150" t="s">
        <v>131</v>
      </c>
      <c r="D146" s="150" t="s">
        <v>132</v>
      </c>
      <c r="E146" s="150" t="s">
        <v>133</v>
      </c>
      <c r="F146" s="150" t="s">
        <v>134</v>
      </c>
      <c r="G146" s="150" t="s">
        <v>135</v>
      </c>
      <c r="H146" s="150"/>
      <c r="I146" s="150"/>
      <c r="J146" s="150"/>
      <c r="K146" s="151"/>
    </row>
    <row r="147" spans="1:11" x14ac:dyDescent="0.2">
      <c r="A147" s="170"/>
      <c r="B147" s="150"/>
      <c r="C147" s="766" t="s">
        <v>136</v>
      </c>
      <c r="D147" s="766"/>
      <c r="E147" s="766"/>
      <c r="F147" s="766"/>
      <c r="G147" s="766"/>
      <c r="H147" s="150"/>
      <c r="I147" s="150"/>
      <c r="J147" s="150"/>
      <c r="K147" s="151"/>
    </row>
    <row r="148" spans="1:11" x14ac:dyDescent="0.2">
      <c r="A148" s="170"/>
      <c r="B148" s="150"/>
      <c r="C148" s="766"/>
      <c r="D148" s="766"/>
      <c r="E148" s="766"/>
      <c r="F148" s="766"/>
      <c r="G148" s="766"/>
      <c r="H148" s="150"/>
      <c r="I148" s="150"/>
      <c r="J148" s="150"/>
      <c r="K148" s="151"/>
    </row>
    <row r="149" spans="1:11" ht="15" thickBot="1" x14ac:dyDescent="0.25">
      <c r="A149" s="172"/>
      <c r="B149" s="173"/>
      <c r="C149" s="173"/>
      <c r="D149" s="173"/>
      <c r="E149" s="173"/>
      <c r="F149" s="173"/>
      <c r="G149" s="173"/>
      <c r="H149" s="173"/>
      <c r="I149" s="173"/>
      <c r="J149" s="173"/>
      <c r="K149" s="174"/>
    </row>
    <row r="150" spans="1:11" ht="15" thickBot="1" x14ac:dyDescent="0.25"/>
    <row r="151" spans="1:11" ht="31.5" customHeight="1" thickBot="1" x14ac:dyDescent="0.25">
      <c r="A151" s="135" t="s">
        <v>120</v>
      </c>
      <c r="B151" s="789" t="e">
        <f>DESCRIPCION!#REF!</f>
        <v>#REF!</v>
      </c>
      <c r="C151" s="790"/>
      <c r="D151" s="790"/>
      <c r="E151" s="790"/>
      <c r="F151" s="790"/>
      <c r="G151" s="790"/>
      <c r="H151" s="790"/>
      <c r="I151" s="791"/>
      <c r="J151" s="136" t="s">
        <v>341</v>
      </c>
      <c r="K151" s="134" t="str">
        <f>IF(J157="x","EXTREMA",IF(J159="x","ALTA",IF(J161="x","MODERADA",IF(J163="x","BAJA",""))))</f>
        <v/>
      </c>
    </row>
    <row r="152" spans="1:11" ht="16.5" thickBot="1" x14ac:dyDescent="0.25">
      <c r="A152" s="798" t="s">
        <v>122</v>
      </c>
      <c r="B152" s="799"/>
      <c r="C152" s="799"/>
      <c r="D152" s="800" t="str">
        <f>PROBABILIDAD!T18</f>
        <v xml:space="preserve"> </v>
      </c>
      <c r="E152" s="801"/>
      <c r="F152" s="798" t="s">
        <v>342</v>
      </c>
      <c r="G152" s="799"/>
      <c r="H152" s="799"/>
      <c r="I152" s="802"/>
      <c r="J152" s="803"/>
      <c r="K152" s="804"/>
    </row>
    <row r="153" spans="1:11" x14ac:dyDescent="0.2">
      <c r="A153" s="170"/>
      <c r="B153" s="150"/>
      <c r="C153" s="150"/>
      <c r="D153" s="150"/>
      <c r="E153" s="150"/>
      <c r="F153" s="150"/>
      <c r="G153" s="150"/>
      <c r="H153" s="150"/>
      <c r="I153" s="150"/>
      <c r="J153" s="166"/>
      <c r="K153" s="167"/>
    </row>
    <row r="154" spans="1:11" x14ac:dyDescent="0.2">
      <c r="A154" s="170"/>
      <c r="B154" s="150"/>
      <c r="C154" s="171"/>
      <c r="D154" s="150"/>
      <c r="E154" s="150"/>
      <c r="F154" s="150"/>
      <c r="G154" s="150"/>
      <c r="H154" s="150"/>
      <c r="I154" s="150"/>
      <c r="J154" s="166"/>
      <c r="K154" s="167"/>
    </row>
    <row r="155" spans="1:11" ht="36" customHeight="1" x14ac:dyDescent="0.2">
      <c r="A155" s="784" t="s">
        <v>122</v>
      </c>
      <c r="B155" s="150">
        <v>5</v>
      </c>
      <c r="C155" s="785"/>
      <c r="D155" s="764"/>
      <c r="E155" s="765"/>
      <c r="F155" s="765"/>
      <c r="G155" s="765"/>
      <c r="H155" s="150"/>
      <c r="I155" s="150"/>
      <c r="J155" s="779" t="s">
        <v>121</v>
      </c>
      <c r="K155" s="780"/>
    </row>
    <row r="156" spans="1:11" ht="15" x14ac:dyDescent="0.2">
      <c r="A156" s="784"/>
      <c r="B156" s="150" t="s">
        <v>124</v>
      </c>
      <c r="C156" s="786"/>
      <c r="D156" s="764"/>
      <c r="E156" s="765"/>
      <c r="F156" s="765"/>
      <c r="G156" s="765"/>
      <c r="H156" s="150"/>
      <c r="I156" s="150"/>
      <c r="J156" s="152"/>
      <c r="K156" s="153"/>
    </row>
    <row r="157" spans="1:11" ht="27" customHeight="1" x14ac:dyDescent="0.2">
      <c r="A157" s="784"/>
      <c r="B157" s="150">
        <v>4</v>
      </c>
      <c r="C157" s="787"/>
      <c r="D157" s="764"/>
      <c r="E157" s="764"/>
      <c r="F157" s="777"/>
      <c r="G157" s="765"/>
      <c r="H157" s="150"/>
      <c r="I157" s="150"/>
      <c r="J157" s="157" t="str">
        <f xml:space="preserve"> IF(OR(E155="X",F155="X",G155="x",F157="x",G157="X",F159="X",G159="X",G161="X" ),"x","")</f>
        <v/>
      </c>
      <c r="K157" s="153" t="s">
        <v>123</v>
      </c>
    </row>
    <row r="158" spans="1:11" ht="27.75" x14ac:dyDescent="0.2">
      <c r="A158" s="784"/>
      <c r="B158" s="150" t="s">
        <v>126</v>
      </c>
      <c r="C158" s="788"/>
      <c r="D158" s="764"/>
      <c r="E158" s="764"/>
      <c r="F158" s="777"/>
      <c r="G158" s="765"/>
      <c r="H158" s="150"/>
      <c r="I158" s="150"/>
      <c r="J158" s="158"/>
      <c r="K158" s="153"/>
    </row>
    <row r="159" spans="1:11" ht="27.75" customHeight="1" x14ac:dyDescent="0.2">
      <c r="A159" s="784"/>
      <c r="B159" s="150">
        <v>3</v>
      </c>
      <c r="C159" s="767"/>
      <c r="D159" s="762"/>
      <c r="E159" s="763"/>
      <c r="F159" s="777"/>
      <c r="G159" s="765"/>
      <c r="H159" s="150"/>
      <c r="I159" s="150"/>
      <c r="J159" s="159" t="str">
        <f xml:space="preserve"> IF(OR(C155="X",D155="X",D157="x",E157="x",E159="X",F161="X",F163="X",G163="X" ),"x","")</f>
        <v/>
      </c>
      <c r="K159" s="153" t="s">
        <v>125</v>
      </c>
    </row>
    <row r="160" spans="1:11" ht="27.75" x14ac:dyDescent="0.2">
      <c r="A160" s="784"/>
      <c r="B160" s="150" t="s">
        <v>128</v>
      </c>
      <c r="C160" s="778"/>
      <c r="D160" s="762"/>
      <c r="E160" s="764"/>
      <c r="F160" s="777"/>
      <c r="G160" s="765"/>
      <c r="H160" s="150"/>
      <c r="I160" s="150"/>
      <c r="J160" s="160"/>
      <c r="K160" s="153"/>
    </row>
    <row r="161" spans="1:11" ht="27.75" customHeight="1" x14ac:dyDescent="0.2">
      <c r="A161" s="784"/>
      <c r="B161" s="150">
        <v>2</v>
      </c>
      <c r="C161" s="767"/>
      <c r="D161" s="760"/>
      <c r="E161" s="761"/>
      <c r="F161" s="763"/>
      <c r="G161" s="765"/>
      <c r="H161" s="150"/>
      <c r="I161" s="150"/>
      <c r="J161" s="161" t="str">
        <f xml:space="preserve"> IF(OR(C157="X",D159="X",E161="x",E163="x" ),"x","")</f>
        <v/>
      </c>
      <c r="K161" s="153" t="s">
        <v>127</v>
      </c>
    </row>
    <row r="162" spans="1:11" ht="27.75" x14ac:dyDescent="0.2">
      <c r="A162" s="784"/>
      <c r="B162" s="150" t="s">
        <v>249</v>
      </c>
      <c r="C162" s="778"/>
      <c r="D162" s="760"/>
      <c r="E162" s="762"/>
      <c r="F162" s="764"/>
      <c r="G162" s="765"/>
      <c r="H162" s="150"/>
      <c r="I162" s="150"/>
      <c r="J162" s="160"/>
      <c r="K162" s="153"/>
    </row>
    <row r="163" spans="1:11" ht="27.75" x14ac:dyDescent="0.2">
      <c r="A163" s="784"/>
      <c r="B163" s="150">
        <v>1</v>
      </c>
      <c r="C163" s="767"/>
      <c r="D163" s="769"/>
      <c r="E163" s="771"/>
      <c r="F163" s="773"/>
      <c r="G163" s="775"/>
      <c r="H163" s="150"/>
      <c r="I163" s="150"/>
      <c r="J163" s="162" t="str">
        <f xml:space="preserve"> IF(OR(C159="X",C161="X",C163="x",D161="x",D163="x" ),"x","")</f>
        <v/>
      </c>
      <c r="K163" s="153" t="s">
        <v>129</v>
      </c>
    </row>
    <row r="164" spans="1:11" ht="26.25" customHeight="1" x14ac:dyDescent="0.2">
      <c r="A164" s="784"/>
      <c r="B164" s="150" t="s">
        <v>130</v>
      </c>
      <c r="C164" s="768"/>
      <c r="D164" s="770"/>
      <c r="E164" s="772"/>
      <c r="F164" s="774"/>
      <c r="G164" s="776"/>
      <c r="H164" s="150"/>
      <c r="I164" s="150"/>
      <c r="J164" s="150"/>
      <c r="K164" s="151"/>
    </row>
    <row r="165" spans="1:11" x14ac:dyDescent="0.2">
      <c r="A165" s="170"/>
      <c r="B165" s="150"/>
      <c r="C165" s="150">
        <v>1</v>
      </c>
      <c r="D165" s="150">
        <v>2</v>
      </c>
      <c r="E165" s="150">
        <v>3</v>
      </c>
      <c r="F165" s="150">
        <v>4</v>
      </c>
      <c r="G165" s="150">
        <v>5</v>
      </c>
      <c r="H165" s="150"/>
      <c r="I165" s="150"/>
      <c r="J165" s="150"/>
      <c r="K165" s="151"/>
    </row>
    <row r="166" spans="1:11" x14ac:dyDescent="0.2">
      <c r="A166" s="170"/>
      <c r="B166" s="150"/>
      <c r="C166" s="150" t="s">
        <v>131</v>
      </c>
      <c r="D166" s="150" t="s">
        <v>132</v>
      </c>
      <c r="E166" s="150" t="s">
        <v>133</v>
      </c>
      <c r="F166" s="150" t="s">
        <v>134</v>
      </c>
      <c r="G166" s="150" t="s">
        <v>135</v>
      </c>
      <c r="H166" s="150"/>
      <c r="I166" s="150"/>
      <c r="J166" s="150"/>
      <c r="K166" s="151"/>
    </row>
    <row r="167" spans="1:11" x14ac:dyDescent="0.2">
      <c r="A167" s="170"/>
      <c r="B167" s="150"/>
      <c r="C167" s="766" t="s">
        <v>136</v>
      </c>
      <c r="D167" s="766"/>
      <c r="E167" s="766"/>
      <c r="F167" s="766"/>
      <c r="G167" s="766"/>
      <c r="H167" s="150"/>
      <c r="I167" s="150"/>
      <c r="J167" s="150"/>
      <c r="K167" s="151"/>
    </row>
    <row r="168" spans="1:11" x14ac:dyDescent="0.2">
      <c r="A168" s="170"/>
      <c r="B168" s="150"/>
      <c r="C168" s="766"/>
      <c r="D168" s="766"/>
      <c r="E168" s="766"/>
      <c r="F168" s="766"/>
      <c r="G168" s="766"/>
      <c r="H168" s="150"/>
      <c r="I168" s="150"/>
      <c r="J168" s="150"/>
      <c r="K168" s="151"/>
    </row>
    <row r="169" spans="1:11" ht="15" thickBot="1" x14ac:dyDescent="0.25">
      <c r="A169" s="172"/>
      <c r="B169" s="173"/>
      <c r="C169" s="173"/>
      <c r="D169" s="173"/>
      <c r="E169" s="173"/>
      <c r="F169" s="173"/>
      <c r="G169" s="173"/>
      <c r="H169" s="173"/>
      <c r="I169" s="173"/>
      <c r="J169" s="173"/>
      <c r="K169" s="174"/>
    </row>
    <row r="171" spans="1:11" ht="15" thickBot="1" x14ac:dyDescent="0.25"/>
    <row r="172" spans="1:11" ht="33.75" customHeight="1" thickBot="1" x14ac:dyDescent="0.25">
      <c r="A172" s="135" t="s">
        <v>120</v>
      </c>
      <c r="B172" s="781" t="e">
        <f>DESCRIPCION!#REF!</f>
        <v>#REF!</v>
      </c>
      <c r="C172" s="782"/>
      <c r="D172" s="782"/>
      <c r="E172" s="782"/>
      <c r="F172" s="782"/>
      <c r="G172" s="782"/>
      <c r="H172" s="782"/>
      <c r="I172" s="783"/>
      <c r="J172" s="136" t="s">
        <v>341</v>
      </c>
      <c r="K172" s="134" t="str">
        <f>IF(J178="x","EXTREMA",IF(J180="x","ALTA",IF(J182="x","MODERADA",IF(J184="x","BAJA",""))))</f>
        <v/>
      </c>
    </row>
    <row r="173" spans="1:11" ht="16.5" thickBot="1" x14ac:dyDescent="0.25">
      <c r="A173" s="798" t="s">
        <v>122</v>
      </c>
      <c r="B173" s="799"/>
      <c r="C173" s="799"/>
      <c r="D173" s="800" t="str">
        <f>PROBABILIDAD!T19</f>
        <v xml:space="preserve"> </v>
      </c>
      <c r="E173" s="801"/>
      <c r="F173" s="798" t="s">
        <v>342</v>
      </c>
      <c r="G173" s="799"/>
      <c r="H173" s="799"/>
      <c r="I173" s="802"/>
      <c r="J173" s="803"/>
      <c r="K173" s="804"/>
    </row>
    <row r="174" spans="1:11" x14ac:dyDescent="0.2">
      <c r="A174" s="170"/>
      <c r="B174" s="150"/>
      <c r="C174" s="150"/>
      <c r="D174" s="150"/>
      <c r="E174" s="150"/>
      <c r="F174" s="150"/>
      <c r="G174" s="150"/>
      <c r="H174" s="150"/>
      <c r="I174" s="150"/>
      <c r="J174" s="166"/>
      <c r="K174" s="167"/>
    </row>
    <row r="175" spans="1:11" x14ac:dyDescent="0.2">
      <c r="A175" s="170"/>
      <c r="B175" s="150"/>
      <c r="C175" s="171"/>
      <c r="D175" s="150"/>
      <c r="E175" s="150"/>
      <c r="F175" s="150"/>
      <c r="G175" s="150"/>
      <c r="H175" s="150"/>
      <c r="I175" s="150"/>
      <c r="J175" s="166"/>
      <c r="K175" s="167"/>
    </row>
    <row r="176" spans="1:11" ht="31.5" customHeight="1" x14ac:dyDescent="0.2">
      <c r="A176" s="784" t="s">
        <v>122</v>
      </c>
      <c r="B176" s="150">
        <v>5</v>
      </c>
      <c r="C176" s="785"/>
      <c r="D176" s="764"/>
      <c r="E176" s="765"/>
      <c r="F176" s="765"/>
      <c r="G176" s="765"/>
      <c r="H176" s="150"/>
      <c r="I176" s="150"/>
      <c r="J176" s="779" t="s">
        <v>121</v>
      </c>
      <c r="K176" s="780"/>
    </row>
    <row r="177" spans="1:11" ht="15" x14ac:dyDescent="0.2">
      <c r="A177" s="784"/>
      <c r="B177" s="150" t="s">
        <v>124</v>
      </c>
      <c r="C177" s="786"/>
      <c r="D177" s="764"/>
      <c r="E177" s="765"/>
      <c r="F177" s="765"/>
      <c r="G177" s="765"/>
      <c r="H177" s="150"/>
      <c r="I177" s="150"/>
      <c r="J177" s="152"/>
      <c r="K177" s="153"/>
    </row>
    <row r="178" spans="1:11" ht="27.75" customHeight="1" x14ac:dyDescent="0.2">
      <c r="A178" s="784"/>
      <c r="B178" s="150">
        <v>4</v>
      </c>
      <c r="C178" s="787"/>
      <c r="D178" s="764"/>
      <c r="E178" s="764"/>
      <c r="F178" s="777"/>
      <c r="G178" s="765"/>
      <c r="H178" s="150"/>
      <c r="I178" s="150"/>
      <c r="J178" s="157" t="str">
        <f xml:space="preserve"> IF(OR(E176="X",F176="X",G176="x",F178="x",G178="X",F180="X",G180="X",G182="X" ),"x","")</f>
        <v/>
      </c>
      <c r="K178" s="153" t="s">
        <v>123</v>
      </c>
    </row>
    <row r="179" spans="1:11" ht="27.75" x14ac:dyDescent="0.2">
      <c r="A179" s="784"/>
      <c r="B179" s="150" t="s">
        <v>126</v>
      </c>
      <c r="C179" s="788"/>
      <c r="D179" s="764"/>
      <c r="E179" s="764"/>
      <c r="F179" s="777"/>
      <c r="G179" s="765"/>
      <c r="H179" s="150"/>
      <c r="I179" s="150"/>
      <c r="J179" s="158"/>
      <c r="K179" s="153"/>
    </row>
    <row r="180" spans="1:11" ht="32.25" customHeight="1" x14ac:dyDescent="0.2">
      <c r="A180" s="784"/>
      <c r="B180" s="150">
        <v>3</v>
      </c>
      <c r="C180" s="767"/>
      <c r="D180" s="762"/>
      <c r="E180" s="763"/>
      <c r="F180" s="777"/>
      <c r="G180" s="765"/>
      <c r="H180" s="150"/>
      <c r="I180" s="150"/>
      <c r="J180" s="159" t="str">
        <f xml:space="preserve"> IF(OR(C176="X",D176="X",D178="x",E178="x",E180="X",F182="X",F184="X",G184="X" ),"x","")</f>
        <v/>
      </c>
      <c r="K180" s="153" t="s">
        <v>125</v>
      </c>
    </row>
    <row r="181" spans="1:11" ht="27.75" x14ac:dyDescent="0.2">
      <c r="A181" s="784"/>
      <c r="B181" s="150" t="s">
        <v>128</v>
      </c>
      <c r="C181" s="778"/>
      <c r="D181" s="762"/>
      <c r="E181" s="764"/>
      <c r="F181" s="777"/>
      <c r="G181" s="765"/>
      <c r="H181" s="150"/>
      <c r="I181" s="150"/>
      <c r="J181" s="160"/>
      <c r="K181" s="153"/>
    </row>
    <row r="182" spans="1:11" ht="32.25" customHeight="1" x14ac:dyDescent="0.2">
      <c r="A182" s="784"/>
      <c r="B182" s="150">
        <v>2</v>
      </c>
      <c r="C182" s="767"/>
      <c r="D182" s="760"/>
      <c r="E182" s="761"/>
      <c r="F182" s="763"/>
      <c r="G182" s="765"/>
      <c r="H182" s="150"/>
      <c r="I182" s="150"/>
      <c r="J182" s="161" t="str">
        <f xml:space="preserve"> IF(OR(E182="X",D180="X",C178="x",E184="x" ),"x","")</f>
        <v/>
      </c>
      <c r="K182" s="153" t="s">
        <v>127</v>
      </c>
    </row>
    <row r="183" spans="1:11" ht="27.75" x14ac:dyDescent="0.2">
      <c r="A183" s="784"/>
      <c r="B183" s="150" t="s">
        <v>249</v>
      </c>
      <c r="C183" s="778"/>
      <c r="D183" s="760"/>
      <c r="E183" s="762"/>
      <c r="F183" s="764"/>
      <c r="G183" s="765"/>
      <c r="H183" s="150"/>
      <c r="I183" s="150"/>
      <c r="J183" s="160"/>
      <c r="K183" s="153"/>
    </row>
    <row r="184" spans="1:11" ht="27.75" x14ac:dyDescent="0.2">
      <c r="A184" s="784"/>
      <c r="B184" s="150">
        <v>1</v>
      </c>
      <c r="C184" s="767"/>
      <c r="D184" s="769"/>
      <c r="E184" s="771"/>
      <c r="F184" s="773"/>
      <c r="G184" s="775"/>
      <c r="H184" s="150"/>
      <c r="I184" s="150"/>
      <c r="J184" s="162" t="str">
        <f xml:space="preserve"> IF(OR(C180="X",C182="X",D182="x",D184="x",C184="x" ),"x","")</f>
        <v/>
      </c>
      <c r="K184" s="153" t="s">
        <v>129</v>
      </c>
    </row>
    <row r="185" spans="1:11" ht="24" customHeight="1" x14ac:dyDescent="0.2">
      <c r="A185" s="784"/>
      <c r="B185" s="150" t="s">
        <v>130</v>
      </c>
      <c r="C185" s="768"/>
      <c r="D185" s="770"/>
      <c r="E185" s="772"/>
      <c r="F185" s="774"/>
      <c r="G185" s="776"/>
      <c r="H185" s="150"/>
      <c r="I185" s="150"/>
      <c r="J185" s="150"/>
      <c r="K185" s="151"/>
    </row>
    <row r="186" spans="1:11" x14ac:dyDescent="0.2">
      <c r="A186" s="170"/>
      <c r="B186" s="150"/>
      <c r="C186" s="150">
        <v>1</v>
      </c>
      <c r="D186" s="150">
        <v>2</v>
      </c>
      <c r="E186" s="150">
        <v>3</v>
      </c>
      <c r="F186" s="150">
        <v>4</v>
      </c>
      <c r="G186" s="150">
        <v>5</v>
      </c>
      <c r="H186" s="150"/>
      <c r="I186" s="150"/>
      <c r="J186" s="150"/>
      <c r="K186" s="151"/>
    </row>
    <row r="187" spans="1:11" x14ac:dyDescent="0.2">
      <c r="A187" s="170"/>
      <c r="B187" s="150"/>
      <c r="C187" s="150" t="s">
        <v>131</v>
      </c>
      <c r="D187" s="150" t="s">
        <v>132</v>
      </c>
      <c r="E187" s="150" t="s">
        <v>133</v>
      </c>
      <c r="F187" s="150" t="s">
        <v>134</v>
      </c>
      <c r="G187" s="150" t="s">
        <v>135</v>
      </c>
      <c r="H187" s="150"/>
      <c r="I187" s="150"/>
      <c r="J187" s="150"/>
      <c r="K187" s="151"/>
    </row>
    <row r="188" spans="1:11" x14ac:dyDescent="0.2">
      <c r="A188" s="170"/>
      <c r="B188" s="150"/>
      <c r="C188" s="766" t="s">
        <v>136</v>
      </c>
      <c r="D188" s="766"/>
      <c r="E188" s="766"/>
      <c r="F188" s="766"/>
      <c r="G188" s="766"/>
      <c r="H188" s="150"/>
      <c r="I188" s="150"/>
      <c r="J188" s="150"/>
      <c r="K188" s="151"/>
    </row>
    <row r="189" spans="1:11" x14ac:dyDescent="0.2">
      <c r="A189" s="170"/>
      <c r="B189" s="150"/>
      <c r="C189" s="766"/>
      <c r="D189" s="766"/>
      <c r="E189" s="766"/>
      <c r="F189" s="766"/>
      <c r="G189" s="766"/>
      <c r="H189" s="150"/>
      <c r="I189" s="150"/>
      <c r="J189" s="150"/>
      <c r="K189" s="151"/>
    </row>
    <row r="190" spans="1:11" ht="15" thickBot="1" x14ac:dyDescent="0.25">
      <c r="A190" s="78"/>
      <c r="B190" s="79"/>
      <c r="C190" s="79"/>
      <c r="D190" s="79"/>
      <c r="E190" s="79"/>
      <c r="F190" s="79"/>
      <c r="G190" s="79"/>
      <c r="H190" s="79"/>
      <c r="I190" s="79"/>
      <c r="J190" s="79"/>
      <c r="K190" s="80"/>
    </row>
    <row r="191" spans="1:11" ht="15" thickBot="1" x14ac:dyDescent="0.25"/>
    <row r="192" spans="1:11" ht="33" customHeight="1" thickBot="1" x14ac:dyDescent="0.25">
      <c r="A192" s="135" t="s">
        <v>120</v>
      </c>
      <c r="B192" s="789" t="e">
        <f>DESCRIPCION!#REF!</f>
        <v>#REF!</v>
      </c>
      <c r="C192" s="790"/>
      <c r="D192" s="790"/>
      <c r="E192" s="790"/>
      <c r="F192" s="790"/>
      <c r="G192" s="790"/>
      <c r="H192" s="790"/>
      <c r="I192" s="791"/>
      <c r="J192" s="136" t="s">
        <v>341</v>
      </c>
      <c r="K192" s="134" t="str">
        <f>IF(J198="x","EXTREMA",IF(J200="x","ALTA",IF(J202="x","MODERADA",IF(J204="x","BAJA",""))))</f>
        <v/>
      </c>
    </row>
    <row r="193" spans="1:11" ht="16.5" thickBot="1" x14ac:dyDescent="0.25">
      <c r="A193" s="798" t="s">
        <v>122</v>
      </c>
      <c r="B193" s="799"/>
      <c r="C193" s="799"/>
      <c r="D193" s="800" t="str">
        <f>PROBABILIDAD!T20</f>
        <v xml:space="preserve"> </v>
      </c>
      <c r="E193" s="801"/>
      <c r="F193" s="798" t="s">
        <v>342</v>
      </c>
      <c r="G193" s="799"/>
      <c r="H193" s="799"/>
      <c r="I193" s="802"/>
      <c r="J193" s="803"/>
      <c r="K193" s="804"/>
    </row>
    <row r="194" spans="1:11" x14ac:dyDescent="0.2">
      <c r="A194" s="170"/>
      <c r="B194" s="150"/>
      <c r="C194" s="150"/>
      <c r="D194" s="150"/>
      <c r="E194" s="150"/>
      <c r="F194" s="150"/>
      <c r="G194" s="150"/>
      <c r="H194" s="150"/>
      <c r="I194" s="150"/>
      <c r="J194" s="166"/>
      <c r="K194" s="167"/>
    </row>
    <row r="195" spans="1:11" x14ac:dyDescent="0.2">
      <c r="A195" s="170"/>
      <c r="B195" s="150"/>
      <c r="C195" s="171"/>
      <c r="D195" s="150"/>
      <c r="E195" s="150"/>
      <c r="F195" s="150"/>
      <c r="G195" s="150"/>
      <c r="H195" s="150"/>
      <c r="I195" s="150"/>
      <c r="J195" s="166"/>
      <c r="K195" s="167"/>
    </row>
    <row r="196" spans="1:11" ht="27" customHeight="1" x14ac:dyDescent="0.2">
      <c r="A196" s="784" t="s">
        <v>122</v>
      </c>
      <c r="B196" s="150">
        <v>5</v>
      </c>
      <c r="C196" s="785"/>
      <c r="D196" s="764"/>
      <c r="E196" s="765"/>
      <c r="F196" s="765"/>
      <c r="G196" s="765"/>
      <c r="H196" s="150"/>
      <c r="I196" s="150"/>
      <c r="J196" s="779" t="s">
        <v>121</v>
      </c>
      <c r="K196" s="780"/>
    </row>
    <row r="197" spans="1:11" ht="15" x14ac:dyDescent="0.2">
      <c r="A197" s="784"/>
      <c r="B197" s="150" t="s">
        <v>124</v>
      </c>
      <c r="C197" s="786"/>
      <c r="D197" s="764"/>
      <c r="E197" s="765"/>
      <c r="F197" s="765"/>
      <c r="G197" s="765"/>
      <c r="H197" s="150"/>
      <c r="I197" s="150"/>
      <c r="J197" s="152"/>
      <c r="K197" s="153"/>
    </row>
    <row r="198" spans="1:11" ht="30.75" customHeight="1" x14ac:dyDescent="0.2">
      <c r="A198" s="784"/>
      <c r="B198" s="150">
        <v>4</v>
      </c>
      <c r="C198" s="787"/>
      <c r="D198" s="764"/>
      <c r="E198" s="764"/>
      <c r="F198" s="777"/>
      <c r="G198" s="765"/>
      <c r="H198" s="150"/>
      <c r="I198" s="150"/>
      <c r="J198" s="157" t="str">
        <f xml:space="preserve"> IF(OR(E196="X",F196="X",G196="x",F198="x",G198="X",F200="X",G200="X",G202="X" ),"x","")</f>
        <v/>
      </c>
      <c r="K198" s="153" t="s">
        <v>123</v>
      </c>
    </row>
    <row r="199" spans="1:11" ht="27.75" x14ac:dyDescent="0.2">
      <c r="A199" s="784"/>
      <c r="B199" s="150" t="s">
        <v>126</v>
      </c>
      <c r="C199" s="788"/>
      <c r="D199" s="764"/>
      <c r="E199" s="764"/>
      <c r="F199" s="777"/>
      <c r="G199" s="765"/>
      <c r="H199" s="150"/>
      <c r="I199" s="150"/>
      <c r="J199" s="158"/>
      <c r="K199" s="153"/>
    </row>
    <row r="200" spans="1:11" ht="25.5" customHeight="1" x14ac:dyDescent="0.2">
      <c r="A200" s="784"/>
      <c r="B200" s="150">
        <v>3</v>
      </c>
      <c r="C200" s="767"/>
      <c r="D200" s="762"/>
      <c r="E200" s="763"/>
      <c r="F200" s="777"/>
      <c r="G200" s="765"/>
      <c r="H200" s="150"/>
      <c r="I200" s="150"/>
      <c r="J200" s="159" t="str">
        <f xml:space="preserve"> IF(OR(C196="X",D196="X",D198="x",E198="x",E200="X",F202="X",F204="X",G204="X" ),"x","")</f>
        <v/>
      </c>
      <c r="K200" s="153" t="s">
        <v>125</v>
      </c>
    </row>
    <row r="201" spans="1:11" ht="27.75" x14ac:dyDescent="0.2">
      <c r="A201" s="784"/>
      <c r="B201" s="150" t="s">
        <v>128</v>
      </c>
      <c r="C201" s="778"/>
      <c r="D201" s="762"/>
      <c r="E201" s="764"/>
      <c r="F201" s="777"/>
      <c r="G201" s="765"/>
      <c r="H201" s="150"/>
      <c r="I201" s="150"/>
      <c r="J201" s="160"/>
      <c r="K201" s="153"/>
    </row>
    <row r="202" spans="1:11" ht="32.25" customHeight="1" x14ac:dyDescent="0.2">
      <c r="A202" s="784"/>
      <c r="B202" s="150">
        <v>2</v>
      </c>
      <c r="C202" s="767"/>
      <c r="D202" s="760"/>
      <c r="E202" s="761"/>
      <c r="F202" s="763"/>
      <c r="G202" s="765"/>
      <c r="H202" s="150"/>
      <c r="I202" s="150"/>
      <c r="J202" s="161" t="str">
        <f xml:space="preserve"> IF(OR(C198="X",D200="X",E202="x",E204="x" ),"x","")</f>
        <v/>
      </c>
      <c r="K202" s="153" t="s">
        <v>127</v>
      </c>
    </row>
    <row r="203" spans="1:11" ht="27.75" x14ac:dyDescent="0.2">
      <c r="A203" s="784"/>
      <c r="B203" s="150" t="s">
        <v>249</v>
      </c>
      <c r="C203" s="778"/>
      <c r="D203" s="760"/>
      <c r="E203" s="762"/>
      <c r="F203" s="764"/>
      <c r="G203" s="765"/>
      <c r="H203" s="150"/>
      <c r="I203" s="150"/>
      <c r="J203" s="160"/>
      <c r="K203" s="153"/>
    </row>
    <row r="204" spans="1:11" ht="27.75" x14ac:dyDescent="0.2">
      <c r="A204" s="784"/>
      <c r="B204" s="150">
        <v>1</v>
      </c>
      <c r="C204" s="767"/>
      <c r="D204" s="769"/>
      <c r="E204" s="771"/>
      <c r="F204" s="773"/>
      <c r="G204" s="775"/>
      <c r="H204" s="150"/>
      <c r="I204" s="150"/>
      <c r="J204" s="162" t="str">
        <f xml:space="preserve"> IF(OR(C200="X",C202="X",D202="x",D204="x",C204="x" ),"x","")</f>
        <v/>
      </c>
      <c r="K204" s="153" t="s">
        <v>129</v>
      </c>
    </row>
    <row r="205" spans="1:11" ht="26.25" customHeight="1" x14ac:dyDescent="0.2">
      <c r="A205" s="784"/>
      <c r="B205" s="150" t="s">
        <v>130</v>
      </c>
      <c r="C205" s="768"/>
      <c r="D205" s="770"/>
      <c r="E205" s="772"/>
      <c r="F205" s="774"/>
      <c r="G205" s="776"/>
      <c r="H205" s="150"/>
      <c r="I205" s="150"/>
      <c r="J205" s="150"/>
      <c r="K205" s="151"/>
    </row>
    <row r="206" spans="1:11" x14ac:dyDescent="0.2">
      <c r="A206" s="170"/>
      <c r="B206" s="150"/>
      <c r="C206" s="150">
        <v>1</v>
      </c>
      <c r="D206" s="150">
        <v>2</v>
      </c>
      <c r="E206" s="150">
        <v>3</v>
      </c>
      <c r="F206" s="150">
        <v>4</v>
      </c>
      <c r="G206" s="150">
        <v>5</v>
      </c>
      <c r="H206" s="150"/>
      <c r="I206" s="150"/>
      <c r="J206" s="150"/>
      <c r="K206" s="151"/>
    </row>
    <row r="207" spans="1:11" x14ac:dyDescent="0.2">
      <c r="A207" s="170"/>
      <c r="B207" s="150"/>
      <c r="C207" s="150" t="s">
        <v>131</v>
      </c>
      <c r="D207" s="150" t="s">
        <v>132</v>
      </c>
      <c r="E207" s="150" t="s">
        <v>133</v>
      </c>
      <c r="F207" s="150" t="s">
        <v>134</v>
      </c>
      <c r="G207" s="150" t="s">
        <v>135</v>
      </c>
      <c r="H207" s="150"/>
      <c r="I207" s="150"/>
      <c r="J207" s="150"/>
      <c r="K207" s="151"/>
    </row>
    <row r="208" spans="1:11" x14ac:dyDescent="0.2">
      <c r="A208" s="170"/>
      <c r="B208" s="150"/>
      <c r="C208" s="766" t="s">
        <v>136</v>
      </c>
      <c r="D208" s="766"/>
      <c r="E208" s="766"/>
      <c r="F208" s="766"/>
      <c r="G208" s="766"/>
      <c r="H208" s="150"/>
      <c r="I208" s="150"/>
      <c r="J208" s="150"/>
      <c r="K208" s="151"/>
    </row>
    <row r="209" spans="1:11" x14ac:dyDescent="0.2">
      <c r="A209" s="170"/>
      <c r="B209" s="150"/>
      <c r="C209" s="766"/>
      <c r="D209" s="766"/>
      <c r="E209" s="766"/>
      <c r="F209" s="766"/>
      <c r="G209" s="766"/>
      <c r="H209" s="150"/>
      <c r="I209" s="150"/>
      <c r="J209" s="150"/>
      <c r="K209" s="151"/>
    </row>
    <row r="210" spans="1:11" ht="15" thickBot="1" x14ac:dyDescent="0.25">
      <c r="A210" s="78"/>
      <c r="B210" s="79"/>
      <c r="C210" s="79"/>
      <c r="D210" s="79"/>
      <c r="E210" s="79"/>
      <c r="F210" s="79"/>
      <c r="G210" s="79"/>
      <c r="H210" s="79"/>
      <c r="I210" s="79"/>
      <c r="J210" s="79"/>
      <c r="K210" s="80"/>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Hoja3!$A$1:$A$5</xm:f>
          </x14:formula1>
          <xm:sqref>J12:K12 J32:K32 J52:K52 J72:K72 J92:K92 J112:K112 J132:K132 J152:K152 J173:K173 J193:K193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5"/>
  <sheetViews>
    <sheetView workbookViewId="0">
      <selection activeCell="A6" sqref="A6"/>
    </sheetView>
  </sheetViews>
  <sheetFormatPr baseColWidth="10" defaultRowHeight="15" x14ac:dyDescent="0.25"/>
  <sheetData>
    <row r="1" spans="1:1" x14ac:dyDescent="0.25">
      <c r="A1" t="s">
        <v>131</v>
      </c>
    </row>
    <row r="2" spans="1:1" x14ac:dyDescent="0.25">
      <c r="A2" t="s">
        <v>132</v>
      </c>
    </row>
    <row r="3" spans="1:1" x14ac:dyDescent="0.25">
      <c r="A3" t="s">
        <v>133</v>
      </c>
    </row>
    <row r="4" spans="1:1" x14ac:dyDescent="0.25">
      <c r="A4" t="s">
        <v>134</v>
      </c>
    </row>
    <row r="5" spans="1:1" x14ac:dyDescent="0.25">
      <c r="A5" t="s">
        <v>135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7" t="s">
        <v>137</v>
      </c>
    </row>
    <row r="2" spans="1:1" x14ac:dyDescent="0.25">
      <c r="A2" s="8"/>
    </row>
    <row r="3" spans="1:1" x14ac:dyDescent="0.25">
      <c r="A3" s="8" t="s">
        <v>138</v>
      </c>
    </row>
    <row r="4" spans="1:1" x14ac:dyDescent="0.25">
      <c r="A4" s="8" t="s">
        <v>139</v>
      </c>
    </row>
    <row r="6" spans="1:1" x14ac:dyDescent="0.25">
      <c r="A6" s="37" t="s">
        <v>140</v>
      </c>
    </row>
    <row r="7" spans="1:1" x14ac:dyDescent="0.25">
      <c r="A7" t="s">
        <v>80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9" spans="1:3" x14ac:dyDescent="0.25">
      <c r="A19" s="37" t="s">
        <v>136</v>
      </c>
    </row>
    <row r="20" spans="1:3" x14ac:dyDescent="0.25">
      <c r="A20" t="s">
        <v>92</v>
      </c>
    </row>
    <row r="21" spans="1:3" x14ac:dyDescent="0.25">
      <c r="A21" t="s">
        <v>150</v>
      </c>
    </row>
    <row r="22" spans="1:3" x14ac:dyDescent="0.25">
      <c r="A22" t="s">
        <v>151</v>
      </c>
    </row>
    <row r="23" spans="1:3" x14ac:dyDescent="0.25">
      <c r="A23" t="s">
        <v>152</v>
      </c>
    </row>
    <row r="24" spans="1:3" x14ac:dyDescent="0.25">
      <c r="A24" t="s">
        <v>153</v>
      </c>
    </row>
    <row r="25" spans="1:3" x14ac:dyDescent="0.25">
      <c r="A25" t="s">
        <v>154</v>
      </c>
    </row>
    <row r="28" spans="1:3" ht="141" customHeight="1" x14ac:dyDescent="0.25">
      <c r="A28" s="45" t="s">
        <v>155</v>
      </c>
      <c r="B28" s="47" t="s">
        <v>156</v>
      </c>
      <c r="C28" s="47" t="s">
        <v>157</v>
      </c>
    </row>
    <row r="29" spans="1:3" ht="144" customHeight="1" x14ac:dyDescent="0.25">
      <c r="A29" t="s">
        <v>158</v>
      </c>
      <c r="B29" s="38" t="s">
        <v>159</v>
      </c>
      <c r="C29" s="46" t="s">
        <v>160</v>
      </c>
    </row>
    <row r="30" spans="1:3" ht="135" x14ac:dyDescent="0.25">
      <c r="A30" s="43" t="s">
        <v>161</v>
      </c>
      <c r="B30" s="36" t="s">
        <v>162</v>
      </c>
      <c r="C30" s="46" t="s">
        <v>163</v>
      </c>
    </row>
    <row r="31" spans="1:3" ht="102.75" x14ac:dyDescent="0.25">
      <c r="A31" t="s">
        <v>164</v>
      </c>
      <c r="B31" s="36" t="s">
        <v>165</v>
      </c>
      <c r="C31" s="46" t="s">
        <v>166</v>
      </c>
    </row>
    <row r="32" spans="1:3" ht="102.75" x14ac:dyDescent="0.25">
      <c r="A32" t="s">
        <v>167</v>
      </c>
      <c r="B32" s="36" t="s">
        <v>168</v>
      </c>
      <c r="C32" s="46" t="s">
        <v>169</v>
      </c>
    </row>
    <row r="34" spans="1:3" x14ac:dyDescent="0.25">
      <c r="A34" t="s">
        <v>170</v>
      </c>
      <c r="C34" s="48" t="s">
        <v>171</v>
      </c>
    </row>
    <row r="35" spans="1:3" x14ac:dyDescent="0.25">
      <c r="A35">
        <v>1</v>
      </c>
      <c r="B35">
        <f>IF(' IMPACTO RIESGOS CORRUPCION'!D13="X",1,0)</f>
        <v>1</v>
      </c>
    </row>
    <row r="36" spans="1:3" x14ac:dyDescent="0.25">
      <c r="A36">
        <v>2</v>
      </c>
      <c r="B36">
        <f>IF(' IMPACTO RIESGOS CORRUPCION'!D14="X",1,0)</f>
        <v>1</v>
      </c>
      <c r="C36" s="24" t="s">
        <v>138</v>
      </c>
    </row>
    <row r="37" spans="1:3" x14ac:dyDescent="0.25">
      <c r="A37">
        <v>3</v>
      </c>
      <c r="B37">
        <f>IF(' IMPACTO RIESGOS CORRUPCION'!D15="X",1,0)</f>
        <v>1</v>
      </c>
    </row>
    <row r="38" spans="1:3" x14ac:dyDescent="0.25">
      <c r="A38">
        <v>4</v>
      </c>
      <c r="B38">
        <f>IF(' IMPACTO RIESGOS CORRUPCION'!D16="X",1,0)</f>
        <v>1</v>
      </c>
    </row>
    <row r="39" spans="1:3" x14ac:dyDescent="0.25">
      <c r="A39">
        <v>5</v>
      </c>
      <c r="B39">
        <f>IF(' IMPACTO RIESGOS CORRUPCION'!D17="X",1,0)</f>
        <v>1</v>
      </c>
    </row>
    <row r="40" spans="1:3" x14ac:dyDescent="0.25">
      <c r="A40">
        <v>6</v>
      </c>
      <c r="B40">
        <f>IF(' IMPACTO RIESGOS CORRUPCION'!D18="X",1,0)</f>
        <v>0</v>
      </c>
    </row>
    <row r="41" spans="1:3" x14ac:dyDescent="0.25">
      <c r="A41">
        <v>7</v>
      </c>
      <c r="B41">
        <f>IF(' IMPACTO RIESGOS CORRUPCION'!D19="X",1,0)</f>
        <v>1</v>
      </c>
    </row>
    <row r="42" spans="1:3" x14ac:dyDescent="0.25">
      <c r="A42">
        <v>8</v>
      </c>
      <c r="B42">
        <f>IF(' IMPACTO RIESGOS CORRUPCION'!D20="X",1,0)</f>
        <v>1</v>
      </c>
    </row>
    <row r="43" spans="1:3" x14ac:dyDescent="0.25">
      <c r="A43">
        <v>9</v>
      </c>
      <c r="B43">
        <f>IF(' IMPACTO RIESGOS CORRUPCION'!D21="X",1,0)</f>
        <v>1</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0</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1</v>
      </c>
    </row>
    <row r="53" spans="1:2" x14ac:dyDescent="0.25">
      <c r="A53">
        <v>19</v>
      </c>
      <c r="B53">
        <f>IF(' IMPACTO RIESGOS CORRUPCION'!D31="X",1,0)</f>
        <v>0</v>
      </c>
    </row>
    <row r="54" spans="1:2" x14ac:dyDescent="0.25">
      <c r="A54" t="s">
        <v>172</v>
      </c>
      <c r="B54">
        <f>SUM(B35:B53)</f>
        <v>14</v>
      </c>
    </row>
    <row r="57" spans="1:2" x14ac:dyDescent="0.25">
      <c r="A57" t="s">
        <v>173</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172</v>
      </c>
      <c r="B77">
        <f>SUM(B58:B76)</f>
        <v>0</v>
      </c>
    </row>
    <row r="80" spans="1:2" x14ac:dyDescent="0.25">
      <c r="A80" t="s">
        <v>174</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172</v>
      </c>
      <c r="B100">
        <f>SUM(B81:B99)</f>
        <v>0</v>
      </c>
    </row>
    <row r="103" spans="1:2" x14ac:dyDescent="0.25">
      <c r="A103" t="s">
        <v>175</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172</v>
      </c>
      <c r="B123">
        <f>SUM(B104:B122)</f>
        <v>0</v>
      </c>
    </row>
    <row r="126" spans="1:2" x14ac:dyDescent="0.25">
      <c r="A126" t="s">
        <v>175</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172</v>
      </c>
      <c r="B146">
        <f>SUM(B127:B145)</f>
        <v>0</v>
      </c>
    </row>
    <row r="150" spans="1:2" x14ac:dyDescent="0.25">
      <c r="A150" t="s">
        <v>176</v>
      </c>
    </row>
    <row r="151" spans="1:2" x14ac:dyDescent="0.25">
      <c r="A151" s="42" t="s">
        <v>177</v>
      </c>
    </row>
    <row r="152" spans="1:2" x14ac:dyDescent="0.25">
      <c r="A152" t="s">
        <v>178</v>
      </c>
    </row>
    <row r="153" spans="1:2" x14ac:dyDescent="0.25">
      <c r="A153" t="s">
        <v>179</v>
      </c>
    </row>
    <row r="154" spans="1:2" x14ac:dyDescent="0.25">
      <c r="A154" t="s">
        <v>180</v>
      </c>
    </row>
    <row r="155" spans="1:2" x14ac:dyDescent="0.25">
      <c r="A155" t="s">
        <v>178</v>
      </c>
    </row>
    <row r="156" spans="1:2" x14ac:dyDescent="0.25">
      <c r="A156" t="s">
        <v>181</v>
      </c>
    </row>
    <row r="157" spans="1:2" x14ac:dyDescent="0.25">
      <c r="A157" t="s">
        <v>182</v>
      </c>
    </row>
    <row r="159" spans="1:2" x14ac:dyDescent="0.25">
      <c r="A159" s="42" t="s">
        <v>183</v>
      </c>
      <c r="B159" t="s">
        <v>139</v>
      </c>
    </row>
    <row r="160" spans="1:2" x14ac:dyDescent="0.25">
      <c r="A160" t="s">
        <v>178</v>
      </c>
    </row>
    <row r="161" spans="1:1" x14ac:dyDescent="0.25">
      <c r="A161" t="s">
        <v>184</v>
      </c>
    </row>
    <row r="162" spans="1:1" x14ac:dyDescent="0.25">
      <c r="A162" t="s">
        <v>185</v>
      </c>
    </row>
    <row r="164" spans="1:1" x14ac:dyDescent="0.25">
      <c r="A164" s="42" t="s">
        <v>186</v>
      </c>
    </row>
    <row r="165" spans="1:1" x14ac:dyDescent="0.25">
      <c r="A165" t="s">
        <v>178</v>
      </c>
    </row>
    <row r="166" spans="1:1" x14ac:dyDescent="0.25">
      <c r="A166" t="s">
        <v>187</v>
      </c>
    </row>
    <row r="167" spans="1:1" x14ac:dyDescent="0.25">
      <c r="A167" t="s">
        <v>188</v>
      </c>
    </row>
    <row r="168" spans="1:1" x14ac:dyDescent="0.25">
      <c r="A168" t="s">
        <v>189</v>
      </c>
    </row>
    <row r="170" spans="1:1" x14ac:dyDescent="0.25">
      <c r="A170" s="42" t="s">
        <v>190</v>
      </c>
    </row>
    <row r="171" spans="1:1" x14ac:dyDescent="0.25">
      <c r="A171" t="s">
        <v>178</v>
      </c>
    </row>
    <row r="172" spans="1:1" x14ac:dyDescent="0.25">
      <c r="A172" t="s">
        <v>191</v>
      </c>
    </row>
    <row r="173" spans="1:1" x14ac:dyDescent="0.25">
      <c r="A173" t="s">
        <v>192</v>
      </c>
    </row>
    <row r="175" spans="1:1" x14ac:dyDescent="0.25">
      <c r="A175" s="42" t="s">
        <v>193</v>
      </c>
    </row>
    <row r="176" spans="1:1" x14ac:dyDescent="0.25">
      <c r="A176" t="s">
        <v>178</v>
      </c>
    </row>
    <row r="177" spans="1:1" x14ac:dyDescent="0.25">
      <c r="A177" t="s">
        <v>194</v>
      </c>
    </row>
    <row r="178" spans="1:1" x14ac:dyDescent="0.25">
      <c r="A178" t="s">
        <v>195</v>
      </c>
    </row>
    <row r="180" spans="1:1" x14ac:dyDescent="0.25">
      <c r="A180" s="42" t="s">
        <v>196</v>
      </c>
    </row>
    <row r="181" spans="1:1" x14ac:dyDescent="0.25">
      <c r="A181" t="s">
        <v>178</v>
      </c>
    </row>
    <row r="182" spans="1:1" x14ac:dyDescent="0.25">
      <c r="A182" t="s">
        <v>197</v>
      </c>
    </row>
    <row r="183" spans="1:1" x14ac:dyDescent="0.25">
      <c r="A183" t="s">
        <v>198</v>
      </c>
    </row>
    <row r="184" spans="1:1" x14ac:dyDescent="0.25">
      <c r="A184" t="s">
        <v>199</v>
      </c>
    </row>
    <row r="186" spans="1:1" x14ac:dyDescent="0.25">
      <c r="A186" s="42" t="s">
        <v>200</v>
      </c>
    </row>
    <row r="187" spans="1:1" x14ac:dyDescent="0.25">
      <c r="A187" t="s">
        <v>178</v>
      </c>
    </row>
    <row r="188" spans="1:1" x14ac:dyDescent="0.25">
      <c r="A188" t="s">
        <v>201</v>
      </c>
    </row>
    <row r="189" spans="1:1" x14ac:dyDescent="0.25">
      <c r="A189" t="s">
        <v>202</v>
      </c>
    </row>
    <row r="190" spans="1:1" x14ac:dyDescent="0.25">
      <c r="A190" t="s">
        <v>203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5"/>
  <sheetViews>
    <sheetView workbookViewId="0">
      <selection activeCell="C7" sqref="C7"/>
    </sheetView>
  </sheetViews>
  <sheetFormatPr baseColWidth="10" defaultRowHeight="15" x14ac:dyDescent="0.25"/>
  <sheetData>
    <row r="1" spans="1:3" x14ac:dyDescent="0.25">
      <c r="A1" t="s">
        <v>343</v>
      </c>
      <c r="C1" t="s">
        <v>131</v>
      </c>
    </row>
    <row r="2" spans="1:3" x14ac:dyDescent="0.25">
      <c r="A2" t="s">
        <v>249</v>
      </c>
      <c r="C2" t="s">
        <v>132</v>
      </c>
    </row>
    <row r="3" spans="1:3" x14ac:dyDescent="0.25">
      <c r="A3" t="s">
        <v>128</v>
      </c>
      <c r="C3" t="s">
        <v>133</v>
      </c>
    </row>
    <row r="4" spans="1:3" x14ac:dyDescent="0.25">
      <c r="A4" t="s">
        <v>126</v>
      </c>
      <c r="C4" t="s">
        <v>134</v>
      </c>
    </row>
    <row r="5" spans="1:3" x14ac:dyDescent="0.25">
      <c r="A5" t="s">
        <v>344</v>
      </c>
      <c r="C5" t="s">
        <v>135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tabColor rgb="FF7030A0"/>
    <pageSetUpPr fitToPage="1"/>
  </sheetPr>
  <dimension ref="A1:HV96"/>
  <sheetViews>
    <sheetView zoomScale="40" zoomScaleNormal="40" workbookViewId="0">
      <selection activeCell="I1" sqref="I1:J4"/>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32.85546875" style="1" customWidth="1"/>
    <col min="13" max="16384" width="11.42578125" style="1"/>
  </cols>
  <sheetData>
    <row r="1" spans="1:230" customFormat="1" ht="15.75" customHeight="1" x14ac:dyDescent="0.25">
      <c r="A1" s="1003"/>
      <c r="B1" s="978" t="str">
        <f>CONTEXTO!B1</f>
        <v xml:space="preserve">PROCESO: </v>
      </c>
      <c r="C1" s="979"/>
      <c r="D1" s="979"/>
      <c r="E1" s="979"/>
      <c r="F1" s="979"/>
      <c r="G1" s="979"/>
      <c r="H1" s="980"/>
      <c r="I1" s="977" t="s">
        <v>556</v>
      </c>
      <c r="J1" s="977"/>
      <c r="K1" s="958"/>
    </row>
    <row r="2" spans="1:230" customFormat="1" ht="15.75" customHeight="1" x14ac:dyDescent="0.25">
      <c r="A2" s="496"/>
      <c r="B2" s="981"/>
      <c r="C2" s="982"/>
      <c r="D2" s="982"/>
      <c r="E2" s="982"/>
      <c r="F2" s="982"/>
      <c r="G2" s="982"/>
      <c r="H2" s="983"/>
      <c r="I2" s="518" t="s">
        <v>550</v>
      </c>
      <c r="J2" s="518"/>
      <c r="K2" s="959"/>
    </row>
    <row r="3" spans="1:230" customFormat="1" ht="36" customHeight="1" x14ac:dyDescent="0.25">
      <c r="A3" s="496"/>
      <c r="B3" s="984" t="s">
        <v>204</v>
      </c>
      <c r="C3" s="984"/>
      <c r="D3" s="984"/>
      <c r="E3" s="984"/>
      <c r="F3" s="984"/>
      <c r="G3" s="984"/>
      <c r="H3" s="984"/>
      <c r="I3" s="518" t="s">
        <v>549</v>
      </c>
      <c r="J3" s="518"/>
      <c r="K3" s="959"/>
    </row>
    <row r="4" spans="1:230" customFormat="1" ht="15.75" customHeight="1" thickBot="1" x14ac:dyDescent="0.3">
      <c r="A4" s="497"/>
      <c r="B4" s="985"/>
      <c r="C4" s="985"/>
      <c r="D4" s="985"/>
      <c r="E4" s="985"/>
      <c r="F4" s="985"/>
      <c r="G4" s="985"/>
      <c r="H4" s="985"/>
      <c r="I4" s="519" t="s">
        <v>568</v>
      </c>
      <c r="J4" s="519"/>
      <c r="K4" s="960"/>
    </row>
    <row r="5" spans="1:230" ht="15" thickBot="1" x14ac:dyDescent="0.25">
      <c r="B5" s="610"/>
      <c r="C5" s="610"/>
      <c r="D5" s="610"/>
      <c r="E5" s="610"/>
      <c r="F5" s="610"/>
      <c r="G5" s="610"/>
    </row>
    <row r="6" spans="1:230" customFormat="1" ht="24" customHeight="1" x14ac:dyDescent="0.25">
      <c r="A6" s="971" t="str">
        <f>CONTEXTO!A8</f>
        <v>PROCESO: PLANEACIÓN ESTRATÉGICA Y TERRITORIAL</v>
      </c>
      <c r="B6" s="972"/>
      <c r="C6" s="972"/>
      <c r="D6" s="972"/>
      <c r="E6" s="972"/>
      <c r="F6" s="972"/>
      <c r="G6" s="972"/>
      <c r="H6" s="972"/>
      <c r="I6" s="972"/>
      <c r="J6" s="972"/>
      <c r="K6" s="973"/>
    </row>
    <row r="7" spans="1:230" customFormat="1" ht="54.75" customHeight="1" thickBot="1" x14ac:dyDescent="0.3">
      <c r="A7" s="974" t="str">
        <f>+CONTEXTO!A9</f>
        <v xml:space="preserve">OBJETIVO: PLANEAR,  ASESORAR,  PROMOVER  Y  REALIZAR  SEGUIMIENTO  A  LAS  POLÍTICAS,  PLANES,  PROGRAMAS  Y PROYECTOS PARA CUMPLIR CON LOS IDEALES PROPUESTOS POR LA ALTA DIRECCIÓN Y LAS EXPECTATIVAS DE LA COMUNIDAD
</v>
      </c>
      <c r="B7" s="975"/>
      <c r="C7" s="975"/>
      <c r="D7" s="975"/>
      <c r="E7" s="975"/>
      <c r="F7" s="975"/>
      <c r="G7" s="975"/>
      <c r="H7" s="975"/>
      <c r="I7" s="975"/>
      <c r="J7" s="975"/>
      <c r="K7" s="976"/>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c r="BY7" s="67"/>
      <c r="BZ7" s="67"/>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c r="DF7" s="67"/>
      <c r="DG7" s="67"/>
      <c r="DH7" s="67"/>
      <c r="DI7" s="67"/>
      <c r="DJ7" s="67"/>
      <c r="DK7" s="67"/>
      <c r="DL7" s="67"/>
      <c r="DM7" s="67"/>
      <c r="DN7" s="67"/>
      <c r="DO7" s="67"/>
      <c r="DP7" s="67"/>
      <c r="DQ7" s="67"/>
      <c r="DR7" s="67"/>
      <c r="DS7" s="67"/>
      <c r="DT7" s="67"/>
      <c r="DU7" s="67"/>
      <c r="DV7" s="67"/>
      <c r="DW7" s="67"/>
      <c r="DX7" s="67"/>
      <c r="DY7" s="67"/>
      <c r="DZ7" s="67"/>
      <c r="EA7" s="67"/>
      <c r="EB7" s="67"/>
      <c r="EC7" s="67"/>
      <c r="ED7" s="67"/>
      <c r="EE7" s="67"/>
      <c r="EF7" s="67"/>
      <c r="EG7" s="67"/>
      <c r="EH7" s="67"/>
      <c r="EI7" s="67"/>
      <c r="EJ7" s="67"/>
      <c r="EK7" s="67"/>
      <c r="EL7" s="67"/>
      <c r="EM7" s="67"/>
      <c r="EN7" s="67"/>
      <c r="EO7" s="67"/>
      <c r="EP7" s="67"/>
      <c r="EQ7" s="67"/>
      <c r="ER7" s="67"/>
      <c r="ES7" s="67"/>
      <c r="ET7" s="67"/>
      <c r="EU7" s="67"/>
      <c r="EV7" s="67"/>
      <c r="EW7" s="67"/>
      <c r="EX7" s="67"/>
      <c r="EY7" s="67"/>
      <c r="EZ7" s="67"/>
      <c r="FA7" s="67"/>
      <c r="FB7" s="67"/>
      <c r="FC7" s="67"/>
      <c r="FD7" s="67"/>
      <c r="FE7" s="67"/>
      <c r="FF7" s="67"/>
      <c r="FG7" s="67"/>
      <c r="FH7" s="67"/>
      <c r="FI7" s="67"/>
      <c r="FJ7" s="67"/>
      <c r="FK7" s="67"/>
      <c r="FL7" s="67"/>
      <c r="FM7" s="67"/>
      <c r="FN7" s="67"/>
      <c r="FO7" s="67"/>
      <c r="FP7" s="67"/>
      <c r="FQ7" s="67"/>
      <c r="FR7" s="67"/>
      <c r="FS7" s="67"/>
      <c r="FT7" s="67"/>
      <c r="FU7" s="67"/>
      <c r="FV7" s="67"/>
      <c r="FW7" s="67"/>
      <c r="FX7" s="67"/>
      <c r="FY7" s="67"/>
      <c r="FZ7" s="67"/>
      <c r="GA7" s="67"/>
      <c r="GB7" s="67"/>
      <c r="GC7" s="67"/>
      <c r="GD7" s="67"/>
      <c r="GE7" s="67"/>
      <c r="GF7" s="67"/>
      <c r="GG7" s="67"/>
      <c r="GH7" s="67"/>
      <c r="GI7" s="67"/>
      <c r="GJ7" s="67"/>
      <c r="GK7" s="67"/>
      <c r="GL7" s="67"/>
      <c r="GM7" s="67"/>
      <c r="GN7" s="67"/>
      <c r="GO7" s="67"/>
      <c r="GP7" s="67"/>
      <c r="GQ7" s="67"/>
      <c r="GR7" s="67"/>
      <c r="GS7" s="67"/>
      <c r="GT7" s="67"/>
      <c r="GU7" s="67"/>
      <c r="GV7" s="67"/>
      <c r="GW7" s="67"/>
      <c r="GX7" s="67"/>
      <c r="GY7" s="67"/>
      <c r="GZ7" s="67"/>
      <c r="HA7" s="67"/>
      <c r="HB7" s="67"/>
      <c r="HC7" s="67"/>
      <c r="HD7" s="67"/>
      <c r="HE7" s="67"/>
      <c r="HF7" s="67"/>
      <c r="HG7" s="67"/>
      <c r="HH7" s="67"/>
      <c r="HI7" s="67"/>
      <c r="HJ7" s="67"/>
      <c r="HK7" s="67"/>
      <c r="HL7" s="67"/>
      <c r="HM7" s="67"/>
      <c r="HN7" s="67"/>
      <c r="HO7" s="67"/>
      <c r="HP7" s="67"/>
      <c r="HQ7" s="67"/>
      <c r="HR7" s="67"/>
      <c r="HS7" s="67"/>
      <c r="HT7" s="67"/>
      <c r="HU7" s="67"/>
      <c r="HV7" s="67"/>
    </row>
    <row r="8" spans="1:230" ht="15" thickBot="1" x14ac:dyDescent="0.25">
      <c r="C8" s="31"/>
      <c r="D8" s="31"/>
      <c r="E8" s="31"/>
      <c r="F8" s="31"/>
      <c r="G8" s="31"/>
      <c r="H8" s="31"/>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c r="EE8" s="60"/>
      <c r="EF8" s="60"/>
      <c r="EG8" s="60"/>
      <c r="EH8" s="60"/>
      <c r="EI8" s="60"/>
      <c r="EJ8" s="60"/>
      <c r="EK8" s="60"/>
      <c r="EL8" s="60"/>
      <c r="EM8" s="60"/>
      <c r="EN8" s="60"/>
      <c r="EO8" s="60"/>
      <c r="EP8" s="60"/>
      <c r="EQ8" s="60"/>
      <c r="ER8" s="60"/>
      <c r="ES8" s="60"/>
      <c r="ET8" s="60"/>
      <c r="EU8" s="60"/>
      <c r="EV8" s="60"/>
      <c r="EW8" s="60"/>
      <c r="EX8" s="60"/>
      <c r="EY8" s="60"/>
      <c r="EZ8" s="60"/>
      <c r="FA8" s="60"/>
      <c r="FB8" s="60"/>
      <c r="FC8" s="60"/>
      <c r="FD8" s="60"/>
      <c r="FE8" s="60"/>
      <c r="FF8" s="60"/>
      <c r="FG8" s="60"/>
      <c r="FH8" s="60"/>
      <c r="FI8" s="60"/>
      <c r="FJ8" s="60"/>
      <c r="FK8" s="60"/>
      <c r="FL8" s="60"/>
      <c r="FM8" s="60"/>
      <c r="FN8" s="60"/>
      <c r="FO8" s="60"/>
      <c r="FP8" s="60"/>
      <c r="FQ8" s="60"/>
      <c r="FR8" s="60"/>
      <c r="FS8" s="60"/>
      <c r="FT8" s="60"/>
      <c r="FU8" s="60"/>
      <c r="FV8" s="60"/>
      <c r="FW8" s="60"/>
      <c r="FX8" s="60"/>
      <c r="FY8" s="60"/>
      <c r="FZ8" s="60"/>
      <c r="GA8" s="60"/>
      <c r="GB8" s="60"/>
      <c r="GC8" s="60"/>
      <c r="GD8" s="60"/>
      <c r="GE8" s="60"/>
      <c r="GF8" s="60"/>
      <c r="GG8" s="60"/>
      <c r="GH8" s="60"/>
      <c r="GI8" s="60"/>
      <c r="GJ8" s="60"/>
      <c r="GK8" s="60"/>
      <c r="GL8" s="60"/>
      <c r="GM8" s="60"/>
      <c r="GN8" s="60"/>
      <c r="GO8" s="60"/>
      <c r="GP8" s="60"/>
      <c r="GQ8" s="60"/>
      <c r="GR8" s="60"/>
      <c r="GS8" s="60"/>
      <c r="GT8" s="60"/>
      <c r="GU8" s="60"/>
      <c r="GV8" s="60"/>
      <c r="GW8" s="60"/>
      <c r="GX8" s="60"/>
      <c r="GY8" s="60"/>
      <c r="GZ8" s="60"/>
      <c r="HA8" s="60"/>
      <c r="HB8" s="60"/>
      <c r="HC8" s="60"/>
      <c r="HD8" s="60"/>
      <c r="HE8" s="60"/>
      <c r="HF8" s="60"/>
      <c r="HG8" s="60"/>
      <c r="HH8" s="60"/>
      <c r="HI8" s="60"/>
      <c r="HJ8" s="60"/>
      <c r="HK8" s="60"/>
      <c r="HL8" s="60"/>
      <c r="HM8" s="60"/>
      <c r="HN8" s="60"/>
      <c r="HO8" s="60"/>
      <c r="HP8" s="60"/>
      <c r="HQ8" s="60"/>
      <c r="HR8" s="60"/>
      <c r="HS8" s="60"/>
      <c r="HT8" s="60"/>
      <c r="HU8" s="60"/>
      <c r="HV8" s="60"/>
    </row>
    <row r="9" spans="1:230" s="52" customFormat="1" ht="30" customHeight="1" x14ac:dyDescent="0.25">
      <c r="A9" s="945" t="s">
        <v>87</v>
      </c>
      <c r="B9" s="947" t="s">
        <v>232</v>
      </c>
      <c r="C9" s="949" t="s">
        <v>250</v>
      </c>
      <c r="D9" s="929" t="s">
        <v>206</v>
      </c>
      <c r="E9" s="929"/>
      <c r="F9" s="929"/>
      <c r="G9" s="929"/>
      <c r="H9" s="929"/>
      <c r="I9" s="230" t="s">
        <v>207</v>
      </c>
      <c r="J9" s="930" t="s">
        <v>208</v>
      </c>
      <c r="K9" s="963" t="s">
        <v>209</v>
      </c>
      <c r="L9" s="922" t="s">
        <v>529</v>
      </c>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116"/>
      <c r="BN9" s="116"/>
      <c r="BO9" s="116"/>
      <c r="BP9" s="116"/>
      <c r="BQ9" s="116"/>
      <c r="BR9" s="116"/>
      <c r="BS9" s="116"/>
      <c r="BT9" s="116"/>
      <c r="BU9" s="116"/>
      <c r="BV9" s="116"/>
      <c r="BW9" s="116"/>
      <c r="BX9" s="116"/>
      <c r="BY9" s="116"/>
      <c r="BZ9" s="116"/>
      <c r="CA9" s="116"/>
      <c r="CB9" s="116"/>
      <c r="CC9" s="116"/>
      <c r="CD9" s="116"/>
      <c r="CE9" s="116"/>
      <c r="CF9" s="116"/>
      <c r="CG9" s="116"/>
      <c r="CH9" s="116"/>
      <c r="CI9" s="116"/>
      <c r="CJ9" s="116"/>
      <c r="CK9" s="116"/>
      <c r="CL9" s="116"/>
      <c r="CM9" s="116"/>
      <c r="CN9" s="116"/>
      <c r="CO9" s="116"/>
      <c r="CP9" s="116"/>
      <c r="CQ9" s="116"/>
      <c r="CR9" s="116"/>
      <c r="CS9" s="116"/>
      <c r="CT9" s="116"/>
      <c r="CU9" s="116"/>
      <c r="CV9" s="116"/>
      <c r="CW9" s="116"/>
      <c r="CX9" s="116"/>
      <c r="CY9" s="116"/>
      <c r="CZ9" s="116"/>
      <c r="DA9" s="116"/>
      <c r="DB9" s="116"/>
      <c r="DC9" s="116"/>
      <c r="DD9" s="116"/>
      <c r="DE9" s="116"/>
      <c r="DF9" s="116"/>
      <c r="DG9" s="116"/>
      <c r="DH9" s="116"/>
      <c r="DI9" s="116"/>
      <c r="DJ9" s="116"/>
      <c r="DK9" s="116"/>
      <c r="DL9" s="116"/>
      <c r="DM9" s="116"/>
      <c r="DN9" s="116"/>
      <c r="DO9" s="116"/>
      <c r="DP9" s="116"/>
      <c r="DQ9" s="116"/>
      <c r="DR9" s="116"/>
      <c r="DS9" s="116"/>
      <c r="DT9" s="116"/>
      <c r="DU9" s="116"/>
      <c r="DV9" s="116"/>
      <c r="DW9" s="116"/>
      <c r="DX9" s="116"/>
      <c r="DY9" s="116"/>
      <c r="DZ9" s="116"/>
      <c r="EA9" s="116"/>
      <c r="EB9" s="116"/>
      <c r="EC9" s="116"/>
      <c r="ED9" s="116"/>
      <c r="EE9" s="116"/>
      <c r="EF9" s="116"/>
      <c r="EG9" s="116"/>
      <c r="EH9" s="116"/>
      <c r="EI9" s="116"/>
      <c r="EJ9" s="116"/>
      <c r="EK9" s="116"/>
      <c r="EL9" s="116"/>
      <c r="EM9" s="116"/>
      <c r="EN9" s="116"/>
      <c r="EO9" s="116"/>
      <c r="EP9" s="116"/>
      <c r="EQ9" s="116"/>
      <c r="ER9" s="116"/>
      <c r="ES9" s="116"/>
      <c r="ET9" s="116"/>
      <c r="EU9" s="116"/>
      <c r="EV9" s="116"/>
      <c r="EW9" s="116"/>
      <c r="EX9" s="116"/>
      <c r="EY9" s="116"/>
      <c r="EZ9" s="116"/>
      <c r="FA9" s="116"/>
      <c r="FB9" s="116"/>
      <c r="FC9" s="116"/>
      <c r="FD9" s="116"/>
      <c r="FE9" s="116"/>
      <c r="FF9" s="116"/>
      <c r="FG9" s="116"/>
      <c r="FH9" s="116"/>
      <c r="FI9" s="116"/>
      <c r="FJ9" s="116"/>
      <c r="FK9" s="116"/>
      <c r="FL9" s="116"/>
      <c r="FM9" s="116"/>
      <c r="FN9" s="116"/>
      <c r="FO9" s="116"/>
      <c r="FP9" s="116"/>
      <c r="FQ9" s="116"/>
      <c r="FR9" s="116"/>
      <c r="FS9" s="116"/>
      <c r="FT9" s="116"/>
      <c r="FU9" s="116"/>
      <c r="FV9" s="116"/>
      <c r="FW9" s="116"/>
      <c r="FX9" s="116"/>
      <c r="FY9" s="116"/>
      <c r="FZ9" s="116"/>
      <c r="GA9" s="116"/>
      <c r="GB9" s="116"/>
      <c r="GC9" s="116"/>
      <c r="GD9" s="116"/>
      <c r="GE9" s="116"/>
      <c r="GF9" s="116"/>
      <c r="GG9" s="116"/>
      <c r="GH9" s="116"/>
      <c r="GI9" s="116"/>
      <c r="GJ9" s="116"/>
      <c r="GK9" s="116"/>
      <c r="GL9" s="116"/>
      <c r="GM9" s="116"/>
      <c r="GN9" s="116"/>
      <c r="GO9" s="116"/>
      <c r="GP9" s="116"/>
      <c r="GQ9" s="116"/>
      <c r="GR9" s="116"/>
      <c r="GS9" s="116"/>
      <c r="GT9" s="116"/>
      <c r="GU9" s="116"/>
      <c r="GV9" s="116"/>
      <c r="GW9" s="116"/>
      <c r="GX9" s="116"/>
      <c r="GY9" s="116"/>
      <c r="GZ9" s="116"/>
      <c r="HA9" s="116"/>
      <c r="HB9" s="116"/>
      <c r="HC9" s="116"/>
      <c r="HD9" s="116"/>
      <c r="HE9" s="116"/>
      <c r="HF9" s="116"/>
      <c r="HG9" s="116"/>
      <c r="HH9" s="116"/>
      <c r="HI9" s="116"/>
      <c r="HJ9" s="116"/>
      <c r="HK9" s="116"/>
      <c r="HL9" s="116"/>
      <c r="HM9" s="116"/>
      <c r="HN9" s="116"/>
      <c r="HO9" s="116"/>
      <c r="HP9" s="116"/>
      <c r="HQ9" s="116"/>
      <c r="HR9" s="116"/>
      <c r="HS9" s="116"/>
      <c r="HT9" s="116"/>
      <c r="HU9" s="116"/>
      <c r="HV9" s="116"/>
    </row>
    <row r="10" spans="1:230" s="53" customFormat="1" ht="79.5" customHeight="1" thickBot="1" x14ac:dyDescent="0.3">
      <c r="A10" s="946"/>
      <c r="B10" s="948"/>
      <c r="C10" s="950"/>
      <c r="D10" s="231" t="s">
        <v>210</v>
      </c>
      <c r="E10" s="50" t="s">
        <v>211</v>
      </c>
      <c r="F10" s="148" t="s">
        <v>212</v>
      </c>
      <c r="G10" s="148" t="s">
        <v>213</v>
      </c>
      <c r="H10" s="231" t="s">
        <v>214</v>
      </c>
      <c r="I10" s="51" t="s">
        <v>215</v>
      </c>
      <c r="J10" s="931"/>
      <c r="K10" s="964"/>
      <c r="L10" s="922"/>
    </row>
    <row r="11" spans="1:230" ht="20.25" customHeight="1" x14ac:dyDescent="0.2">
      <c r="A11" s="884"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B11" s="939" t="str">
        <f>DESCRIPCION!D11</f>
        <v>Complejidad de los requisitos y  procedimientos del trámite que desbordan la capacidad de comprensión del usuario y/o funcionario</v>
      </c>
      <c r="C11" s="968" t="s">
        <v>530</v>
      </c>
      <c r="D11" s="965" t="s">
        <v>216</v>
      </c>
      <c r="E11" s="122" t="s">
        <v>217</v>
      </c>
      <c r="F11" s="233" t="s">
        <v>179</v>
      </c>
      <c r="G11" s="123">
        <f>IF(F11="Asignado",15,0)</f>
        <v>15</v>
      </c>
      <c r="H11" s="966" t="str">
        <f>IF(AND(G18&gt;0,G18&lt;=85),"Débil",IF(AND(G18&gt;85,G18&lt;=95),"Moderado",IF(G18&gt;96,"Fuerte"," ")))</f>
        <v>Débil</v>
      </c>
      <c r="I11" s="967" t="s">
        <v>202</v>
      </c>
      <c r="J11" s="961"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962" t="str">
        <f>IF(J11="Fuerte","NO",IF(J11=" "," ","SI"))</f>
        <v>SI</v>
      </c>
      <c r="L11" s="923" t="s">
        <v>531</v>
      </c>
    </row>
    <row r="12" spans="1:230" ht="29.25" customHeight="1" x14ac:dyDescent="0.2">
      <c r="A12" s="884"/>
      <c r="B12" s="939"/>
      <c r="C12" s="969"/>
      <c r="D12" s="965"/>
      <c r="E12" s="98" t="s">
        <v>218</v>
      </c>
      <c r="F12" s="63" t="s">
        <v>181</v>
      </c>
      <c r="G12" s="62">
        <f>IF(F12="Adecuado",15,0)</f>
        <v>15</v>
      </c>
      <c r="H12" s="934"/>
      <c r="I12" s="937"/>
      <c r="J12" s="886"/>
      <c r="K12" s="957"/>
      <c r="L12" s="923"/>
    </row>
    <row r="13" spans="1:230" ht="36.75" customHeight="1" x14ac:dyDescent="0.2">
      <c r="A13" s="884"/>
      <c r="B13" s="939"/>
      <c r="C13" s="969"/>
      <c r="D13" s="49" t="s">
        <v>219</v>
      </c>
      <c r="E13" s="98" t="s">
        <v>220</v>
      </c>
      <c r="F13" s="63" t="s">
        <v>185</v>
      </c>
      <c r="G13" s="62">
        <f>IF(F13="Oportuna",15,0)</f>
        <v>0</v>
      </c>
      <c r="H13" s="934"/>
      <c r="I13" s="937"/>
      <c r="J13" s="886"/>
      <c r="K13" s="957"/>
      <c r="L13" s="923"/>
      <c r="N13" s="202"/>
    </row>
    <row r="14" spans="1:230" ht="43.5" customHeight="1" x14ac:dyDescent="0.2">
      <c r="A14" s="884"/>
      <c r="B14" s="939"/>
      <c r="C14" s="969"/>
      <c r="D14" s="49" t="s">
        <v>221</v>
      </c>
      <c r="E14" s="98" t="s">
        <v>222</v>
      </c>
      <c r="F14" s="203" t="s">
        <v>188</v>
      </c>
      <c r="G14" s="62">
        <f>IF(F14="Prevenir",15,IF(F14="Detectar",10,0))</f>
        <v>10</v>
      </c>
      <c r="H14" s="934"/>
      <c r="I14" s="937"/>
      <c r="J14" s="886"/>
      <c r="K14" s="957"/>
      <c r="L14" s="923"/>
    </row>
    <row r="15" spans="1:230" ht="29.25" customHeight="1" x14ac:dyDescent="0.2">
      <c r="A15" s="884"/>
      <c r="B15" s="939"/>
      <c r="C15" s="969"/>
      <c r="D15" s="49" t="s">
        <v>268</v>
      </c>
      <c r="E15" s="98" t="s">
        <v>224</v>
      </c>
      <c r="F15" s="63" t="s">
        <v>191</v>
      </c>
      <c r="G15" s="62">
        <f>IF(F15="Confiable",15,0)</f>
        <v>15</v>
      </c>
      <c r="H15" s="934"/>
      <c r="I15" s="937"/>
      <c r="J15" s="886"/>
      <c r="K15" s="957"/>
      <c r="L15" s="923"/>
    </row>
    <row r="16" spans="1:230" ht="70.5" customHeight="1" x14ac:dyDescent="0.2">
      <c r="A16" s="884"/>
      <c r="B16" s="939"/>
      <c r="C16" s="969"/>
      <c r="D16" s="49" t="s">
        <v>269</v>
      </c>
      <c r="E16" s="98" t="s">
        <v>226</v>
      </c>
      <c r="F16" s="203" t="s">
        <v>195</v>
      </c>
      <c r="G16" s="62">
        <f>IF(F16="Se investigan y se resuelven oportunamente",15,0)</f>
        <v>0</v>
      </c>
      <c r="H16" s="934"/>
      <c r="I16" s="937"/>
      <c r="J16" s="886"/>
      <c r="K16" s="957"/>
      <c r="L16" s="923"/>
    </row>
    <row r="17" spans="1:76" ht="29.25" customHeight="1" x14ac:dyDescent="0.2">
      <c r="A17" s="885"/>
      <c r="B17" s="939"/>
      <c r="C17" s="970"/>
      <c r="D17" s="44" t="s">
        <v>227</v>
      </c>
      <c r="E17" s="98" t="s">
        <v>228</v>
      </c>
      <c r="F17" s="63" t="s">
        <v>197</v>
      </c>
      <c r="G17" s="62">
        <f>IF(F17="Completa",10,IF(F17="Incompleta",5,0))</f>
        <v>10</v>
      </c>
      <c r="H17" s="935"/>
      <c r="I17" s="937"/>
      <c r="J17" s="886"/>
      <c r="K17" s="957"/>
      <c r="L17" s="923"/>
    </row>
    <row r="18" spans="1:76" ht="15.75" thickBot="1" x14ac:dyDescent="0.25">
      <c r="A18" s="112"/>
      <c r="B18" s="111"/>
      <c r="C18" s="109"/>
      <c r="D18" s="110"/>
      <c r="E18" s="57" t="s">
        <v>229</v>
      </c>
      <c r="F18" s="16"/>
      <c r="G18" s="124">
        <f>SUM(G11:G17)</f>
        <v>65</v>
      </c>
      <c r="H18" s="58"/>
      <c r="I18" s="113"/>
      <c r="J18" s="113"/>
      <c r="K18" s="114"/>
    </row>
    <row r="19" spans="1:76" ht="15" thickBot="1" x14ac:dyDescent="0.25">
      <c r="A19" s="54"/>
      <c r="B19" s="60"/>
    </row>
    <row r="20" spans="1:76" s="53" customFormat="1" ht="30" customHeight="1" x14ac:dyDescent="0.25">
      <c r="A20" s="945" t="s">
        <v>87</v>
      </c>
      <c r="B20" s="947" t="s">
        <v>232</v>
      </c>
      <c r="C20" s="949" t="s">
        <v>205</v>
      </c>
      <c r="D20" s="929" t="s">
        <v>206</v>
      </c>
      <c r="E20" s="929"/>
      <c r="F20" s="929"/>
      <c r="G20" s="929"/>
      <c r="H20" s="929"/>
      <c r="I20" s="102" t="s">
        <v>207</v>
      </c>
      <c r="J20" s="930" t="s">
        <v>208</v>
      </c>
      <c r="K20" s="932" t="s">
        <v>209</v>
      </c>
    </row>
    <row r="21" spans="1:76" s="53" customFormat="1" ht="60.75" thickBot="1" x14ac:dyDescent="0.3">
      <c r="A21" s="946"/>
      <c r="B21" s="989"/>
      <c r="C21" s="950"/>
      <c r="D21" s="103" t="s">
        <v>210</v>
      </c>
      <c r="E21" s="50" t="s">
        <v>211</v>
      </c>
      <c r="F21" s="103" t="s">
        <v>212</v>
      </c>
      <c r="G21" s="103" t="s">
        <v>213</v>
      </c>
      <c r="H21" s="106" t="s">
        <v>230</v>
      </c>
      <c r="I21" s="51" t="s">
        <v>215</v>
      </c>
      <c r="J21" s="931"/>
      <c r="K21" s="933"/>
    </row>
    <row r="22" spans="1:76" x14ac:dyDescent="0.2">
      <c r="A22" s="990"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B22" s="990" t="str">
        <f>DESCRIPCION!D12</f>
        <v>Fallas en la cultura de la probidad (Honradez)</v>
      </c>
      <c r="C22" s="986" t="s">
        <v>528</v>
      </c>
      <c r="D22" s="987" t="s">
        <v>216</v>
      </c>
      <c r="E22" s="100" t="s">
        <v>217</v>
      </c>
      <c r="F22" s="205" t="s">
        <v>179</v>
      </c>
      <c r="G22" s="126">
        <f>IF(F22="Asignado",15,0)</f>
        <v>15</v>
      </c>
      <c r="H22" s="966" t="str">
        <f>IF(AND(G29&gt;0,G29&lt;=85),"Débil",IF(AND(G29&gt;85,G29&lt;=95),"Moderado",IF(G29&gt;96,"Fuerte"," ")))</f>
        <v>Fuerte</v>
      </c>
      <c r="I22" s="967" t="s">
        <v>201</v>
      </c>
      <c r="J22" s="961"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988" t="str">
        <f>IF(J22="Fuerte","NO",IF(J22=" "," ","SI"))</f>
        <v>NO</v>
      </c>
    </row>
    <row r="23" spans="1:76" ht="28.5" x14ac:dyDescent="0.2">
      <c r="A23" s="991"/>
      <c r="B23" s="991"/>
      <c r="C23" s="951"/>
      <c r="D23" s="965"/>
      <c r="E23" s="98" t="s">
        <v>218</v>
      </c>
      <c r="F23" s="63" t="s">
        <v>181</v>
      </c>
      <c r="G23" s="62">
        <f>IF(F23="Adecuado",15,0)</f>
        <v>15</v>
      </c>
      <c r="H23" s="934"/>
      <c r="I23" s="937"/>
      <c r="J23" s="886"/>
      <c r="K23" s="928"/>
    </row>
    <row r="24" spans="1:76" ht="42.75" x14ac:dyDescent="0.2">
      <c r="A24" s="991"/>
      <c r="B24" s="991"/>
      <c r="C24" s="951"/>
      <c r="D24" s="49" t="s">
        <v>219</v>
      </c>
      <c r="E24" s="98" t="s">
        <v>220</v>
      </c>
      <c r="F24" s="63" t="s">
        <v>184</v>
      </c>
      <c r="G24" s="62">
        <f>IF(F24="Oportuna",15,0)</f>
        <v>15</v>
      </c>
      <c r="H24" s="934"/>
      <c r="I24" s="937"/>
      <c r="J24" s="886"/>
      <c r="K24" s="928"/>
    </row>
    <row r="25" spans="1:76" ht="42.75" x14ac:dyDescent="0.2">
      <c r="A25" s="991"/>
      <c r="B25" s="991"/>
      <c r="C25" s="951"/>
      <c r="D25" s="49" t="s">
        <v>221</v>
      </c>
      <c r="E25" s="98" t="s">
        <v>222</v>
      </c>
      <c r="F25" s="203" t="s">
        <v>187</v>
      </c>
      <c r="G25" s="62">
        <f>IF(F25="Prevenir",15,IF(F25="Detectar",10,0))</f>
        <v>15</v>
      </c>
      <c r="H25" s="934"/>
      <c r="I25" s="937"/>
      <c r="J25" s="886"/>
      <c r="K25" s="928"/>
    </row>
    <row r="26" spans="1:76" ht="29.25" customHeight="1" x14ac:dyDescent="0.2">
      <c r="A26" s="991"/>
      <c r="B26" s="991"/>
      <c r="C26" s="951"/>
      <c r="D26" s="49" t="s">
        <v>223</v>
      </c>
      <c r="E26" s="98" t="s">
        <v>224</v>
      </c>
      <c r="F26" s="63" t="s">
        <v>191</v>
      </c>
      <c r="G26" s="62">
        <f>IF(F26="Confiable",15,0)</f>
        <v>15</v>
      </c>
      <c r="H26" s="934"/>
      <c r="I26" s="937"/>
      <c r="J26" s="886"/>
      <c r="K26" s="928"/>
    </row>
    <row r="27" spans="1:76" ht="50.25" customHeight="1" x14ac:dyDescent="0.2">
      <c r="A27" s="991"/>
      <c r="B27" s="991"/>
      <c r="C27" s="951"/>
      <c r="D27" s="49" t="s">
        <v>225</v>
      </c>
      <c r="E27" s="98" t="s">
        <v>226</v>
      </c>
      <c r="F27" s="203" t="s">
        <v>194</v>
      </c>
      <c r="G27" s="62">
        <f>IF(F27="Se investigan y se resuelven oportunamente",15,0)</f>
        <v>15</v>
      </c>
      <c r="H27" s="934"/>
      <c r="I27" s="937"/>
      <c r="J27" s="886"/>
      <c r="K27" s="928"/>
    </row>
    <row r="28" spans="1:76" ht="29.25" customHeight="1" x14ac:dyDescent="0.2">
      <c r="A28" s="1004"/>
      <c r="B28" s="991"/>
      <c r="C28" s="952"/>
      <c r="D28" s="44" t="s">
        <v>227</v>
      </c>
      <c r="E28" s="98" t="s">
        <v>228</v>
      </c>
      <c r="F28" s="63" t="s">
        <v>197</v>
      </c>
      <c r="G28" s="62">
        <f>IF(F28="Completa",10,IF(F28="Incompleta",5,0))</f>
        <v>10</v>
      </c>
      <c r="H28" s="935"/>
      <c r="I28" s="937"/>
      <c r="J28" s="886"/>
      <c r="K28" s="928"/>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row>
    <row r="29" spans="1:76" s="59" customFormat="1" ht="15.75" thickBot="1" x14ac:dyDescent="0.25">
      <c r="A29" s="112"/>
      <c r="B29" s="115"/>
      <c r="C29" s="55"/>
      <c r="D29" s="56"/>
      <c r="E29" s="125" t="s">
        <v>229</v>
      </c>
      <c r="F29" s="124"/>
      <c r="G29" s="124">
        <f>SUM(G22:G28)</f>
        <v>100</v>
      </c>
      <c r="H29" s="58"/>
      <c r="I29" s="113"/>
      <c r="J29" s="113"/>
      <c r="K29" s="114"/>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c r="BX29" s="60"/>
    </row>
    <row r="30" spans="1:76" ht="15" thickBot="1" x14ac:dyDescent="0.25">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row>
    <row r="31" spans="1:76" s="52" customFormat="1" ht="30" customHeight="1" x14ac:dyDescent="0.25">
      <c r="A31" s="945" t="s">
        <v>87</v>
      </c>
      <c r="B31" s="947" t="s">
        <v>232</v>
      </c>
      <c r="C31" s="949" t="s">
        <v>205</v>
      </c>
      <c r="D31" s="929" t="s">
        <v>206</v>
      </c>
      <c r="E31" s="929"/>
      <c r="F31" s="929"/>
      <c r="G31" s="929"/>
      <c r="H31" s="929"/>
      <c r="I31" s="102" t="s">
        <v>207</v>
      </c>
      <c r="J31" s="930" t="s">
        <v>208</v>
      </c>
      <c r="K31" s="963" t="s">
        <v>209</v>
      </c>
      <c r="L31" s="922" t="s">
        <v>529</v>
      </c>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116"/>
      <c r="BG31" s="116"/>
      <c r="BH31" s="116"/>
      <c r="BI31" s="116"/>
      <c r="BJ31" s="116"/>
      <c r="BK31" s="116"/>
      <c r="BL31" s="116"/>
      <c r="BM31" s="116"/>
      <c r="BN31" s="116"/>
      <c r="BO31" s="116"/>
      <c r="BP31" s="116"/>
      <c r="BQ31" s="116"/>
      <c r="BR31" s="116"/>
      <c r="BS31" s="116"/>
      <c r="BT31" s="116"/>
      <c r="BU31" s="116"/>
      <c r="BV31" s="116"/>
      <c r="BW31" s="116"/>
      <c r="BX31" s="116"/>
    </row>
    <row r="32" spans="1:76" s="53" customFormat="1" ht="81" customHeight="1" thickBot="1" x14ac:dyDescent="0.3">
      <c r="A32" s="946"/>
      <c r="B32" s="948"/>
      <c r="C32" s="950"/>
      <c r="D32" s="103" t="s">
        <v>210</v>
      </c>
      <c r="E32" s="50" t="s">
        <v>211</v>
      </c>
      <c r="F32" s="103" t="s">
        <v>212</v>
      </c>
      <c r="G32" s="103" t="s">
        <v>213</v>
      </c>
      <c r="H32" s="106" t="s">
        <v>230</v>
      </c>
      <c r="I32" s="51" t="s">
        <v>215</v>
      </c>
      <c r="J32" s="931"/>
      <c r="K32" s="964"/>
      <c r="L32" s="922"/>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c r="BF32" s="116"/>
      <c r="BG32" s="116"/>
      <c r="BH32" s="116"/>
      <c r="BI32" s="116"/>
      <c r="BJ32" s="116"/>
      <c r="BK32" s="116"/>
      <c r="BL32" s="116"/>
      <c r="BM32" s="116"/>
      <c r="BN32" s="116"/>
      <c r="BO32" s="116"/>
      <c r="BP32" s="116"/>
      <c r="BQ32" s="116"/>
      <c r="BR32" s="116"/>
      <c r="BS32" s="116"/>
      <c r="BT32" s="116"/>
      <c r="BU32" s="116"/>
      <c r="BV32" s="116"/>
      <c r="BW32" s="116"/>
      <c r="BX32" s="116"/>
    </row>
    <row r="33" spans="1:76" ht="20.25" customHeight="1" x14ac:dyDescent="0.2">
      <c r="A33" s="995"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B33" s="938" t="str">
        <f>DESCRIPCION!D10</f>
        <v>Dificultad en la ejecución de las fases de los trámites soportados con la informacion precedente y el uso de herramientas tecnológicas que previenen las acciones presenciales</v>
      </c>
      <c r="C33" s="992" t="s">
        <v>532</v>
      </c>
      <c r="D33" s="965" t="s">
        <v>216</v>
      </c>
      <c r="E33" s="122" t="s">
        <v>217</v>
      </c>
      <c r="F33" s="66" t="s">
        <v>179</v>
      </c>
      <c r="G33" s="123">
        <f>IF(F33="Asignado",15,0)</f>
        <v>15</v>
      </c>
      <c r="H33" s="966" t="str">
        <f>IF(AND(G40&gt;0,G40&lt;=85),"Débil",IF(AND(G40&gt;85,G40&lt;=95),"Moderado",IF(G40&gt;96,"Fuerte"," ")))</f>
        <v>Débil</v>
      </c>
      <c r="I33" s="936" t="s">
        <v>202</v>
      </c>
      <c r="J33" s="961"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Débil</v>
      </c>
      <c r="K33" s="962" t="str">
        <f>IF(J33="Fuerte","NO",IF(J33=" "," ","SI"))</f>
        <v>SI</v>
      </c>
      <c r="L33" s="924" t="s">
        <v>533</v>
      </c>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c r="BK33" s="60"/>
      <c r="BL33" s="60"/>
      <c r="BM33" s="60"/>
      <c r="BN33" s="60"/>
      <c r="BO33" s="60"/>
      <c r="BP33" s="60"/>
      <c r="BQ33" s="60"/>
      <c r="BR33" s="60"/>
      <c r="BS33" s="60"/>
      <c r="BT33" s="60"/>
      <c r="BU33" s="60"/>
      <c r="BV33" s="60"/>
      <c r="BW33" s="60"/>
      <c r="BX33" s="60"/>
    </row>
    <row r="34" spans="1:76" ht="28.5" x14ac:dyDescent="0.2">
      <c r="A34" s="884"/>
      <c r="B34" s="939"/>
      <c r="C34" s="993"/>
      <c r="D34" s="965"/>
      <c r="E34" s="98" t="s">
        <v>218</v>
      </c>
      <c r="F34" s="63" t="s">
        <v>181</v>
      </c>
      <c r="G34" s="62">
        <f>IF(F34="Adecuado",15,0)</f>
        <v>15</v>
      </c>
      <c r="H34" s="934"/>
      <c r="I34" s="937"/>
      <c r="J34" s="886"/>
      <c r="K34" s="957"/>
      <c r="L34" s="925"/>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60"/>
      <c r="BT34" s="60"/>
      <c r="BU34" s="60"/>
      <c r="BV34" s="60"/>
      <c r="BW34" s="60"/>
      <c r="BX34" s="60"/>
    </row>
    <row r="35" spans="1:76" ht="34.5" customHeight="1" x14ac:dyDescent="0.2">
      <c r="A35" s="884"/>
      <c r="B35" s="939"/>
      <c r="C35" s="993"/>
      <c r="D35" s="49" t="s">
        <v>219</v>
      </c>
      <c r="E35" s="98" t="s">
        <v>220</v>
      </c>
      <c r="F35" s="63" t="s">
        <v>185</v>
      </c>
      <c r="G35" s="62">
        <f>IF(F35="Oportuna",15,0)</f>
        <v>0</v>
      </c>
      <c r="H35" s="934"/>
      <c r="I35" s="937"/>
      <c r="J35" s="886"/>
      <c r="K35" s="957"/>
      <c r="L35" s="925"/>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60"/>
      <c r="BU35" s="60"/>
      <c r="BV35" s="60"/>
      <c r="BW35" s="60"/>
      <c r="BX35" s="60"/>
    </row>
    <row r="36" spans="1:76" ht="42.75" x14ac:dyDescent="0.2">
      <c r="A36" s="884"/>
      <c r="B36" s="939"/>
      <c r="C36" s="993"/>
      <c r="D36" s="49" t="s">
        <v>221</v>
      </c>
      <c r="E36" s="98" t="s">
        <v>222</v>
      </c>
      <c r="F36" s="203" t="s">
        <v>188</v>
      </c>
      <c r="G36" s="62">
        <f>IF(F36="Prevenir",15,IF(F36="Detectar",10,0))</f>
        <v>10</v>
      </c>
      <c r="H36" s="934"/>
      <c r="I36" s="937"/>
      <c r="J36" s="886"/>
      <c r="K36" s="957"/>
      <c r="L36" s="925"/>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60"/>
      <c r="BU36" s="60"/>
      <c r="BV36" s="60"/>
      <c r="BW36" s="60"/>
      <c r="BX36" s="60"/>
    </row>
    <row r="37" spans="1:76" ht="28.5" x14ac:dyDescent="0.2">
      <c r="A37" s="884"/>
      <c r="B37" s="939"/>
      <c r="C37" s="993"/>
      <c r="D37" s="49" t="s">
        <v>223</v>
      </c>
      <c r="E37" s="98" t="s">
        <v>224</v>
      </c>
      <c r="F37" s="63" t="s">
        <v>191</v>
      </c>
      <c r="G37" s="62">
        <f>IF(F37="Confiable",15,0)</f>
        <v>15</v>
      </c>
      <c r="H37" s="934"/>
      <c r="I37" s="937"/>
      <c r="J37" s="886"/>
      <c r="K37" s="957"/>
      <c r="L37" s="925"/>
    </row>
    <row r="38" spans="1:76" ht="42.75" x14ac:dyDescent="0.2">
      <c r="A38" s="884"/>
      <c r="B38" s="939"/>
      <c r="C38" s="993"/>
      <c r="D38" s="49" t="s">
        <v>225</v>
      </c>
      <c r="E38" s="98" t="s">
        <v>226</v>
      </c>
      <c r="F38" s="203" t="s">
        <v>194</v>
      </c>
      <c r="G38" s="62">
        <f>IF(F38="Se investigan y se resuelven oportunamente",15,0)</f>
        <v>15</v>
      </c>
      <c r="H38" s="934"/>
      <c r="I38" s="937"/>
      <c r="J38" s="886"/>
      <c r="K38" s="957"/>
      <c r="L38" s="925"/>
    </row>
    <row r="39" spans="1:76" ht="28.5" x14ac:dyDescent="0.2">
      <c r="A39" s="885"/>
      <c r="B39" s="926"/>
      <c r="C39" s="994"/>
      <c r="D39" s="44" t="s">
        <v>227</v>
      </c>
      <c r="E39" s="98" t="s">
        <v>228</v>
      </c>
      <c r="F39" s="63" t="s">
        <v>197</v>
      </c>
      <c r="G39" s="62">
        <f>IF(F39="Completa",10,IF(F39="Incompleta",5,0))</f>
        <v>10</v>
      </c>
      <c r="H39" s="935"/>
      <c r="I39" s="937"/>
      <c r="J39" s="886"/>
      <c r="K39" s="957"/>
      <c r="L39" s="925"/>
    </row>
    <row r="40" spans="1:76" ht="15.75" thickBot="1" x14ac:dyDescent="0.25">
      <c r="A40" s="117"/>
      <c r="B40" s="118"/>
      <c r="C40" s="119"/>
      <c r="D40" s="56"/>
      <c r="E40" s="127" t="s">
        <v>229</v>
      </c>
      <c r="F40" s="124"/>
      <c r="G40" s="124">
        <f>SUM(G33:G39)</f>
        <v>80</v>
      </c>
      <c r="H40" s="58"/>
      <c r="I40" s="113"/>
      <c r="J40" s="113"/>
      <c r="K40" s="114"/>
    </row>
    <row r="41" spans="1:76" ht="15" thickBot="1" x14ac:dyDescent="0.25">
      <c r="A41" s="54"/>
      <c r="B41" s="60"/>
    </row>
    <row r="42" spans="1:76" s="53" customFormat="1" ht="30" customHeight="1" x14ac:dyDescent="0.25">
      <c r="A42" s="945" t="s">
        <v>87</v>
      </c>
      <c r="B42" s="947" t="s">
        <v>232</v>
      </c>
      <c r="C42" s="949" t="s">
        <v>205</v>
      </c>
      <c r="D42" s="929" t="s">
        <v>206</v>
      </c>
      <c r="E42" s="929"/>
      <c r="F42" s="929"/>
      <c r="G42" s="929"/>
      <c r="H42" s="929"/>
      <c r="I42" s="102" t="s">
        <v>207</v>
      </c>
      <c r="J42" s="930" t="s">
        <v>208</v>
      </c>
      <c r="K42" s="932" t="s">
        <v>209</v>
      </c>
    </row>
    <row r="43" spans="1:76" s="53" customFormat="1" ht="60.75" thickBot="1" x14ac:dyDescent="0.3">
      <c r="A43" s="946"/>
      <c r="B43" s="948"/>
      <c r="C43" s="950"/>
      <c r="D43" s="103" t="s">
        <v>210</v>
      </c>
      <c r="E43" s="50" t="s">
        <v>211</v>
      </c>
      <c r="F43" s="103" t="s">
        <v>212</v>
      </c>
      <c r="G43" s="103" t="s">
        <v>213</v>
      </c>
      <c r="H43" s="106" t="s">
        <v>230</v>
      </c>
      <c r="I43" s="51" t="s">
        <v>215</v>
      </c>
      <c r="J43" s="931"/>
      <c r="K43" s="933"/>
    </row>
    <row r="44" spans="1:76" ht="20.25" customHeight="1" x14ac:dyDescent="0.2">
      <c r="A44" s="942" t="str">
        <f>DESCRIPCION!A13</f>
        <v>Posibilidad de Incumplimiento en el reporte, consolidación, registro y publicación de la información suministrada por las dependencias de la entidad.</v>
      </c>
      <c r="B44" s="583" t="str">
        <f>DESCRIPCION!D13</f>
        <v>Incumplimiento de las metas de los programas y demas directrices definidas por la entidad</v>
      </c>
      <c r="C44" s="996" t="s">
        <v>534</v>
      </c>
      <c r="D44" s="965" t="s">
        <v>216</v>
      </c>
      <c r="E44" s="122" t="s">
        <v>217</v>
      </c>
      <c r="F44" s="66" t="s">
        <v>179</v>
      </c>
      <c r="G44" s="123">
        <f>IF(F44="Asignado",15,0)</f>
        <v>15</v>
      </c>
      <c r="H44" s="934" t="str">
        <f>IF(AND(G51&gt;0,G51&lt;=85),"Débil",IF(AND(G51&gt;85,G51&lt;=95),"Moderado",IF(G51&gt;96,"Fuerte"," ")))</f>
        <v>Fuerte</v>
      </c>
      <c r="I44" s="936" t="s">
        <v>201</v>
      </c>
      <c r="J44" s="961"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988" t="str">
        <f>IF(J44="Fuerte","NO",IF(J44=" "," ","SI"))</f>
        <v>NO</v>
      </c>
    </row>
    <row r="45" spans="1:76" ht="28.5" x14ac:dyDescent="0.2">
      <c r="A45" s="943"/>
      <c r="B45" s="584"/>
      <c r="C45" s="996"/>
      <c r="D45" s="965"/>
      <c r="E45" s="98" t="s">
        <v>218</v>
      </c>
      <c r="F45" s="63" t="s">
        <v>181</v>
      </c>
      <c r="G45" s="62">
        <f>IF(F45="Adecuado",15,0)</f>
        <v>15</v>
      </c>
      <c r="H45" s="934"/>
      <c r="I45" s="937"/>
      <c r="J45" s="886"/>
      <c r="K45" s="928"/>
    </row>
    <row r="46" spans="1:76" ht="42.75" x14ac:dyDescent="0.2">
      <c r="A46" s="943"/>
      <c r="B46" s="584"/>
      <c r="C46" s="996"/>
      <c r="D46" s="49" t="s">
        <v>219</v>
      </c>
      <c r="E46" s="98" t="s">
        <v>220</v>
      </c>
      <c r="F46" s="63" t="s">
        <v>184</v>
      </c>
      <c r="G46" s="62">
        <f>IF(F46="Oportuna",15,0)</f>
        <v>15</v>
      </c>
      <c r="H46" s="934"/>
      <c r="I46" s="937"/>
      <c r="J46" s="886"/>
      <c r="K46" s="928"/>
    </row>
    <row r="47" spans="1:76" ht="42.75" x14ac:dyDescent="0.2">
      <c r="A47" s="943"/>
      <c r="B47" s="584"/>
      <c r="C47" s="996"/>
      <c r="D47" s="49" t="s">
        <v>221</v>
      </c>
      <c r="E47" s="98" t="s">
        <v>222</v>
      </c>
      <c r="F47" s="203" t="s">
        <v>187</v>
      </c>
      <c r="G47" s="62">
        <f>IF(F47="Prevenir",15,IF(F47="Detectar",10,0))</f>
        <v>15</v>
      </c>
      <c r="H47" s="934"/>
      <c r="I47" s="937"/>
      <c r="J47" s="886"/>
      <c r="K47" s="928"/>
    </row>
    <row r="48" spans="1:76" ht="28.5" x14ac:dyDescent="0.2">
      <c r="A48" s="943"/>
      <c r="B48" s="584"/>
      <c r="C48" s="996"/>
      <c r="D48" s="49" t="s">
        <v>223</v>
      </c>
      <c r="E48" s="98" t="s">
        <v>224</v>
      </c>
      <c r="F48" s="63" t="s">
        <v>191</v>
      </c>
      <c r="G48" s="62">
        <f>IF(F48="Confiable",15,0)</f>
        <v>15</v>
      </c>
      <c r="H48" s="934"/>
      <c r="I48" s="937"/>
      <c r="J48" s="886"/>
      <c r="K48" s="928"/>
    </row>
    <row r="49" spans="1:77" ht="56.25" customHeight="1" x14ac:dyDescent="0.2">
      <c r="A49" s="943"/>
      <c r="B49" s="584"/>
      <c r="C49" s="996"/>
      <c r="D49" s="49" t="s">
        <v>225</v>
      </c>
      <c r="E49" s="98" t="s">
        <v>226</v>
      </c>
      <c r="F49" s="203" t="s">
        <v>194</v>
      </c>
      <c r="G49" s="62">
        <f>IF(F49="Se investigan y se resuelven oportunamente",15,0)</f>
        <v>15</v>
      </c>
      <c r="H49" s="934"/>
      <c r="I49" s="937"/>
      <c r="J49" s="886"/>
      <c r="K49" s="928"/>
    </row>
    <row r="50" spans="1:77" ht="28.5" x14ac:dyDescent="0.2">
      <c r="A50" s="944"/>
      <c r="B50" s="584"/>
      <c r="C50" s="997"/>
      <c r="D50" s="44" t="s">
        <v>227</v>
      </c>
      <c r="E50" s="98" t="s">
        <v>228</v>
      </c>
      <c r="F50" s="63" t="s">
        <v>197</v>
      </c>
      <c r="G50" s="62">
        <f>IF(F50="Completa",10,IF(F50="Incompleta",5,0))</f>
        <v>10</v>
      </c>
      <c r="H50" s="935"/>
      <c r="I50" s="937"/>
      <c r="J50" s="886"/>
      <c r="K50" s="928"/>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c r="BK50" s="60"/>
      <c r="BL50" s="60"/>
      <c r="BM50" s="60"/>
      <c r="BN50" s="60"/>
      <c r="BO50" s="60"/>
      <c r="BP50" s="60"/>
      <c r="BQ50" s="60"/>
      <c r="BR50" s="60"/>
      <c r="BS50" s="60"/>
      <c r="BT50" s="60"/>
      <c r="BU50" s="60"/>
      <c r="BV50" s="60"/>
      <c r="BW50" s="60"/>
      <c r="BX50" s="60"/>
      <c r="BY50" s="60"/>
    </row>
    <row r="51" spans="1:77" s="59" customFormat="1" ht="15.75" thickBot="1" x14ac:dyDescent="0.25">
      <c r="A51" s="117"/>
      <c r="B51" s="120"/>
      <c r="C51" s="55"/>
      <c r="D51" s="56"/>
      <c r="E51" s="127" t="s">
        <v>229</v>
      </c>
      <c r="F51" s="124"/>
      <c r="G51" s="124">
        <f>SUM(G44:G50)</f>
        <v>100</v>
      </c>
      <c r="H51" s="58"/>
      <c r="I51" s="113"/>
      <c r="J51" s="113"/>
      <c r="K51" s="114"/>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60"/>
    </row>
    <row r="52" spans="1:77" ht="15" thickBot="1" x14ac:dyDescent="0.25">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row>
    <row r="53" spans="1:77" s="52" customFormat="1" ht="30" customHeight="1" x14ac:dyDescent="0.25">
      <c r="A53" s="945" t="s">
        <v>87</v>
      </c>
      <c r="B53" s="947" t="s">
        <v>232</v>
      </c>
      <c r="C53" s="949" t="s">
        <v>205</v>
      </c>
      <c r="D53" s="929" t="s">
        <v>206</v>
      </c>
      <c r="E53" s="929"/>
      <c r="F53" s="929"/>
      <c r="G53" s="929"/>
      <c r="H53" s="929"/>
      <c r="I53" s="102" t="s">
        <v>207</v>
      </c>
      <c r="J53" s="930" t="s">
        <v>208</v>
      </c>
      <c r="K53" s="932" t="s">
        <v>209</v>
      </c>
      <c r="L53" s="922" t="s">
        <v>529</v>
      </c>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c r="BY53" s="116"/>
    </row>
    <row r="54" spans="1:77" s="53" customFormat="1" ht="60.75" thickBot="1" x14ac:dyDescent="0.3">
      <c r="A54" s="946"/>
      <c r="B54" s="948"/>
      <c r="C54" s="950"/>
      <c r="D54" s="103" t="s">
        <v>210</v>
      </c>
      <c r="E54" s="50" t="s">
        <v>211</v>
      </c>
      <c r="F54" s="103" t="s">
        <v>212</v>
      </c>
      <c r="G54" s="103" t="s">
        <v>213</v>
      </c>
      <c r="H54" s="106" t="s">
        <v>230</v>
      </c>
      <c r="I54" s="51" t="s">
        <v>215</v>
      </c>
      <c r="J54" s="931"/>
      <c r="K54" s="933"/>
      <c r="L54" s="922"/>
    </row>
    <row r="55" spans="1:77" ht="20.25" customHeight="1" x14ac:dyDescent="0.2">
      <c r="A55" s="942" t="str">
        <f>DESCRIPCION!A13</f>
        <v>Posibilidad de Incumplimiento en el reporte, consolidación, registro y publicación de la información suministrada por las dependencias de la entidad.</v>
      </c>
      <c r="B55" s="583" t="str">
        <f>DESCRIPCION!D14</f>
        <v xml:space="preserve">Desconocimiento del proceso y procedimientos  por parte del personal de planta y contrato. </v>
      </c>
      <c r="C55" s="998" t="s">
        <v>535</v>
      </c>
      <c r="D55" s="965" t="s">
        <v>216</v>
      </c>
      <c r="E55" s="122" t="s">
        <v>217</v>
      </c>
      <c r="F55" s="66" t="s">
        <v>179</v>
      </c>
      <c r="G55" s="123">
        <f>IF(F55="Asignado",15,0)</f>
        <v>15</v>
      </c>
      <c r="H55" s="934" t="str">
        <f>IF(AND(G62&gt;0,G62&lt;=85),"Débil",IF(AND(G62&gt;85,G62&lt;=95),"Moderado",IF(G62&gt;96,"Fuerte"," ")))</f>
        <v>Débil</v>
      </c>
      <c r="I55" s="936" t="s">
        <v>202</v>
      </c>
      <c r="J55" s="926"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Débil</v>
      </c>
      <c r="K55" s="956" t="str">
        <f>IF(J55="Fuerte","NO",IF(J55=" "," ","SI"))</f>
        <v>SI</v>
      </c>
      <c r="L55" s="924" t="s">
        <v>536</v>
      </c>
    </row>
    <row r="56" spans="1:77" ht="28.5" x14ac:dyDescent="0.2">
      <c r="A56" s="943"/>
      <c r="B56" s="584"/>
      <c r="C56" s="996"/>
      <c r="D56" s="965"/>
      <c r="E56" s="98" t="s">
        <v>218</v>
      </c>
      <c r="F56" s="63" t="s">
        <v>181</v>
      </c>
      <c r="G56" s="62">
        <f>IF(F56="Adecuado",15,0)</f>
        <v>15</v>
      </c>
      <c r="H56" s="934"/>
      <c r="I56" s="937"/>
      <c r="J56" s="886"/>
      <c r="K56" s="957"/>
      <c r="L56" s="925"/>
    </row>
    <row r="57" spans="1:77" ht="42.75" x14ac:dyDescent="0.2">
      <c r="A57" s="943"/>
      <c r="B57" s="584"/>
      <c r="C57" s="996"/>
      <c r="D57" s="49" t="s">
        <v>219</v>
      </c>
      <c r="E57" s="98" t="s">
        <v>220</v>
      </c>
      <c r="F57" s="63" t="s">
        <v>185</v>
      </c>
      <c r="G57" s="62">
        <f>IF(F57="Oportuna",15,0)</f>
        <v>0</v>
      </c>
      <c r="H57" s="934"/>
      <c r="I57" s="937"/>
      <c r="J57" s="886"/>
      <c r="K57" s="957"/>
      <c r="L57" s="925"/>
    </row>
    <row r="58" spans="1:77" ht="42.75" x14ac:dyDescent="0.2">
      <c r="A58" s="943"/>
      <c r="B58" s="584"/>
      <c r="C58" s="996"/>
      <c r="D58" s="49" t="s">
        <v>221</v>
      </c>
      <c r="E58" s="98" t="s">
        <v>222</v>
      </c>
      <c r="F58" s="290" t="s">
        <v>187</v>
      </c>
      <c r="G58" s="62">
        <f>IF(F58="Prevenir",15,IF(F58="Detectar",10,0))</f>
        <v>15</v>
      </c>
      <c r="H58" s="934"/>
      <c r="I58" s="937"/>
      <c r="J58" s="886"/>
      <c r="K58" s="957"/>
      <c r="L58" s="925"/>
    </row>
    <row r="59" spans="1:77" ht="28.5" x14ac:dyDescent="0.2">
      <c r="A59" s="943"/>
      <c r="B59" s="584"/>
      <c r="C59" s="996"/>
      <c r="D59" s="49" t="s">
        <v>223</v>
      </c>
      <c r="E59" s="98" t="s">
        <v>224</v>
      </c>
      <c r="F59" s="63" t="s">
        <v>191</v>
      </c>
      <c r="G59" s="62">
        <f>IF(F59="Confiable",15,0)</f>
        <v>15</v>
      </c>
      <c r="H59" s="934"/>
      <c r="I59" s="937"/>
      <c r="J59" s="886"/>
      <c r="K59" s="957"/>
      <c r="L59" s="925"/>
    </row>
    <row r="60" spans="1:77" ht="42.75" x14ac:dyDescent="0.2">
      <c r="A60" s="943"/>
      <c r="B60" s="584"/>
      <c r="C60" s="996"/>
      <c r="D60" s="49" t="s">
        <v>225</v>
      </c>
      <c r="E60" s="98" t="s">
        <v>226</v>
      </c>
      <c r="F60" s="203" t="s">
        <v>194</v>
      </c>
      <c r="G60" s="62">
        <f>IF(F60="Se investigan y se resuelven oportunamente",15,0)</f>
        <v>15</v>
      </c>
      <c r="H60" s="934"/>
      <c r="I60" s="937"/>
      <c r="J60" s="886"/>
      <c r="K60" s="957"/>
      <c r="L60" s="925"/>
    </row>
    <row r="61" spans="1:77" ht="28.5" x14ac:dyDescent="0.2">
      <c r="A61" s="944"/>
      <c r="B61" s="585"/>
      <c r="C61" s="996"/>
      <c r="D61" s="44" t="s">
        <v>227</v>
      </c>
      <c r="E61" s="98" t="s">
        <v>228</v>
      </c>
      <c r="F61" s="63" t="s">
        <v>197</v>
      </c>
      <c r="G61" s="62">
        <f>IF(F61="Completa",10,IF(F61="Incompleta",5,0))</f>
        <v>10</v>
      </c>
      <c r="H61" s="935"/>
      <c r="I61" s="937"/>
      <c r="J61" s="886"/>
      <c r="K61" s="957"/>
      <c r="L61" s="925"/>
    </row>
    <row r="62" spans="1:77" ht="15.75" thickBot="1" x14ac:dyDescent="0.25">
      <c r="A62" s="117"/>
      <c r="B62" s="118"/>
      <c r="C62" s="255" t="s">
        <v>438</v>
      </c>
      <c r="D62" s="56"/>
      <c r="E62" s="57" t="s">
        <v>229</v>
      </c>
      <c r="F62" s="16"/>
      <c r="G62" s="16">
        <f>SUM(G55:G61)</f>
        <v>85</v>
      </c>
      <c r="H62" s="58"/>
      <c r="I62" s="113"/>
      <c r="J62" s="113"/>
      <c r="K62" s="114"/>
    </row>
    <row r="63" spans="1:77" ht="15" thickBot="1" x14ac:dyDescent="0.25">
      <c r="A63" s="54"/>
      <c r="B63" s="60"/>
    </row>
    <row r="64" spans="1:77" ht="27" customHeight="1" x14ac:dyDescent="0.2">
      <c r="A64" s="945" t="s">
        <v>87</v>
      </c>
      <c r="B64" s="947" t="s">
        <v>232</v>
      </c>
      <c r="C64" s="949" t="s">
        <v>205</v>
      </c>
      <c r="D64" s="929" t="s">
        <v>206</v>
      </c>
      <c r="E64" s="929"/>
      <c r="F64" s="929"/>
      <c r="G64" s="929"/>
      <c r="H64" s="929"/>
      <c r="I64" s="102" t="s">
        <v>207</v>
      </c>
      <c r="J64" s="930" t="s">
        <v>208</v>
      </c>
      <c r="K64" s="932" t="s">
        <v>209</v>
      </c>
      <c r="L64" s="922" t="s">
        <v>529</v>
      </c>
    </row>
    <row r="65" spans="1:12" ht="42" customHeight="1" thickBot="1" x14ac:dyDescent="0.25">
      <c r="A65" s="946"/>
      <c r="B65" s="948"/>
      <c r="C65" s="950"/>
      <c r="D65" s="103" t="s">
        <v>210</v>
      </c>
      <c r="E65" s="50" t="s">
        <v>211</v>
      </c>
      <c r="F65" s="103" t="s">
        <v>212</v>
      </c>
      <c r="G65" s="103" t="s">
        <v>213</v>
      </c>
      <c r="H65" s="106" t="s">
        <v>230</v>
      </c>
      <c r="I65" s="51" t="s">
        <v>215</v>
      </c>
      <c r="J65" s="931"/>
      <c r="K65" s="933"/>
      <c r="L65" s="922"/>
    </row>
    <row r="66" spans="1:12" ht="28.5" customHeight="1" x14ac:dyDescent="0.2">
      <c r="A66" s="995" t="str">
        <f>DESCRIPCION!A16</f>
        <v xml:space="preserve"> Posibilidad de Perdida de información fisica y digital en los archivos urbanistico y gestion documental  </v>
      </c>
      <c r="B66" s="583" t="str">
        <f>DESCRIPCION!D16</f>
        <v xml:space="preserve">
Personal insuficiente para apoyar la totalidad de procesos </v>
      </c>
      <c r="C66" s="951" t="s">
        <v>537</v>
      </c>
      <c r="D66" s="965" t="s">
        <v>216</v>
      </c>
      <c r="E66" s="122" t="s">
        <v>217</v>
      </c>
      <c r="F66" s="66" t="s">
        <v>179</v>
      </c>
      <c r="G66" s="123">
        <f>IF(F66="Asignado",15,0)</f>
        <v>15</v>
      </c>
      <c r="H66" s="934" t="str">
        <f>IF(AND(G73&gt;0,G73&lt;=85),"Débil",IF(AND(G73&gt;85,G73&lt;=95),"Moderado",IF(G73&gt;96,"Fuerte"," ")))</f>
        <v>Débil</v>
      </c>
      <c r="I66" s="936" t="s">
        <v>202</v>
      </c>
      <c r="J66" s="926"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Débil</v>
      </c>
      <c r="K66" s="927" t="str">
        <f>IF(J66="Fuerte","NO",IF(J66=" "," ","SI"))</f>
        <v>SI</v>
      </c>
      <c r="L66" s="924" t="s">
        <v>538</v>
      </c>
    </row>
    <row r="67" spans="1:12" ht="31.5" customHeight="1" x14ac:dyDescent="0.2">
      <c r="A67" s="884"/>
      <c r="B67" s="584"/>
      <c r="C67" s="951"/>
      <c r="D67" s="965"/>
      <c r="E67" s="98" t="s">
        <v>218</v>
      </c>
      <c r="F67" s="63" t="s">
        <v>181</v>
      </c>
      <c r="G67" s="62">
        <f>IF(F67="Adecuado",15,0)</f>
        <v>15</v>
      </c>
      <c r="H67" s="934"/>
      <c r="I67" s="937"/>
      <c r="J67" s="886"/>
      <c r="K67" s="928"/>
      <c r="L67" s="925"/>
    </row>
    <row r="68" spans="1:12" ht="34.5" customHeight="1" x14ac:dyDescent="0.2">
      <c r="A68" s="884"/>
      <c r="B68" s="584"/>
      <c r="C68" s="951"/>
      <c r="D68" s="49" t="s">
        <v>219</v>
      </c>
      <c r="E68" s="98" t="s">
        <v>220</v>
      </c>
      <c r="F68" s="63" t="s">
        <v>185</v>
      </c>
      <c r="G68" s="62">
        <f>IF(F68="Oportuna",15,0)</f>
        <v>0</v>
      </c>
      <c r="H68" s="934"/>
      <c r="I68" s="937"/>
      <c r="J68" s="886"/>
      <c r="K68" s="928"/>
      <c r="L68" s="925"/>
    </row>
    <row r="69" spans="1:12" ht="46.5" customHeight="1" x14ac:dyDescent="0.2">
      <c r="A69" s="884"/>
      <c r="B69" s="584"/>
      <c r="C69" s="951"/>
      <c r="D69" s="49" t="s">
        <v>221</v>
      </c>
      <c r="E69" s="98" t="s">
        <v>222</v>
      </c>
      <c r="F69" s="203" t="s">
        <v>187</v>
      </c>
      <c r="G69" s="62">
        <f>IF(F69="Prevenir",15,IF(F69="Detectar",10,0))</f>
        <v>15</v>
      </c>
      <c r="H69" s="934"/>
      <c r="I69" s="937"/>
      <c r="J69" s="886"/>
      <c r="K69" s="928"/>
      <c r="L69" s="925"/>
    </row>
    <row r="70" spans="1:12" ht="42.75" customHeight="1" x14ac:dyDescent="0.2">
      <c r="A70" s="884"/>
      <c r="B70" s="584"/>
      <c r="C70" s="951"/>
      <c r="D70" s="49" t="s">
        <v>223</v>
      </c>
      <c r="E70" s="98" t="s">
        <v>224</v>
      </c>
      <c r="F70" s="63" t="s">
        <v>191</v>
      </c>
      <c r="G70" s="62">
        <f>IF(F70="Confiable",15,0)</f>
        <v>15</v>
      </c>
      <c r="H70" s="934"/>
      <c r="I70" s="937"/>
      <c r="J70" s="886"/>
      <c r="K70" s="928"/>
      <c r="L70" s="925"/>
    </row>
    <row r="71" spans="1:12" ht="47.25" customHeight="1" x14ac:dyDescent="0.2">
      <c r="A71" s="884"/>
      <c r="B71" s="584"/>
      <c r="C71" s="951"/>
      <c r="D71" s="49" t="s">
        <v>225</v>
      </c>
      <c r="E71" s="98" t="s">
        <v>226</v>
      </c>
      <c r="F71" s="203" t="s">
        <v>195</v>
      </c>
      <c r="G71" s="62">
        <f>IF(F71="Se investigan y se resuelven oportunamente",15,0)</f>
        <v>0</v>
      </c>
      <c r="H71" s="934"/>
      <c r="I71" s="937"/>
      <c r="J71" s="886"/>
      <c r="K71" s="928"/>
      <c r="L71" s="925"/>
    </row>
    <row r="72" spans="1:12" ht="48" customHeight="1" x14ac:dyDescent="0.2">
      <c r="A72" s="885"/>
      <c r="B72" s="585"/>
      <c r="C72" s="952"/>
      <c r="D72" s="44" t="s">
        <v>227</v>
      </c>
      <c r="E72" s="98" t="s">
        <v>228</v>
      </c>
      <c r="F72" s="63" t="s">
        <v>197</v>
      </c>
      <c r="G72" s="62">
        <f>IF(F72="Completa",10,IF(F72="Incompleta",5,0))</f>
        <v>10</v>
      </c>
      <c r="H72" s="935"/>
      <c r="I72" s="937"/>
      <c r="J72" s="886"/>
      <c r="K72" s="928"/>
      <c r="L72" s="925"/>
    </row>
    <row r="73" spans="1:12" ht="29.25" customHeight="1" thickBot="1" x14ac:dyDescent="0.25">
      <c r="A73" s="117"/>
      <c r="B73" s="118"/>
      <c r="C73" s="121"/>
      <c r="D73" s="56"/>
      <c r="E73" s="127" t="s">
        <v>229</v>
      </c>
      <c r="F73" s="124"/>
      <c r="G73" s="124">
        <f>SUM(G66:G72)</f>
        <v>70</v>
      </c>
      <c r="H73" s="58"/>
      <c r="I73" s="113"/>
      <c r="J73" s="113"/>
      <c r="K73" s="114"/>
    </row>
    <row r="74" spans="1:12" ht="18.75" customHeight="1" thickBot="1" x14ac:dyDescent="0.25">
      <c r="A74" s="54"/>
      <c r="B74" s="60"/>
    </row>
    <row r="75" spans="1:12" s="53" customFormat="1" ht="30" customHeight="1" x14ac:dyDescent="0.25">
      <c r="A75" s="945" t="s">
        <v>87</v>
      </c>
      <c r="B75" s="947" t="s">
        <v>232</v>
      </c>
      <c r="C75" s="949" t="s">
        <v>205</v>
      </c>
      <c r="D75" s="929" t="s">
        <v>206</v>
      </c>
      <c r="E75" s="929"/>
      <c r="F75" s="929"/>
      <c r="G75" s="929"/>
      <c r="H75" s="929"/>
      <c r="I75" s="102" t="s">
        <v>207</v>
      </c>
      <c r="J75" s="930" t="s">
        <v>208</v>
      </c>
      <c r="K75" s="932" t="s">
        <v>209</v>
      </c>
      <c r="L75" s="922" t="s">
        <v>529</v>
      </c>
    </row>
    <row r="76" spans="1:12" s="53" customFormat="1" ht="60.75" thickBot="1" x14ac:dyDescent="0.3">
      <c r="A76" s="946"/>
      <c r="B76" s="948"/>
      <c r="C76" s="950"/>
      <c r="D76" s="314" t="s">
        <v>210</v>
      </c>
      <c r="E76" s="50" t="s">
        <v>211</v>
      </c>
      <c r="F76" s="103" t="s">
        <v>212</v>
      </c>
      <c r="G76" s="103" t="s">
        <v>213</v>
      </c>
      <c r="H76" s="106" t="s">
        <v>230</v>
      </c>
      <c r="I76" s="51" t="s">
        <v>215</v>
      </c>
      <c r="J76" s="931"/>
      <c r="K76" s="933"/>
      <c r="L76" s="922"/>
    </row>
    <row r="77" spans="1:12" ht="20.25" customHeight="1" x14ac:dyDescent="0.2">
      <c r="A77" s="942" t="str">
        <f>DESCRIPCION!A16</f>
        <v xml:space="preserve"> Posibilidad de Perdida de información fisica y digital en los archivos urbanistico y gestion documental  </v>
      </c>
      <c r="B77" s="583" t="str">
        <f>DESCRIPCION!D17</f>
        <v xml:space="preserve">Dificultad de la sistematización de la documentación fisica,  al no contar con la infraestructura tecnologica necesaria </v>
      </c>
      <c r="C77" s="953" t="s">
        <v>539</v>
      </c>
      <c r="D77" s="552" t="s">
        <v>216</v>
      </c>
      <c r="E77" s="122" t="s">
        <v>217</v>
      </c>
      <c r="F77" s="66" t="s">
        <v>179</v>
      </c>
      <c r="G77" s="123">
        <f>IF(F77="Asignado",15,0)</f>
        <v>15</v>
      </c>
      <c r="H77" s="934" t="str">
        <f>IF(AND(G84&gt;0,G84&lt;=85),"Débil",IF(AND(G84&gt;85,G84&lt;=95),"Moderado",IF(G84&gt;96,"Fuerte"," ")))</f>
        <v>Débil</v>
      </c>
      <c r="I77" s="936" t="s">
        <v>203</v>
      </c>
      <c r="J77" s="926"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Débil</v>
      </c>
      <c r="K77" s="927" t="str">
        <f>IF(J77="Fuerte","NO",IF(J77=" "," ","SI"))</f>
        <v>SI</v>
      </c>
      <c r="L77" s="924" t="s">
        <v>540</v>
      </c>
    </row>
    <row r="78" spans="1:12" ht="28.5" x14ac:dyDescent="0.2">
      <c r="A78" s="943"/>
      <c r="B78" s="584"/>
      <c r="C78" s="954"/>
      <c r="D78" s="552"/>
      <c r="E78" s="98" t="s">
        <v>218</v>
      </c>
      <c r="F78" s="63" t="s">
        <v>181</v>
      </c>
      <c r="G78" s="62">
        <f>IF(F78="Adecuado",15,0)</f>
        <v>15</v>
      </c>
      <c r="H78" s="934"/>
      <c r="I78" s="937"/>
      <c r="J78" s="886"/>
      <c r="K78" s="928"/>
      <c r="L78" s="925"/>
    </row>
    <row r="79" spans="1:12" ht="42.75" x14ac:dyDescent="0.2">
      <c r="A79" s="943"/>
      <c r="B79" s="584"/>
      <c r="C79" s="954"/>
      <c r="D79" s="311" t="s">
        <v>219</v>
      </c>
      <c r="E79" s="98" t="s">
        <v>220</v>
      </c>
      <c r="F79" s="63" t="s">
        <v>185</v>
      </c>
      <c r="G79" s="62">
        <f>IF(F79="Oportuna",15,0)</f>
        <v>0</v>
      </c>
      <c r="H79" s="934"/>
      <c r="I79" s="937"/>
      <c r="J79" s="886"/>
      <c r="K79" s="928"/>
      <c r="L79" s="925"/>
    </row>
    <row r="80" spans="1:12" ht="42.75" x14ac:dyDescent="0.2">
      <c r="A80" s="943"/>
      <c r="B80" s="584"/>
      <c r="C80" s="954"/>
      <c r="D80" s="311" t="s">
        <v>221</v>
      </c>
      <c r="E80" s="98" t="s">
        <v>222</v>
      </c>
      <c r="F80" s="203" t="s">
        <v>187</v>
      </c>
      <c r="G80" s="62">
        <f>IF(F80="Prevenir",15,IF(F80="Detectar",10,0))</f>
        <v>15</v>
      </c>
      <c r="H80" s="934"/>
      <c r="I80" s="937"/>
      <c r="J80" s="886"/>
      <c r="K80" s="928"/>
      <c r="L80" s="925"/>
    </row>
    <row r="81" spans="1:78" ht="28.5" x14ac:dyDescent="0.2">
      <c r="A81" s="943"/>
      <c r="B81" s="584"/>
      <c r="C81" s="954"/>
      <c r="D81" s="311" t="s">
        <v>223</v>
      </c>
      <c r="E81" s="98" t="s">
        <v>224</v>
      </c>
      <c r="F81" s="63" t="s">
        <v>191</v>
      </c>
      <c r="G81" s="62">
        <f>IF(F81="Confiable",15,0)</f>
        <v>15</v>
      </c>
      <c r="H81" s="934"/>
      <c r="I81" s="937"/>
      <c r="J81" s="886"/>
      <c r="K81" s="928"/>
      <c r="L81" s="925"/>
    </row>
    <row r="82" spans="1:78" ht="57" x14ac:dyDescent="0.2">
      <c r="A82" s="943"/>
      <c r="B82" s="584"/>
      <c r="C82" s="954"/>
      <c r="D82" s="311" t="s">
        <v>225</v>
      </c>
      <c r="E82" s="98" t="s">
        <v>226</v>
      </c>
      <c r="F82" s="203" t="s">
        <v>195</v>
      </c>
      <c r="G82" s="62">
        <f>IF(F82="Se investigan y se resuelven oportunamente",15,0)</f>
        <v>0</v>
      </c>
      <c r="H82" s="934"/>
      <c r="I82" s="937"/>
      <c r="J82" s="886"/>
      <c r="K82" s="928"/>
      <c r="L82" s="925"/>
    </row>
    <row r="83" spans="1:78" ht="28.5" x14ac:dyDescent="0.2">
      <c r="A83" s="944"/>
      <c r="B83" s="585"/>
      <c r="C83" s="955"/>
      <c r="D83" s="311" t="s">
        <v>227</v>
      </c>
      <c r="E83" s="98" t="s">
        <v>228</v>
      </c>
      <c r="F83" s="63" t="s">
        <v>198</v>
      </c>
      <c r="G83" s="62">
        <f>IF(F83="Completa",10,IF(F83="Incompleta",5,0))</f>
        <v>5</v>
      </c>
      <c r="H83" s="935"/>
      <c r="I83" s="937"/>
      <c r="J83" s="886"/>
      <c r="K83" s="928"/>
      <c r="L83" s="925"/>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row>
    <row r="84" spans="1:78" s="59" customFormat="1" ht="15.75" thickBot="1" x14ac:dyDescent="0.25">
      <c r="A84" s="117"/>
      <c r="B84" s="118"/>
      <c r="C84" s="55"/>
      <c r="D84" s="56"/>
      <c r="E84" s="127"/>
      <c r="F84" s="124"/>
      <c r="G84" s="124">
        <f>SUM(G77:G83)</f>
        <v>65</v>
      </c>
      <c r="H84" s="58"/>
      <c r="I84" s="113"/>
      <c r="J84" s="113"/>
      <c r="K84" s="114"/>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row>
    <row r="85" spans="1:78" ht="15" thickBot="1" x14ac:dyDescent="0.25">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c r="BC85" s="60"/>
      <c r="BD85" s="60"/>
      <c r="BE85" s="60"/>
      <c r="BF85" s="60"/>
      <c r="BG85" s="60"/>
      <c r="BH85" s="60"/>
      <c r="BI85" s="60"/>
      <c r="BJ85" s="60"/>
      <c r="BK85" s="60"/>
      <c r="BL85" s="60"/>
      <c r="BM85" s="60"/>
      <c r="BN85" s="60"/>
      <c r="BO85" s="60"/>
      <c r="BP85" s="60"/>
      <c r="BQ85" s="60"/>
      <c r="BR85" s="60"/>
      <c r="BS85" s="60"/>
      <c r="BT85" s="60"/>
      <c r="BU85" s="60"/>
      <c r="BV85" s="60"/>
      <c r="BW85" s="60"/>
      <c r="BX85" s="60"/>
      <c r="BY85" s="60"/>
      <c r="BZ85" s="60"/>
    </row>
    <row r="86" spans="1:78" s="52" customFormat="1" ht="30" customHeight="1" x14ac:dyDescent="0.25">
      <c r="A86" s="945" t="s">
        <v>87</v>
      </c>
      <c r="B86" s="947" t="s">
        <v>232</v>
      </c>
      <c r="C86" s="949" t="s">
        <v>205</v>
      </c>
      <c r="D86" s="929" t="s">
        <v>206</v>
      </c>
      <c r="E86" s="929"/>
      <c r="F86" s="929"/>
      <c r="G86" s="929"/>
      <c r="H86" s="929"/>
      <c r="I86" s="102" t="s">
        <v>207</v>
      </c>
      <c r="J86" s="930" t="s">
        <v>208</v>
      </c>
      <c r="K86" s="932" t="s">
        <v>209</v>
      </c>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c r="BY86" s="116"/>
      <c r="BZ86" s="116"/>
    </row>
    <row r="87" spans="1:78" s="53" customFormat="1" ht="60.75" thickBot="1" x14ac:dyDescent="0.3">
      <c r="A87" s="946"/>
      <c r="B87" s="948"/>
      <c r="C87" s="950"/>
      <c r="D87" s="103" t="s">
        <v>210</v>
      </c>
      <c r="E87" s="50" t="s">
        <v>211</v>
      </c>
      <c r="F87" s="103" t="s">
        <v>212</v>
      </c>
      <c r="G87" s="103" t="s">
        <v>213</v>
      </c>
      <c r="H87" s="106" t="s">
        <v>230</v>
      </c>
      <c r="I87" s="51" t="s">
        <v>215</v>
      </c>
      <c r="J87" s="931"/>
      <c r="K87" s="933"/>
    </row>
    <row r="88" spans="1:78" ht="20.25" customHeight="1" x14ac:dyDescent="0.2">
      <c r="A88" s="995" t="str">
        <f>DESCRIPCION!A16</f>
        <v xml:space="preserve"> Posibilidad de Perdida de información fisica y digital en los archivos urbanistico y gestion documental  </v>
      </c>
      <c r="B88" s="583" t="str">
        <f>DESCRIPCION!D18</f>
        <v>Ocurrecia de un evento catastrofico que afecte el territorio municipal (COVID-19)</v>
      </c>
      <c r="C88" s="1001" t="s">
        <v>541</v>
      </c>
      <c r="D88" s="987" t="s">
        <v>216</v>
      </c>
      <c r="E88" s="122" t="s">
        <v>217</v>
      </c>
      <c r="F88" s="66" t="s">
        <v>179</v>
      </c>
      <c r="G88" s="123">
        <f>IF(F88="Asignado",15,0)</f>
        <v>15</v>
      </c>
      <c r="H88" s="938" t="str">
        <f>IF(AND(G95&gt;0,G95&lt;=85),"Débil",IF(AND(G95&gt;85,G95&lt;=95),"Moderado",IF(G95&gt;96,"Fuerte"," ")))</f>
        <v>Fuerte</v>
      </c>
      <c r="I88" s="999" t="s">
        <v>201</v>
      </c>
      <c r="J88" s="938"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Fuerte</v>
      </c>
      <c r="K88" s="940" t="str">
        <f>IF(J88="Fuerte","NO",IF(J88=" "," ","SI"))</f>
        <v>NO</v>
      </c>
    </row>
    <row r="89" spans="1:78" ht="28.5" x14ac:dyDescent="0.2">
      <c r="A89" s="884"/>
      <c r="B89" s="584"/>
      <c r="C89" s="1001"/>
      <c r="D89" s="965"/>
      <c r="E89" s="98" t="s">
        <v>218</v>
      </c>
      <c r="F89" s="63" t="s">
        <v>181</v>
      </c>
      <c r="G89" s="62">
        <f>IF(F89="Adecuado",15,0)</f>
        <v>15</v>
      </c>
      <c r="H89" s="939"/>
      <c r="I89" s="1000"/>
      <c r="J89" s="939"/>
      <c r="K89" s="941"/>
    </row>
    <row r="90" spans="1:78" ht="42.75" x14ac:dyDescent="0.2">
      <c r="A90" s="884"/>
      <c r="B90" s="584"/>
      <c r="C90" s="1001"/>
      <c r="D90" s="49" t="s">
        <v>219</v>
      </c>
      <c r="E90" s="98" t="s">
        <v>220</v>
      </c>
      <c r="F90" s="63" t="s">
        <v>184</v>
      </c>
      <c r="G90" s="62">
        <f>IF(F90="Oportuna",15,0)</f>
        <v>15</v>
      </c>
      <c r="H90" s="939"/>
      <c r="I90" s="1000"/>
      <c r="J90" s="939"/>
      <c r="K90" s="941"/>
    </row>
    <row r="91" spans="1:78" ht="42.75" x14ac:dyDescent="0.2">
      <c r="A91" s="884"/>
      <c r="B91" s="584"/>
      <c r="C91" s="1001"/>
      <c r="D91" s="49" t="s">
        <v>221</v>
      </c>
      <c r="E91" s="98" t="s">
        <v>222</v>
      </c>
      <c r="F91" s="203" t="s">
        <v>187</v>
      </c>
      <c r="G91" s="62">
        <f>IF(F91="Prevenir",15,IF(F91="Detectar",10,0))</f>
        <v>15</v>
      </c>
      <c r="H91" s="939"/>
      <c r="I91" s="1000"/>
      <c r="J91" s="939"/>
      <c r="K91" s="941"/>
    </row>
    <row r="92" spans="1:78" ht="28.5" x14ac:dyDescent="0.2">
      <c r="A92" s="884"/>
      <c r="B92" s="584"/>
      <c r="C92" s="1001"/>
      <c r="D92" s="49" t="s">
        <v>223</v>
      </c>
      <c r="E92" s="98" t="s">
        <v>224</v>
      </c>
      <c r="F92" s="63" t="s">
        <v>191</v>
      </c>
      <c r="G92" s="62">
        <f>IF(F92="Confiable",15,0)</f>
        <v>15</v>
      </c>
      <c r="H92" s="939"/>
      <c r="I92" s="1000"/>
      <c r="J92" s="939"/>
      <c r="K92" s="941"/>
    </row>
    <row r="93" spans="1:78" ht="42.75" x14ac:dyDescent="0.2">
      <c r="A93" s="884"/>
      <c r="B93" s="584"/>
      <c r="C93" s="1001"/>
      <c r="D93" s="49" t="s">
        <v>225</v>
      </c>
      <c r="E93" s="98" t="s">
        <v>226</v>
      </c>
      <c r="F93" s="203" t="s">
        <v>194</v>
      </c>
      <c r="G93" s="62">
        <f>IF(F93="Se investigan y se resuelven oportunamente",15,0)</f>
        <v>15</v>
      </c>
      <c r="H93" s="939"/>
      <c r="I93" s="1000"/>
      <c r="J93" s="939"/>
      <c r="K93" s="941"/>
    </row>
    <row r="94" spans="1:78" ht="28.5" x14ac:dyDescent="0.2">
      <c r="A94" s="885"/>
      <c r="B94" s="585"/>
      <c r="C94" s="1002"/>
      <c r="D94" s="44" t="s">
        <v>227</v>
      </c>
      <c r="E94" s="98" t="s">
        <v>228</v>
      </c>
      <c r="F94" s="63" t="s">
        <v>197</v>
      </c>
      <c r="G94" s="62">
        <f>IF(F94="Completa",10,IF(F94="Incompleta",5,0))</f>
        <v>10</v>
      </c>
      <c r="H94" s="926"/>
      <c r="I94" s="936"/>
      <c r="J94" s="926"/>
      <c r="K94" s="927"/>
    </row>
    <row r="95" spans="1:78" ht="15.75" thickBot="1" x14ac:dyDescent="0.25">
      <c r="A95" s="117"/>
      <c r="B95" s="118"/>
      <c r="C95" s="55"/>
      <c r="D95" s="56"/>
      <c r="E95" s="57" t="s">
        <v>229</v>
      </c>
      <c r="F95" s="16"/>
      <c r="G95" s="16">
        <f>SUM(G88:G94)</f>
        <v>100</v>
      </c>
      <c r="H95" s="58"/>
      <c r="I95" s="113"/>
      <c r="J95" s="113"/>
      <c r="K95" s="114"/>
    </row>
    <row r="96" spans="1:78" x14ac:dyDescent="0.2">
      <c r="A96" s="54"/>
      <c r="B96" s="60"/>
    </row>
  </sheetData>
  <sheetProtection selectLockedCells="1"/>
  <mergeCells count="133">
    <mergeCell ref="D88:D89"/>
    <mergeCell ref="H88:H94"/>
    <mergeCell ref="I88:I94"/>
    <mergeCell ref="C88:C94"/>
    <mergeCell ref="B88:B94"/>
    <mergeCell ref="A88:A94"/>
    <mergeCell ref="A1:A4"/>
    <mergeCell ref="D55:D56"/>
    <mergeCell ref="H55:H61"/>
    <mergeCell ref="I55:I61"/>
    <mergeCell ref="B75:B76"/>
    <mergeCell ref="C64:C65"/>
    <mergeCell ref="D64:H64"/>
    <mergeCell ref="A42:A43"/>
    <mergeCell ref="C42:C43"/>
    <mergeCell ref="D42:H42"/>
    <mergeCell ref="A44:A50"/>
    <mergeCell ref="A31:A32"/>
    <mergeCell ref="C31:C32"/>
    <mergeCell ref="D31:H31"/>
    <mergeCell ref="A20:A21"/>
    <mergeCell ref="C20:C21"/>
    <mergeCell ref="D20:H20"/>
    <mergeCell ref="A22:A28"/>
    <mergeCell ref="J64:J65"/>
    <mergeCell ref="K64:K65"/>
    <mergeCell ref="A66:A72"/>
    <mergeCell ref="B66:B72"/>
    <mergeCell ref="D66:D67"/>
    <mergeCell ref="H66:H72"/>
    <mergeCell ref="I66:I72"/>
    <mergeCell ref="A55:A61"/>
    <mergeCell ref="B55:B61"/>
    <mergeCell ref="C55:C61"/>
    <mergeCell ref="J66:J72"/>
    <mergeCell ref="K66:K72"/>
    <mergeCell ref="J42:J43"/>
    <mergeCell ref="K42:K43"/>
    <mergeCell ref="J44:J50"/>
    <mergeCell ref="K44:K50"/>
    <mergeCell ref="C44:C50"/>
    <mergeCell ref="D44:D45"/>
    <mergeCell ref="H44:H50"/>
    <mergeCell ref="I44:I50"/>
    <mergeCell ref="B42:B43"/>
    <mergeCell ref="B44:B50"/>
    <mergeCell ref="J31:J32"/>
    <mergeCell ref="K31:K32"/>
    <mergeCell ref="C33:C39"/>
    <mergeCell ref="D33:D34"/>
    <mergeCell ref="H33:H39"/>
    <mergeCell ref="I33:I39"/>
    <mergeCell ref="B31:B32"/>
    <mergeCell ref="B33:B39"/>
    <mergeCell ref="A33:A39"/>
    <mergeCell ref="J33:J39"/>
    <mergeCell ref="K33:K39"/>
    <mergeCell ref="J20:J21"/>
    <mergeCell ref="K20:K21"/>
    <mergeCell ref="C22:C28"/>
    <mergeCell ref="D22:D23"/>
    <mergeCell ref="H22:H28"/>
    <mergeCell ref="I22:I28"/>
    <mergeCell ref="J22:J28"/>
    <mergeCell ref="K22:K28"/>
    <mergeCell ref="B20:B21"/>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J88:J94"/>
    <mergeCell ref="K88:K94"/>
    <mergeCell ref="B77:B83"/>
    <mergeCell ref="A77:A83"/>
    <mergeCell ref="A64:A65"/>
    <mergeCell ref="B64:B65"/>
    <mergeCell ref="A53:A54"/>
    <mergeCell ref="C53:C54"/>
    <mergeCell ref="A86:A87"/>
    <mergeCell ref="C86:C87"/>
    <mergeCell ref="C66:C72"/>
    <mergeCell ref="B86:B87"/>
    <mergeCell ref="C77:C83"/>
    <mergeCell ref="D53:H53"/>
    <mergeCell ref="J53:J54"/>
    <mergeCell ref="K53:K54"/>
    <mergeCell ref="B53:B54"/>
    <mergeCell ref="J55:J61"/>
    <mergeCell ref="K55:K61"/>
    <mergeCell ref="A75:A76"/>
    <mergeCell ref="C75:C76"/>
    <mergeCell ref="D75:H75"/>
    <mergeCell ref="J75:J76"/>
    <mergeCell ref="K75:K76"/>
    <mergeCell ref="J77:J83"/>
    <mergeCell ref="K77:K83"/>
    <mergeCell ref="D86:H86"/>
    <mergeCell ref="J86:J87"/>
    <mergeCell ref="K86:K87"/>
    <mergeCell ref="D77:D78"/>
    <mergeCell ref="H77:H83"/>
    <mergeCell ref="I77:I83"/>
    <mergeCell ref="L77:L83"/>
    <mergeCell ref="L9:L10"/>
    <mergeCell ref="L11:L17"/>
    <mergeCell ref="L33:L39"/>
    <mergeCell ref="L31:L32"/>
    <mergeCell ref="L53:L54"/>
    <mergeCell ref="L55:L61"/>
    <mergeCell ref="L64:L65"/>
    <mergeCell ref="L66:L72"/>
    <mergeCell ref="L75:L76"/>
  </mergeCells>
  <pageMargins left="1.1811023622047245" right="0.19685039370078741" top="0.35433070866141736" bottom="0.35433070866141736" header="0" footer="0"/>
  <pageSetup scale="30" fitToHeight="0" orientation="landscape"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200-000000000000}">
          <x14:formula1>
            <xm:f>NOOO!$A$152:$A$154</xm:f>
          </x14:formula1>
          <xm:sqref>F11 F22 F33 F44 F55 F77 F88 F66</xm:sqref>
        </x14:dataValidation>
        <x14:dataValidation type="list" allowBlank="1" showInputMessage="1" showErrorMessage="1" xr:uid="{00000000-0002-0000-1200-000001000000}">
          <x14:formula1>
            <xm:f>NOOO!$A$155:$A$157</xm:f>
          </x14:formula1>
          <xm:sqref>F12 F23 F34 F45 F56 F78 F89 F67</xm:sqref>
        </x14:dataValidation>
        <x14:dataValidation type="list" allowBlank="1" showInputMessage="1" showErrorMessage="1" xr:uid="{00000000-0002-0000-1200-000002000000}">
          <x14:formula1>
            <xm:f>NOOO!$A$160:$A$162</xm:f>
          </x14:formula1>
          <xm:sqref>F13 F24 F35 F46 F57 F79 F90 F68</xm:sqref>
        </x14:dataValidation>
        <x14:dataValidation type="list" allowBlank="1" showInputMessage="1" showErrorMessage="1" xr:uid="{00000000-0002-0000-1200-000003000000}">
          <x14:formula1>
            <xm:f>NOOO!$A$165:$A$168</xm:f>
          </x14:formula1>
          <xm:sqref>F14 F25 F36 F47 F58 F80 F91 F69</xm:sqref>
        </x14:dataValidation>
        <x14:dataValidation type="list" allowBlank="1" showInputMessage="1" showErrorMessage="1" xr:uid="{00000000-0002-0000-1200-000004000000}">
          <x14:formula1>
            <xm:f>NOOO!$A$171:$A$173</xm:f>
          </x14:formula1>
          <xm:sqref>F15 F26 F37 F48 F59 F81 F92 F70</xm:sqref>
        </x14:dataValidation>
        <x14:dataValidation type="list" allowBlank="1" showInputMessage="1" showErrorMessage="1" xr:uid="{00000000-0002-0000-1200-000005000000}">
          <x14:formula1>
            <xm:f>NOOO!$A$176:$A$178</xm:f>
          </x14:formula1>
          <xm:sqref>F16 F27 F38 F49 F60 F82 F93 F71</xm:sqref>
        </x14:dataValidation>
        <x14:dataValidation type="list" allowBlank="1" showInputMessage="1" showErrorMessage="1" xr:uid="{00000000-0002-0000-1200-000006000000}">
          <x14:formula1>
            <xm:f>NOOO!$A$181:$A$184</xm:f>
          </x14:formula1>
          <xm:sqref>F17 F28 F39 F50 F61 F83 F94 F72</xm:sqref>
        </x14:dataValidation>
        <x14:dataValidation type="list" allowBlank="1" showInputMessage="1" showErrorMessage="1" xr:uid="{00000000-0002-0000-1200-000007000000}">
          <x14:formula1>
            <xm:f>NOOO!$A$187:$A$190</xm:f>
          </x14:formula1>
          <xm:sqref>I22:I28 I33:I39 I11:I17 I55:I61 I77:I83 I88:I94 I66:I72 I44:I50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62"/>
  <sheetViews>
    <sheetView zoomScaleNormal="100" workbookViewId="0">
      <pane ySplit="11" topLeftCell="A12" activePane="bottomLeft" state="frozen"/>
      <selection activeCell="A11" sqref="A11"/>
      <selection pane="bottomLeft" activeCell="E1" sqref="E1:E4"/>
    </sheetView>
  </sheetViews>
  <sheetFormatPr baseColWidth="10" defaultColWidth="11.42578125" defaultRowHeight="15" x14ac:dyDescent="0.25"/>
  <cols>
    <col min="1" max="1" width="29.42578125" style="265" customWidth="1"/>
    <col min="2" max="2" width="29.140625" style="1" customWidth="1"/>
    <col min="3" max="3" width="30.28515625" style="265" customWidth="1"/>
    <col min="4" max="4" width="31.85546875" style="1" customWidth="1"/>
    <col min="5" max="5" width="32.5703125" style="265" customWidth="1"/>
    <col min="6" max="6" width="32" style="1" customWidth="1"/>
    <col min="7" max="16384" width="11.42578125" style="1"/>
  </cols>
  <sheetData>
    <row r="1" spans="1:10" ht="15.75" x14ac:dyDescent="0.2">
      <c r="A1" s="465"/>
      <c r="B1" s="467" t="s">
        <v>363</v>
      </c>
      <c r="C1" s="467"/>
      <c r="D1" s="467"/>
      <c r="E1" s="1040" t="s">
        <v>551</v>
      </c>
      <c r="F1" s="373"/>
      <c r="G1" s="2"/>
      <c r="J1" s="464"/>
    </row>
    <row r="2" spans="1:10" ht="15.75" x14ac:dyDescent="0.2">
      <c r="A2" s="466"/>
      <c r="B2" s="468"/>
      <c r="C2" s="468"/>
      <c r="D2" s="468"/>
      <c r="E2" s="1039" t="s">
        <v>550</v>
      </c>
      <c r="F2" s="374"/>
      <c r="G2" s="2"/>
      <c r="J2" s="464"/>
    </row>
    <row r="3" spans="1:10" ht="15.75" x14ac:dyDescent="0.2">
      <c r="A3" s="466"/>
      <c r="B3" s="468" t="s">
        <v>3</v>
      </c>
      <c r="C3" s="468"/>
      <c r="D3" s="468"/>
      <c r="E3" s="1039" t="s">
        <v>549</v>
      </c>
      <c r="F3" s="374"/>
      <c r="G3" s="2"/>
      <c r="J3" s="464"/>
    </row>
    <row r="4" spans="1:10" ht="15.75" x14ac:dyDescent="0.2">
      <c r="A4" s="466"/>
      <c r="B4" s="468"/>
      <c r="C4" s="468"/>
      <c r="D4" s="468"/>
      <c r="E4" s="1039" t="s">
        <v>552</v>
      </c>
      <c r="F4" s="374"/>
      <c r="G4" s="2"/>
      <c r="J4" s="464"/>
    </row>
    <row r="5" spans="1:10" ht="15.75" x14ac:dyDescent="0.2">
      <c r="A5" s="448"/>
      <c r="B5" s="449"/>
      <c r="C5" s="449"/>
      <c r="D5" s="449"/>
      <c r="E5" s="449"/>
      <c r="F5" s="450"/>
      <c r="G5" s="2"/>
      <c r="J5" s="61"/>
    </row>
    <row r="6" spans="1:10" ht="14.25" x14ac:dyDescent="0.2">
      <c r="A6" s="457" t="s">
        <v>6</v>
      </c>
      <c r="B6" s="458"/>
      <c r="C6" s="458"/>
      <c r="D6" s="458"/>
      <c r="E6" s="458"/>
      <c r="F6" s="459"/>
    </row>
    <row r="7" spans="1:10" ht="14.25" x14ac:dyDescent="0.2">
      <c r="A7" s="457"/>
      <c r="B7" s="458"/>
      <c r="C7" s="458"/>
      <c r="D7" s="458"/>
      <c r="E7" s="458"/>
      <c r="F7" s="459"/>
    </row>
    <row r="8" spans="1:10" ht="22.5" customHeight="1" x14ac:dyDescent="0.2">
      <c r="A8" s="451" t="s">
        <v>400</v>
      </c>
      <c r="B8" s="452"/>
      <c r="C8" s="452"/>
      <c r="D8" s="452"/>
      <c r="E8" s="452"/>
      <c r="F8" s="453"/>
    </row>
    <row r="9" spans="1:10" ht="35.25" customHeight="1" thickBot="1" x14ac:dyDescent="0.25">
      <c r="A9" s="454" t="s">
        <v>399</v>
      </c>
      <c r="B9" s="455"/>
      <c r="C9" s="455"/>
      <c r="D9" s="455"/>
      <c r="E9" s="455"/>
      <c r="F9" s="456"/>
    </row>
    <row r="10" spans="1:10" thickBot="1" x14ac:dyDescent="0.25">
      <c r="A10" s="447"/>
      <c r="B10" s="447"/>
      <c r="C10" s="447"/>
      <c r="D10" s="447"/>
      <c r="E10" s="447"/>
      <c r="F10" s="447"/>
    </row>
    <row r="11" spans="1:10" ht="15.75" x14ac:dyDescent="0.25">
      <c r="A11" s="245" t="s">
        <v>7</v>
      </c>
      <c r="B11" s="196" t="s">
        <v>8</v>
      </c>
      <c r="C11" s="196" t="s">
        <v>9</v>
      </c>
      <c r="D11" s="196" t="s">
        <v>8</v>
      </c>
      <c r="E11" s="268" t="s">
        <v>10</v>
      </c>
      <c r="F11" s="197" t="s">
        <v>8</v>
      </c>
    </row>
    <row r="12" spans="1:10" ht="42.75" x14ac:dyDescent="0.2">
      <c r="A12" s="440" t="s">
        <v>13</v>
      </c>
      <c r="B12" s="260" t="s">
        <v>373</v>
      </c>
      <c r="C12" s="440" t="s">
        <v>374</v>
      </c>
      <c r="D12" s="243" t="s">
        <v>375</v>
      </c>
      <c r="E12" s="267" t="s">
        <v>376</v>
      </c>
      <c r="F12" s="261" t="s">
        <v>448</v>
      </c>
    </row>
    <row r="13" spans="1:10" ht="57" x14ac:dyDescent="0.2">
      <c r="A13" s="440"/>
      <c r="B13" s="243" t="s">
        <v>443</v>
      </c>
      <c r="C13" s="440"/>
      <c r="D13" s="254" t="s">
        <v>396</v>
      </c>
      <c r="E13" s="460"/>
      <c r="F13" s="462"/>
    </row>
    <row r="14" spans="1:10" ht="42.75" x14ac:dyDescent="0.2">
      <c r="A14" s="440"/>
      <c r="C14" s="440"/>
      <c r="D14" s="243" t="s">
        <v>377</v>
      </c>
      <c r="E14" s="461"/>
      <c r="F14" s="463"/>
    </row>
    <row r="15" spans="1:10" ht="42.75" x14ac:dyDescent="0.2">
      <c r="A15" s="266" t="s">
        <v>379</v>
      </c>
      <c r="B15" s="243" t="s">
        <v>510</v>
      </c>
      <c r="C15" s="266" t="s">
        <v>277</v>
      </c>
      <c r="D15" s="261" t="s">
        <v>380</v>
      </c>
      <c r="E15" s="267" t="s">
        <v>378</v>
      </c>
      <c r="F15" s="198" t="s">
        <v>381</v>
      </c>
    </row>
    <row r="16" spans="1:10" ht="57" x14ac:dyDescent="0.2">
      <c r="A16" s="440" t="s">
        <v>382</v>
      </c>
      <c r="B16" s="444" t="s">
        <v>459</v>
      </c>
      <c r="C16" s="441" t="s">
        <v>383</v>
      </c>
      <c r="D16" s="297" t="s">
        <v>446</v>
      </c>
      <c r="E16" s="298" t="s">
        <v>384</v>
      </c>
      <c r="F16" s="198" t="s">
        <v>512</v>
      </c>
    </row>
    <row r="17" spans="1:7" ht="28.5" x14ac:dyDescent="0.2">
      <c r="A17" s="440"/>
      <c r="B17" s="445"/>
      <c r="C17" s="441"/>
      <c r="D17" s="442" t="s">
        <v>385</v>
      </c>
      <c r="E17" s="299" t="s">
        <v>386</v>
      </c>
      <c r="F17" s="243" t="s">
        <v>449</v>
      </c>
    </row>
    <row r="18" spans="1:7" ht="42.75" x14ac:dyDescent="0.2">
      <c r="A18" s="440"/>
      <c r="B18" s="446"/>
      <c r="C18" s="441"/>
      <c r="D18" s="443"/>
      <c r="E18" s="299" t="s">
        <v>387</v>
      </c>
      <c r="F18" s="243" t="s">
        <v>450</v>
      </c>
    </row>
    <row r="19" spans="1:7" ht="42.75" x14ac:dyDescent="0.2">
      <c r="A19" s="440" t="s">
        <v>388</v>
      </c>
      <c r="B19" s="309" t="s">
        <v>511</v>
      </c>
      <c r="C19" s="441" t="s">
        <v>390</v>
      </c>
      <c r="D19" s="301" t="s">
        <v>444</v>
      </c>
      <c r="E19" s="438" t="s">
        <v>391</v>
      </c>
      <c r="F19" s="439"/>
    </row>
    <row r="20" spans="1:7" ht="57" x14ac:dyDescent="0.2">
      <c r="A20" s="440"/>
      <c r="C20" s="441"/>
      <c r="D20" s="301" t="s">
        <v>451</v>
      </c>
      <c r="E20" s="438"/>
      <c r="F20" s="439"/>
    </row>
    <row r="21" spans="1:7" ht="42.75" x14ac:dyDescent="0.25">
      <c r="A21" s="263" t="s">
        <v>392</v>
      </c>
      <c r="B21" s="300" t="s">
        <v>456</v>
      </c>
      <c r="C21" s="274" t="s">
        <v>393</v>
      </c>
      <c r="D21" s="300" t="s">
        <v>394</v>
      </c>
      <c r="E21" s="302"/>
      <c r="F21" s="258"/>
    </row>
    <row r="22" spans="1:7" ht="42.75" x14ac:dyDescent="0.25">
      <c r="A22" s="274" t="s">
        <v>301</v>
      </c>
      <c r="B22" s="275" t="s">
        <v>445</v>
      </c>
      <c r="C22" s="435" t="s">
        <v>395</v>
      </c>
      <c r="D22" s="300" t="s">
        <v>437</v>
      </c>
      <c r="E22" s="280"/>
      <c r="F22" s="270"/>
    </row>
    <row r="23" spans="1:7" ht="57" x14ac:dyDescent="0.25">
      <c r="A23" s="274"/>
      <c r="B23" s="300" t="s">
        <v>389</v>
      </c>
      <c r="C23" s="436"/>
      <c r="D23" s="300" t="s">
        <v>457</v>
      </c>
      <c r="E23" s="280"/>
      <c r="F23" s="258"/>
    </row>
    <row r="24" spans="1:7" ht="57.75" thickBot="1" x14ac:dyDescent="0.3">
      <c r="A24" s="276"/>
      <c r="B24" s="297" t="s">
        <v>455</v>
      </c>
      <c r="C24" s="437"/>
      <c r="D24" s="303" t="s">
        <v>447</v>
      </c>
      <c r="E24" s="281"/>
      <c r="F24" s="259"/>
    </row>
    <row r="25" spans="1:7" ht="43.5" thickBot="1" x14ac:dyDescent="0.3">
      <c r="A25" s="277"/>
      <c r="B25" s="278"/>
      <c r="C25" s="279"/>
      <c r="D25" s="300" t="s">
        <v>458</v>
      </c>
      <c r="E25" s="282"/>
      <c r="F25" s="156"/>
    </row>
    <row r="26" spans="1:7" ht="42.75" x14ac:dyDescent="0.25">
      <c r="A26" s="257"/>
      <c r="B26" s="304"/>
      <c r="C26" s="137"/>
      <c r="D26" s="310" t="s">
        <v>513</v>
      </c>
      <c r="E26" s="306"/>
      <c r="F26" s="191"/>
      <c r="G26" s="60"/>
    </row>
    <row r="27" spans="1:7" x14ac:dyDescent="0.25">
      <c r="A27" s="257"/>
      <c r="B27" s="304"/>
      <c r="C27" s="137"/>
      <c r="D27" s="305"/>
      <c r="E27" s="306"/>
      <c r="F27" s="191"/>
      <c r="G27" s="60"/>
    </row>
    <row r="28" spans="1:7" x14ac:dyDescent="0.25">
      <c r="A28" s="257"/>
      <c r="B28" s="131"/>
      <c r="C28" s="257"/>
      <c r="D28" s="191"/>
      <c r="E28" s="269"/>
      <c r="F28" s="131"/>
      <c r="G28" s="60"/>
    </row>
    <row r="29" spans="1:7" x14ac:dyDescent="0.25">
      <c r="A29" s="257"/>
      <c r="B29" s="131"/>
      <c r="C29" s="257"/>
      <c r="D29" s="191"/>
      <c r="E29" s="269"/>
      <c r="F29" s="131"/>
      <c r="G29" s="60"/>
    </row>
    <row r="30" spans="1:7" x14ac:dyDescent="0.25">
      <c r="A30" s="257"/>
      <c r="B30" s="191"/>
      <c r="C30" s="257"/>
      <c r="D30" s="191"/>
      <c r="E30" s="269"/>
      <c r="F30" s="191"/>
      <c r="G30" s="60"/>
    </row>
    <row r="31" spans="1:7" x14ac:dyDescent="0.25">
      <c r="A31" s="257"/>
      <c r="B31" s="191"/>
      <c r="C31" s="257"/>
      <c r="D31" s="191"/>
      <c r="E31" s="269"/>
      <c r="F31" s="191"/>
      <c r="G31" s="60"/>
    </row>
    <row r="32" spans="1:7" x14ac:dyDescent="0.25">
      <c r="A32" s="257"/>
      <c r="B32" s="192"/>
      <c r="C32" s="257"/>
      <c r="D32" s="193"/>
      <c r="E32" s="269"/>
      <c r="F32" s="192"/>
      <c r="G32" s="60"/>
    </row>
    <row r="33" spans="1:7" x14ac:dyDescent="0.25">
      <c r="A33" s="257"/>
      <c r="B33" s="192"/>
      <c r="C33" s="257"/>
      <c r="D33" s="193"/>
      <c r="E33" s="269"/>
      <c r="F33" s="194"/>
      <c r="G33" s="60"/>
    </row>
    <row r="34" spans="1:7" x14ac:dyDescent="0.25">
      <c r="A34" s="257"/>
      <c r="B34" s="194"/>
      <c r="C34" s="257"/>
      <c r="D34" s="195"/>
      <c r="E34" s="269"/>
      <c r="F34" s="194"/>
      <c r="G34" s="60"/>
    </row>
    <row r="35" spans="1:7" x14ac:dyDescent="0.25">
      <c r="A35" s="257"/>
      <c r="B35" s="194"/>
      <c r="C35" s="257"/>
      <c r="D35" s="194"/>
      <c r="E35" s="269"/>
      <c r="F35" s="194"/>
      <c r="G35" s="60"/>
    </row>
    <row r="36" spans="1:7" x14ac:dyDescent="0.25">
      <c r="A36" s="257"/>
      <c r="B36" s="194"/>
      <c r="C36" s="257"/>
      <c r="D36" s="194"/>
      <c r="E36" s="269"/>
      <c r="F36" s="194"/>
      <c r="G36" s="60"/>
    </row>
    <row r="37" spans="1:7" x14ac:dyDescent="0.25">
      <c r="A37" s="257"/>
      <c r="B37" s="194"/>
      <c r="C37" s="257"/>
      <c r="D37" s="194"/>
      <c r="E37" s="269"/>
      <c r="F37" s="194"/>
      <c r="G37" s="60"/>
    </row>
    <row r="38" spans="1:7" x14ac:dyDescent="0.25">
      <c r="A38" s="257"/>
      <c r="B38" s="194"/>
      <c r="C38" s="257"/>
      <c r="D38" s="194"/>
      <c r="E38" s="269"/>
      <c r="F38" s="194"/>
      <c r="G38" s="60"/>
    </row>
    <row r="39" spans="1:7" x14ac:dyDescent="0.25">
      <c r="A39" s="257"/>
      <c r="B39" s="192"/>
      <c r="C39" s="257"/>
      <c r="D39" s="193"/>
      <c r="E39" s="269"/>
      <c r="F39" s="192"/>
      <c r="G39" s="60"/>
    </row>
    <row r="40" spans="1:7" x14ac:dyDescent="0.25">
      <c r="A40" s="257"/>
      <c r="B40" s="192"/>
      <c r="C40" s="257"/>
      <c r="D40" s="193"/>
      <c r="E40" s="269"/>
      <c r="F40" s="194"/>
      <c r="G40" s="60"/>
    </row>
    <row r="41" spans="1:7" x14ac:dyDescent="0.25">
      <c r="A41" s="257"/>
      <c r="B41" s="194"/>
      <c r="C41" s="257"/>
      <c r="D41" s="195"/>
      <c r="E41" s="269"/>
      <c r="F41" s="194"/>
      <c r="G41" s="60"/>
    </row>
    <row r="42" spans="1:7" x14ac:dyDescent="0.25">
      <c r="A42" s="257"/>
      <c r="B42" s="194"/>
      <c r="C42" s="257"/>
      <c r="D42" s="194"/>
      <c r="E42" s="269"/>
      <c r="F42" s="194"/>
      <c r="G42" s="60"/>
    </row>
    <row r="43" spans="1:7" x14ac:dyDescent="0.25">
      <c r="A43" s="257"/>
      <c r="B43" s="194"/>
      <c r="C43" s="257"/>
      <c r="D43" s="194"/>
      <c r="E43" s="269"/>
      <c r="F43" s="194"/>
      <c r="G43" s="60"/>
    </row>
    <row r="44" spans="1:7" x14ac:dyDescent="0.25">
      <c r="A44" s="257"/>
      <c r="B44" s="194"/>
      <c r="C44" s="257"/>
      <c r="D44" s="194"/>
      <c r="E44" s="269"/>
      <c r="F44" s="194"/>
      <c r="G44" s="60"/>
    </row>
    <row r="45" spans="1:7" x14ac:dyDescent="0.25">
      <c r="A45" s="257"/>
      <c r="B45" s="194"/>
      <c r="C45" s="257"/>
      <c r="D45" s="194"/>
      <c r="E45" s="269"/>
      <c r="F45" s="194"/>
      <c r="G45" s="60"/>
    </row>
    <row r="46" spans="1:7" x14ac:dyDescent="0.25">
      <c r="A46" s="257"/>
      <c r="B46" s="192"/>
      <c r="C46" s="257"/>
      <c r="D46" s="193"/>
      <c r="E46" s="269"/>
      <c r="F46" s="192"/>
      <c r="G46" s="60"/>
    </row>
    <row r="47" spans="1:7" x14ac:dyDescent="0.25">
      <c r="A47" s="257"/>
      <c r="B47" s="192"/>
      <c r="C47" s="257"/>
      <c r="D47" s="193"/>
      <c r="E47" s="269"/>
      <c r="F47" s="194"/>
      <c r="G47" s="60"/>
    </row>
    <row r="48" spans="1:7" x14ac:dyDescent="0.25">
      <c r="A48" s="257"/>
      <c r="B48" s="194"/>
      <c r="C48" s="257"/>
      <c r="D48" s="195"/>
      <c r="E48" s="269"/>
      <c r="F48" s="194"/>
      <c r="G48" s="60"/>
    </row>
    <row r="49" spans="1:7" x14ac:dyDescent="0.25">
      <c r="A49" s="257"/>
      <c r="B49" s="194"/>
      <c r="C49" s="257"/>
      <c r="D49" s="194"/>
      <c r="E49" s="269"/>
      <c r="F49" s="194"/>
      <c r="G49" s="60"/>
    </row>
    <row r="50" spans="1:7" x14ac:dyDescent="0.25">
      <c r="A50" s="257"/>
      <c r="B50" s="194"/>
      <c r="C50" s="257"/>
      <c r="D50" s="194"/>
      <c r="E50" s="269"/>
      <c r="F50" s="194"/>
      <c r="G50" s="60"/>
    </row>
    <row r="51" spans="1:7" x14ac:dyDescent="0.25">
      <c r="A51" s="257"/>
      <c r="B51" s="194"/>
      <c r="C51" s="257"/>
      <c r="D51" s="194"/>
      <c r="E51" s="269"/>
      <c r="F51" s="194"/>
      <c r="G51" s="60"/>
    </row>
    <row r="52" spans="1:7" x14ac:dyDescent="0.25">
      <c r="A52" s="257"/>
      <c r="B52" s="194"/>
      <c r="C52" s="257"/>
      <c r="D52" s="194"/>
      <c r="E52" s="269"/>
      <c r="F52" s="194"/>
      <c r="G52" s="60"/>
    </row>
    <row r="53" spans="1:7" x14ac:dyDescent="0.25">
      <c r="A53" s="264"/>
      <c r="B53" s="60"/>
      <c r="C53" s="264"/>
      <c r="D53" s="60"/>
      <c r="E53" s="264"/>
      <c r="F53" s="60"/>
      <c r="G53" s="60"/>
    </row>
    <row r="54" spans="1:7" x14ac:dyDescent="0.25">
      <c r="A54" s="264"/>
      <c r="B54" s="60"/>
      <c r="C54" s="264"/>
      <c r="D54" s="60"/>
      <c r="E54" s="264"/>
      <c r="F54" s="60"/>
      <c r="G54" s="60"/>
    </row>
    <row r="55" spans="1:7" x14ac:dyDescent="0.25">
      <c r="A55" s="264"/>
      <c r="B55" s="60"/>
      <c r="C55" s="264"/>
      <c r="D55" s="60"/>
      <c r="E55" s="264"/>
      <c r="F55" s="60"/>
      <c r="G55" s="60"/>
    </row>
    <row r="56" spans="1:7" x14ac:dyDescent="0.25">
      <c r="A56" s="264"/>
      <c r="B56" s="60"/>
      <c r="C56" s="264"/>
      <c r="D56" s="60"/>
      <c r="E56" s="264"/>
      <c r="F56" s="60"/>
      <c r="G56" s="60"/>
    </row>
    <row r="57" spans="1:7" x14ac:dyDescent="0.25">
      <c r="A57" s="264"/>
      <c r="B57" s="60"/>
      <c r="C57" s="264"/>
      <c r="D57" s="60"/>
      <c r="E57" s="264"/>
      <c r="F57" s="60"/>
      <c r="G57" s="60"/>
    </row>
    <row r="58" spans="1:7" x14ac:dyDescent="0.25">
      <c r="A58" s="264"/>
      <c r="B58" s="60"/>
      <c r="C58" s="264"/>
      <c r="D58" s="60"/>
      <c r="E58" s="264"/>
      <c r="F58" s="60"/>
      <c r="G58" s="60"/>
    </row>
    <row r="59" spans="1:7" x14ac:dyDescent="0.25">
      <c r="A59" s="264"/>
      <c r="B59" s="60"/>
      <c r="C59" s="264"/>
      <c r="D59" s="60"/>
      <c r="E59" s="264"/>
      <c r="F59" s="60"/>
      <c r="G59" s="60"/>
    </row>
    <row r="60" spans="1:7" x14ac:dyDescent="0.25">
      <c r="A60" s="264"/>
      <c r="B60" s="60"/>
      <c r="C60" s="264"/>
      <c r="D60" s="60"/>
      <c r="E60" s="264"/>
      <c r="F60" s="60"/>
      <c r="G60" s="60"/>
    </row>
    <row r="61" spans="1:7" x14ac:dyDescent="0.25">
      <c r="A61" s="264"/>
      <c r="B61" s="60"/>
      <c r="C61" s="264"/>
      <c r="D61" s="60"/>
      <c r="E61" s="264"/>
      <c r="F61" s="60"/>
      <c r="G61" s="60"/>
    </row>
    <row r="62" spans="1:7" x14ac:dyDescent="0.25">
      <c r="A62" s="264"/>
      <c r="B62" s="60"/>
      <c r="C62" s="264"/>
      <c r="D62" s="60"/>
      <c r="E62" s="264"/>
      <c r="F62" s="60"/>
      <c r="G62" s="60"/>
    </row>
  </sheetData>
  <mergeCells count="23">
    <mergeCell ref="J1:J4"/>
    <mergeCell ref="F1:F4"/>
    <mergeCell ref="A1:A4"/>
    <mergeCell ref="B1:D2"/>
    <mergeCell ref="B3:D4"/>
    <mergeCell ref="A12:A14"/>
    <mergeCell ref="C12:C14"/>
    <mergeCell ref="A10:F10"/>
    <mergeCell ref="A5:F5"/>
    <mergeCell ref="A8:F8"/>
    <mergeCell ref="A9:F9"/>
    <mergeCell ref="A6:F7"/>
    <mergeCell ref="E13:E14"/>
    <mergeCell ref="F13:F14"/>
    <mergeCell ref="C22:C24"/>
    <mergeCell ref="E19:E20"/>
    <mergeCell ref="F19:F20"/>
    <mergeCell ref="A16:A18"/>
    <mergeCell ref="C16:C18"/>
    <mergeCell ref="D17:D18"/>
    <mergeCell ref="A19:A20"/>
    <mergeCell ref="C19:C20"/>
    <mergeCell ref="B16:B18"/>
  </mergeCell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CONTEXTO'!$C$1:$C$10</xm:f>
          </x14:formula1>
          <xm:sqref>E12:E13 E15:E25</xm:sqref>
        </x14:dataValidation>
        <x14:dataValidation type="list" allowBlank="1" showInputMessage="1" showErrorMessage="1" xr:uid="{00000000-0002-0000-0100-000001000000}">
          <x14:formula1>
            <xm:f>'LISTAS CONTEXTO'!$A$1:$A$7</xm:f>
          </x14:formula1>
          <xm:sqref>A12:A25</xm:sqref>
        </x14:dataValidation>
        <x14:dataValidation type="list" allowBlank="1" showInputMessage="1" showErrorMessage="1" xr:uid="{00000000-0002-0000-0100-000002000000}">
          <x14:formula1>
            <xm:f>'LISTAS CONTEXTO'!$B$1:$B$8</xm:f>
          </x14:formula1>
          <xm:sqref>C12:C22 C25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7">
    <tabColor rgb="FF7030A0"/>
  </sheetPr>
  <dimension ref="A1:DG21"/>
  <sheetViews>
    <sheetView topLeftCell="A4" zoomScale="55" zoomScaleNormal="55" workbookViewId="0">
      <selection activeCell="E1" sqref="E1:G4"/>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878"/>
      <c r="B1" s="860" t="str">
        <f>CONTEXTO!B1</f>
        <v xml:space="preserve">PROCESO: </v>
      </c>
      <c r="C1" s="861"/>
      <c r="D1" s="862"/>
      <c r="E1" s="977" t="s">
        <v>556</v>
      </c>
      <c r="F1" s="977"/>
      <c r="G1" s="977"/>
      <c r="H1" s="583"/>
    </row>
    <row r="2" spans="1:111" customFormat="1" ht="15.75" customHeight="1" x14ac:dyDescent="0.25">
      <c r="A2" s="879"/>
      <c r="B2" s="863"/>
      <c r="C2" s="864"/>
      <c r="D2" s="865"/>
      <c r="E2" s="518" t="s">
        <v>550</v>
      </c>
      <c r="F2" s="518"/>
      <c r="G2" s="518"/>
      <c r="H2" s="584"/>
    </row>
    <row r="3" spans="1:111" customFormat="1" ht="36" customHeight="1" x14ac:dyDescent="0.25">
      <c r="A3" s="879"/>
      <c r="B3" s="863" t="s">
        <v>231</v>
      </c>
      <c r="C3" s="864"/>
      <c r="D3" s="865"/>
      <c r="E3" s="518" t="s">
        <v>549</v>
      </c>
      <c r="F3" s="518"/>
      <c r="G3" s="518"/>
      <c r="H3" s="584"/>
    </row>
    <row r="4" spans="1:111" customFormat="1" ht="15.75" customHeight="1" thickBot="1" x14ac:dyDescent="0.3">
      <c r="A4" s="880"/>
      <c r="B4" s="866"/>
      <c r="C4" s="867"/>
      <c r="D4" s="868"/>
      <c r="E4" s="519" t="s">
        <v>569</v>
      </c>
      <c r="F4" s="519"/>
      <c r="G4" s="519"/>
      <c r="H4" s="877"/>
    </row>
    <row r="5" spans="1:111" ht="15" thickBot="1" x14ac:dyDescent="0.25">
      <c r="A5" s="54"/>
      <c r="B5" s="60"/>
      <c r="C5" s="101"/>
      <c r="D5" s="101"/>
      <c r="E5" s="101"/>
      <c r="F5" s="101"/>
      <c r="G5" s="101"/>
      <c r="H5" s="70"/>
    </row>
    <row r="6" spans="1:111" customFormat="1" ht="24" customHeight="1" x14ac:dyDescent="0.25">
      <c r="A6" s="871" t="str">
        <f>+CONTEXTO!A8</f>
        <v>PROCESO: PLANEACIÓN ESTRATÉGICA Y TERRITORIAL</v>
      </c>
      <c r="B6" s="872"/>
      <c r="C6" s="872"/>
      <c r="D6" s="872"/>
      <c r="E6" s="872"/>
      <c r="F6" s="872"/>
      <c r="G6" s="872"/>
      <c r="H6" s="873"/>
    </row>
    <row r="7" spans="1:111" customFormat="1" ht="72" customHeight="1" thickBot="1" x14ac:dyDescent="0.3">
      <c r="A7" s="874" t="str">
        <f>+CONTEXTO!A9</f>
        <v xml:space="preserve">OBJETIVO: PLANEAR,  ASESORAR,  PROMOVER  Y  REALIZAR  SEGUIMIENTO  A  LAS  POLÍTICAS,  PLANES,  PROGRAMAS  Y PROYECTOS PARA CUMPLIR CON LOS IDEALES PROPUESTOS POR LA ALTA DIRECCIÓN Y LAS EXPECTATIVAS DE LA COMUNIDAD
</v>
      </c>
      <c r="B7" s="875"/>
      <c r="C7" s="875"/>
      <c r="D7" s="875"/>
      <c r="E7" s="875"/>
      <c r="F7" s="875"/>
      <c r="G7" s="875"/>
      <c r="H7" s="876"/>
      <c r="I7" s="67"/>
      <c r="J7" s="67"/>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c r="BY7" s="67"/>
      <c r="BZ7" s="67"/>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c r="DF7" s="67"/>
      <c r="DG7" s="67"/>
    </row>
    <row r="8" spans="1:111" ht="15" thickBot="1" x14ac:dyDescent="0.25">
      <c r="A8" s="54"/>
      <c r="B8" s="60"/>
      <c r="C8" s="101"/>
      <c r="D8" s="101"/>
      <c r="E8" s="101"/>
      <c r="F8" s="101"/>
      <c r="G8" s="101"/>
      <c r="H8" s="7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row>
    <row r="9" spans="1:111" s="52" customFormat="1" ht="30" customHeight="1" x14ac:dyDescent="0.25">
      <c r="A9" s="869" t="s">
        <v>87</v>
      </c>
      <c r="B9" s="894" t="s">
        <v>232</v>
      </c>
      <c r="C9" s="870" t="s">
        <v>205</v>
      </c>
      <c r="D9" s="870" t="s">
        <v>214</v>
      </c>
      <c r="E9" s="870" t="s">
        <v>233</v>
      </c>
      <c r="F9" s="881" t="s">
        <v>234</v>
      </c>
      <c r="G9" s="881"/>
      <c r="H9" s="882" t="s">
        <v>235</v>
      </c>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116"/>
      <c r="BN9" s="116"/>
      <c r="BO9" s="116"/>
      <c r="BP9" s="116"/>
      <c r="BQ9" s="116"/>
      <c r="BR9" s="116"/>
      <c r="BS9" s="116"/>
      <c r="BT9" s="116"/>
      <c r="BU9" s="116"/>
      <c r="BV9" s="116"/>
      <c r="BW9" s="116"/>
      <c r="BX9" s="116"/>
      <c r="BY9" s="116"/>
      <c r="BZ9" s="116"/>
      <c r="CA9" s="116"/>
      <c r="CB9" s="116"/>
      <c r="CC9" s="116"/>
      <c r="CD9" s="116"/>
      <c r="CE9" s="116"/>
      <c r="CF9" s="116"/>
      <c r="CG9" s="116"/>
      <c r="CH9" s="116"/>
      <c r="CI9" s="116"/>
      <c r="CJ9" s="116"/>
      <c r="CK9" s="116"/>
      <c r="CL9" s="116"/>
      <c r="CM9" s="116"/>
      <c r="CN9" s="116"/>
      <c r="CO9" s="116"/>
      <c r="CP9" s="116"/>
      <c r="CQ9" s="116"/>
      <c r="CR9" s="116"/>
      <c r="CS9" s="116"/>
      <c r="CT9" s="116"/>
      <c r="CU9" s="116"/>
      <c r="CV9" s="116"/>
      <c r="CW9" s="116"/>
      <c r="CX9" s="116"/>
      <c r="CY9" s="116"/>
      <c r="CZ9" s="116"/>
      <c r="DA9" s="116"/>
      <c r="DB9" s="116"/>
      <c r="DC9" s="116"/>
      <c r="DD9" s="116"/>
      <c r="DE9" s="116"/>
      <c r="DF9" s="116"/>
      <c r="DG9" s="116"/>
    </row>
    <row r="10" spans="1:111" s="53" customFormat="1" ht="48.75" customHeight="1" x14ac:dyDescent="0.25">
      <c r="A10" s="869"/>
      <c r="B10" s="894"/>
      <c r="C10" s="870"/>
      <c r="D10" s="870"/>
      <c r="E10" s="870"/>
      <c r="F10" s="881"/>
      <c r="G10" s="881"/>
      <c r="H10" s="882"/>
    </row>
    <row r="11" spans="1:111" s="53" customFormat="1" ht="151.5" customHeight="1" x14ac:dyDescent="0.25">
      <c r="A11" s="883"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B11" s="98" t="str">
        <f>DESCRIPCION!D10</f>
        <v>Dificultad en la ejecución de las fases de los trámites soportados con la informacion precedente y el uso de herramientas tecnológicas que previenen las acciones presenciales</v>
      </c>
      <c r="C11" s="129" t="str">
        <f>'CONTROLES Y EVALUACIÓN'!C11:C17</f>
        <v>1.Los directores de: DOTS, DIANU, SISBÉN, 2. anualmente revizan D 3. con el propósito de actualizar y mejorar los requisitos del trámite para una mejor comprensión del ciudadano. 4. Esta información se enviá a la Dirección de Fortalecimiento Institucional para su aprobación y publicación. 5. Al encontrarse un trámite que no tiene actualizado el instructivo u hoja de vida del trámite o no está publicado, se procede inmediatamente a revisar junto con el lider del trámite el por qué  no se actualizó y se procede de manera urgente. 6. Correos electrónicos, Actas, Hoja de Asistencias.</v>
      </c>
      <c r="D11" s="226" t="str">
        <f>'CONTROLES Y EVALUACIÓN'!H11:H17</f>
        <v>Débil</v>
      </c>
      <c r="E11" s="226" t="str">
        <f>'CONTROLES Y EVALUACIÓN'!I11:I17</f>
        <v>Moderado (Algunas veces se ejecuta)</v>
      </c>
      <c r="F11" s="128"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62">
        <f>IF(F11="Fuerte",100,IF(F11="Moderado",50,IF(F11="Débil",0," ")))</f>
        <v>0</v>
      </c>
      <c r="H11" s="743" t="str">
        <f>IF(G14=100,"Fuerte",IF(AND(G14&gt;=50,G14&lt;=99),"Moderado",IF(AND(G14&gt;=0,G14&lt;=49),"Débil"," ")))</f>
        <v>Débil</v>
      </c>
    </row>
    <row r="12" spans="1:111" s="53" customFormat="1" ht="182.25" customHeight="1" x14ac:dyDescent="0.25">
      <c r="A12" s="884"/>
      <c r="B12" s="98" t="str">
        <f>DESCRIPCION!D11</f>
        <v>Complejidad de los requisitos y  procedimientos del trámite que desbordan la capacidad de comprensión del usuario y/o funcionario</v>
      </c>
      <c r="C12" s="129" t="str">
        <f>'CONTROLES Y EVALUACIÓN'!C22</f>
        <v>1. La alta dirección en coooperación con la Dirección de Talento Humano y la Oficina de Comunicaciones 2. mensualmente socializan los valores incluidos en el código de integridad y buen gobierno 3. con el propósito de insentivar los valor valores institucionales en los servidores públicos y contratistas 4. Cada dependencia socializa un valor de acuerdo a circular emitida por Talento Humano. 5. Se requiere a la dependencia que no lo socialece mediante memorando para que cumpla con su obligación, 6 Memorandos, Piezas graficas, Correos electronicos, Material publicitario.</v>
      </c>
      <c r="D12" s="99" t="str">
        <f>'CONTROLES Y EVALUACIÓN'!H22</f>
        <v>Fuerte</v>
      </c>
      <c r="E12" s="99" t="str">
        <f>'CONTROLES Y EVALUACIÓN'!I22</f>
        <v>Fuerte (Siempre se Ejecuta)</v>
      </c>
      <c r="F12" s="128"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62">
        <f t="shared" ref="G12" si="1">IF(F12="Fuerte",100,IF(F12="Moderado",50,IF(F12="Débil",0," ")))</f>
        <v>100</v>
      </c>
      <c r="H12" s="744"/>
    </row>
    <row r="13" spans="1:111" s="53" customFormat="1" ht="126" customHeight="1" x14ac:dyDescent="0.25">
      <c r="A13" s="885"/>
      <c r="B13" s="98" t="str">
        <f>DESCRIPCION!D12</f>
        <v>Fallas en la cultura de la probidad (Honradez)</v>
      </c>
      <c r="C13" s="129" t="str">
        <f>'CONTROLES Y EVALUACIÓN'!C33</f>
        <v xml:space="preserve">1. El Director de DIANU, 2. anualmente programa la racionalización de trámites de su dependencia 3. con el propósito de identificar los trámites susceptibles de mejoras en el ámbito tecnológico 4. esta información es publicada en el SUIT, como estrategia de racionalización de trámits de la entidad. 5 El incumplimiento de lo programado dentro de la estrategia, se debe corregir en el SUIT indicando las causas que originaron el incumplimiento. 6 dejando como evidencia la información actualizada en el SUIT.  </v>
      </c>
      <c r="D13" s="99" t="str">
        <f>'CONTROLES Y EVALUACIÓN'!H33</f>
        <v>Débil</v>
      </c>
      <c r="E13" s="99" t="str">
        <f>'CONTROLES Y EVALUACIÓN'!I33</f>
        <v>Moderado (Algunas veces se ejecuta)</v>
      </c>
      <c r="F13" s="128" t="str">
        <f t="shared" si="0"/>
        <v>Débil</v>
      </c>
      <c r="G13" s="62">
        <f>IF(F13="Fuerte",100,IF(F13="Moderado",50,IF(F13="Débil",0," ")))</f>
        <v>0</v>
      </c>
      <c r="H13" s="744"/>
    </row>
    <row r="14" spans="1:111" s="53" customFormat="1" ht="30.75" customHeight="1" x14ac:dyDescent="0.25">
      <c r="A14" s="888"/>
      <c r="B14" s="889"/>
      <c r="C14" s="889"/>
      <c r="D14" s="889"/>
      <c r="E14" s="889"/>
      <c r="F14" s="890"/>
      <c r="G14" s="232">
        <f>AVERAGE(G11:G13)</f>
        <v>33.333333333333336</v>
      </c>
      <c r="H14" s="887"/>
    </row>
    <row r="15" spans="1:111" s="53" customFormat="1" ht="162" customHeight="1" x14ac:dyDescent="0.25">
      <c r="A15" s="886" t="str">
        <f>DESCRIPCION!A13</f>
        <v>Posibilidad de Incumplimiento en el reporte, consolidación, registro y publicación de la información suministrada por las dependencias de la entidad.</v>
      </c>
      <c r="B15" s="98" t="str">
        <f>DESCRIPCION!D13</f>
        <v>Incumplimiento de las metas de los programas y demas directrices definidas por la entidad</v>
      </c>
      <c r="C15" s="129" t="str">
        <f>'CONTROLES Y EVALUACIÓN'!C44</f>
        <v xml:space="preserve">1. El Director de planeación del desarrollo y el Profesional Especiacializado del grupo planeacion del desarrollo 2. trimestralmente 3. con el proposito de hacer seguimiento y verificar el cumplimiento de las metas del plan de desarrollo a fin de consolidar, registrar y publicar el reporte trimestral 4.  emite una circular a todas las dependecias de la administracion municipal en donde se evidencia un cronograma con fechas de entrega de la información requerida. 5. Las unidades administrativas que no reportan la información son requeridas mediante memorando, oficio  o correo electronico que son enviados mediante los correo electronicos para agilizar la entrega de la misma. 6. la evidencia de la ejecución de este control es la circular emitida y los memorandos, oficios, correos electronicos, Plan Indicativo y aplicativo dispuesto para ello. </v>
      </c>
      <c r="D15" s="99" t="str">
        <f>'CONTROLES Y EVALUACIÓN'!H44</f>
        <v>Fuerte</v>
      </c>
      <c r="E15" s="99" t="str">
        <f>'CONTROLES Y EVALUACIÓN'!I44</f>
        <v>Fuerte (Siempre se Ejecuta)</v>
      </c>
      <c r="F15" s="128" t="str">
        <f>'CONTROLES Y EVALUACIÓN'!J44</f>
        <v>Fuerte</v>
      </c>
      <c r="G15" s="62">
        <f>IF(F15="Fuerte",100,IF(F15="Moderado",50,IF(F15="Débil",0," ")))</f>
        <v>100</v>
      </c>
      <c r="H15" s="743" t="str">
        <f>IF(G18=100,"Fuerte",IF(AND(G18&gt;=50,G18&lt;=99),"Moderado",IF(AND(G18&gt;=0,G18&lt;=49),"Débil"," ")))</f>
        <v>Moderado</v>
      </c>
    </row>
    <row r="16" spans="1:111" s="53" customFormat="1" ht="153.75" customHeight="1" x14ac:dyDescent="0.25">
      <c r="A16" s="886"/>
      <c r="B16" s="98" t="str">
        <f>DESCRIPCION!D14</f>
        <v xml:space="preserve">Desconocimiento del proceso y procedimientos  por parte del personal de planta y contrato. </v>
      </c>
      <c r="C16" s="129" t="str">
        <f>'CONTROLES Y EVALUACIÓN'!C55</f>
        <v xml:space="preserve">1. El Director de Planeacion del Desarrollo 2. trimestralmente 3. con el proposito de evaluar que la informacion sea reportada adecuadamete en los formatos, siguiendo el procedimiento, cumpliendo con las fechas estalecidas y verificando que las evidecias sustenten el avance reportado  4. el director y el grupo de Plan de Desarrollo y Politicas Publicas hace seguimiento a fin de verificar la ejecución tecnica y financiera 5. si no se hace el reporte programado la secretaria de planeacion  solicita nuevamente mediante memorando 6. la evidencia se plasma en la matriz de Plan Indicativo y/o Aplicativo dispuesto para ello.
</v>
      </c>
      <c r="D16" s="99" t="str">
        <f>'CONTROLES Y EVALUACIÓN'!H55</f>
        <v>Débil</v>
      </c>
      <c r="E16" s="99" t="str">
        <f>'CONTROLES Y EVALUACIÓN'!I55</f>
        <v>Moderado (Algunas veces se ejecuta)</v>
      </c>
      <c r="F16" s="128" t="str">
        <f>'CONTROLES Y EVALUACIÓN'!J55</f>
        <v>Débil</v>
      </c>
      <c r="G16" s="62">
        <f t="shared" ref="G16" si="2">IF(F16="Fuerte",100,IF(F16="Moderado",50,IF(F16="Débil",0," ")))</f>
        <v>0</v>
      </c>
      <c r="H16" s="744"/>
    </row>
    <row r="17" spans="1:8" s="53" customFormat="1" ht="162" customHeight="1" x14ac:dyDescent="0.25">
      <c r="A17" s="886"/>
      <c r="B17" s="98"/>
      <c r="C17" s="129"/>
      <c r="D17" s="99"/>
      <c r="E17" s="99"/>
      <c r="F17" s="128"/>
      <c r="G17" s="62"/>
      <c r="H17" s="744"/>
    </row>
    <row r="18" spans="1:8" s="53" customFormat="1" ht="36" customHeight="1" x14ac:dyDescent="0.25">
      <c r="A18" s="891"/>
      <c r="B18" s="892"/>
      <c r="C18" s="892"/>
      <c r="D18" s="892"/>
      <c r="E18" s="892"/>
      <c r="F18" s="893"/>
      <c r="G18" s="130">
        <f>AVERAGE(G15:G17)</f>
        <v>50</v>
      </c>
      <c r="H18" s="887"/>
    </row>
    <row r="19" spans="1:8" s="53" customFormat="1" ht="135" customHeight="1" x14ac:dyDescent="0.25">
      <c r="A19" s="883" t="str">
        <f>DESCRIPCION!A16</f>
        <v xml:space="preserve"> Posibilidad de Perdida de información fisica y digital en los archivos urbanistico y gestion documental  </v>
      </c>
      <c r="B19" s="98" t="str">
        <f>DESCRIPCION!D16</f>
        <v xml:space="preserve">
Personal insuficiente para apoyar la totalidad de procesos </v>
      </c>
      <c r="C19" s="129" t="s">
        <v>475</v>
      </c>
      <c r="D19" s="99" t="str">
        <f>'CONTROLES Y EVALUACIÓN'!H66</f>
        <v>Débil</v>
      </c>
      <c r="E19" s="99" t="str">
        <f>'CONTROLES Y EVALUACIÓN'!I66</f>
        <v>Moderado (Algunas veces se ejecuta)</v>
      </c>
      <c r="F19" s="128" t="str">
        <f>'CONTROLES Y EVALUACIÓN'!J66</f>
        <v>Débil</v>
      </c>
      <c r="G19" s="312">
        <f>IF(F19="Fuerte",100,IF(F19="Moderado",50,IF(F19="Débil",0," ")))</f>
        <v>0</v>
      </c>
      <c r="H19" s="743" t="e">
        <f>IF(#REF!=100,"Fuerte",IF(AND(#REF!&gt;=50,#REF!&lt;=99),"Moderado",IF(AND(#REF!&gt;=0,#REF!&lt;=49),"Débil"," ")))</f>
        <v>#REF!</v>
      </c>
    </row>
    <row r="20" spans="1:8" s="53" customFormat="1" ht="120" customHeight="1" x14ac:dyDescent="0.25">
      <c r="A20" s="884"/>
      <c r="B20" s="315" t="str">
        <f>DESCRIPCION!D17</f>
        <v xml:space="preserve">Dificultad de la sistematización de la documentación fisica,  al no contar con la infraestructura tecnologica necesaria </v>
      </c>
      <c r="C20" s="129" t="str">
        <f>'CONTROLES Y EVALUACIÓN'!C77</f>
        <v xml:space="preserve">1. El director de Información y Aplicación de la norma Urbanistica. 2.Semestralmente. 3. Con el propósito de determinar los equipos tecnologios existentes para la digitalizacion de la docuementación física. 4. Mediante una caracterización e inventarios de los equipos. 5. Se genera el reporte de la necesidad o inexistencia de los equipos tecnologicos para realeizar la sistematización. 6. Reseña fotografica, inventarios, informes de caracterización. </v>
      </c>
      <c r="D20" s="318" t="str">
        <f>'CONTROLES Y EVALUACIÓN'!H77</f>
        <v>Débil</v>
      </c>
      <c r="E20" s="318" t="str">
        <f>'CONTROLES Y EVALUACIÓN'!I77</f>
        <v>Débil (No se ejecuta)</v>
      </c>
      <c r="F20" s="128" t="str">
        <f>'CONTROLES Y EVALUACIÓN'!J77</f>
        <v>Débil</v>
      </c>
      <c r="G20" s="62">
        <f t="shared" ref="G20" si="3">IF(F20="Fuerte",100,IF(F20="Moderado",50,IF(F20="Débil",0," ")))</f>
        <v>0</v>
      </c>
      <c r="H20" s="744"/>
    </row>
    <row r="21" spans="1:8" s="53" customFormat="1" ht="129.75" customHeight="1" x14ac:dyDescent="0.25">
      <c r="A21" s="885"/>
      <c r="B21" s="98" t="str">
        <f>DESCRIPCION!D18</f>
        <v>Ocurrecia de un evento catastrofico que afecte el territorio municipal (COVID-19)</v>
      </c>
      <c r="C21" s="129"/>
      <c r="D21" s="292"/>
      <c r="E21" s="292"/>
      <c r="F21" s="128"/>
      <c r="G21" s="62"/>
      <c r="H21" s="744"/>
    </row>
  </sheetData>
  <sheetProtection selectLockedCells="1"/>
  <mergeCells count="25">
    <mergeCell ref="H19:H21"/>
    <mergeCell ref="H9:H10"/>
    <mergeCell ref="A11:A13"/>
    <mergeCell ref="A15:A17"/>
    <mergeCell ref="A19:A21"/>
    <mergeCell ref="H11:H14"/>
    <mergeCell ref="A14:F14"/>
    <mergeCell ref="A18:F18"/>
    <mergeCell ref="H15:H18"/>
    <mergeCell ref="B9:B10"/>
    <mergeCell ref="D9:D10"/>
    <mergeCell ref="B1:D2"/>
    <mergeCell ref="B3:D4"/>
    <mergeCell ref="A9:A10"/>
    <mergeCell ref="C9:C10"/>
    <mergeCell ref="A6:H6"/>
    <mergeCell ref="A7:H7"/>
    <mergeCell ref="E3:G3"/>
    <mergeCell ref="E4:G4"/>
    <mergeCell ref="H1:H4"/>
    <mergeCell ref="A1:A4"/>
    <mergeCell ref="E9:E10"/>
    <mergeCell ref="E1:G1"/>
    <mergeCell ref="E2:G2"/>
    <mergeCell ref="F9:G10"/>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8">
    <tabColor theme="2" tint="-0.499984740745262"/>
  </sheetPr>
  <dimension ref="A1:X243"/>
  <sheetViews>
    <sheetView zoomScale="70" zoomScaleNormal="70" workbookViewId="0">
      <selection activeCell="G1" sqref="G1:I4"/>
    </sheetView>
  </sheetViews>
  <sheetFormatPr baseColWidth="10" defaultRowHeight="15" x14ac:dyDescent="0.25"/>
  <cols>
    <col min="8" max="8" width="10.5703125" customWidth="1"/>
    <col min="9" max="9" width="10.42578125" customWidth="1"/>
    <col min="11" max="11" width="16" customWidth="1"/>
  </cols>
  <sheetData>
    <row r="1" spans="1:12" ht="15" customHeight="1" x14ac:dyDescent="0.25">
      <c r="A1" s="465"/>
      <c r="B1" s="847"/>
      <c r="C1" s="467" t="str">
        <f>CONTEXTO!B1</f>
        <v xml:space="preserve">PROCESO: </v>
      </c>
      <c r="D1" s="467"/>
      <c r="E1" s="467"/>
      <c r="F1" s="467"/>
      <c r="G1" s="977" t="s">
        <v>551</v>
      </c>
      <c r="H1" s="977"/>
      <c r="I1" s="977"/>
      <c r="J1" s="845"/>
      <c r="K1" s="373"/>
      <c r="L1" s="1"/>
    </row>
    <row r="2" spans="1:12" x14ac:dyDescent="0.25">
      <c r="A2" s="466"/>
      <c r="B2" s="493"/>
      <c r="C2" s="468"/>
      <c r="D2" s="468"/>
      <c r="E2" s="468"/>
      <c r="F2" s="468"/>
      <c r="G2" s="518" t="s">
        <v>566</v>
      </c>
      <c r="H2" s="518"/>
      <c r="I2" s="518"/>
      <c r="J2" s="846"/>
      <c r="K2" s="374"/>
      <c r="L2" s="1"/>
    </row>
    <row r="3" spans="1:12" ht="15" customHeight="1" x14ac:dyDescent="0.25">
      <c r="A3" s="466"/>
      <c r="B3" s="493"/>
      <c r="C3" s="468" t="s">
        <v>32</v>
      </c>
      <c r="D3" s="468"/>
      <c r="E3" s="468"/>
      <c r="F3" s="468"/>
      <c r="G3" s="518" t="s">
        <v>549</v>
      </c>
      <c r="H3" s="518"/>
      <c r="I3" s="518"/>
      <c r="J3" s="846"/>
      <c r="K3" s="374"/>
      <c r="L3" s="1"/>
    </row>
    <row r="4" spans="1:12" x14ac:dyDescent="0.25">
      <c r="A4" s="466"/>
      <c r="B4" s="493"/>
      <c r="C4" s="468"/>
      <c r="D4" s="468"/>
      <c r="E4" s="468"/>
      <c r="F4" s="468"/>
      <c r="G4" s="518" t="s">
        <v>570</v>
      </c>
      <c r="H4" s="518"/>
      <c r="I4" s="518"/>
      <c r="J4" s="846"/>
      <c r="K4" s="374"/>
      <c r="L4" s="1"/>
    </row>
    <row r="5" spans="1:12" ht="15.75" x14ac:dyDescent="0.25">
      <c r="A5" s="448"/>
      <c r="B5" s="449"/>
      <c r="C5" s="449"/>
      <c r="D5" s="449"/>
      <c r="E5" s="449"/>
      <c r="F5" s="449"/>
      <c r="G5" s="449"/>
      <c r="H5" s="449"/>
      <c r="I5" s="449"/>
      <c r="J5" s="449"/>
      <c r="K5" s="450"/>
      <c r="L5" s="1"/>
    </row>
    <row r="6" spans="1:12" x14ac:dyDescent="0.25">
      <c r="A6" s="854" t="s">
        <v>119</v>
      </c>
      <c r="B6" s="855"/>
      <c r="C6" s="855"/>
      <c r="D6" s="855"/>
      <c r="E6" s="855"/>
      <c r="F6" s="855"/>
      <c r="G6" s="855"/>
      <c r="H6" s="855"/>
      <c r="I6" s="855"/>
      <c r="J6" s="855"/>
      <c r="K6" s="856"/>
      <c r="L6" s="1"/>
    </row>
    <row r="7" spans="1:12" x14ac:dyDescent="0.25">
      <c r="A7" s="854"/>
      <c r="B7" s="855"/>
      <c r="C7" s="855"/>
      <c r="D7" s="855"/>
      <c r="E7" s="855"/>
      <c r="F7" s="855"/>
      <c r="G7" s="855"/>
      <c r="H7" s="855"/>
      <c r="I7" s="855"/>
      <c r="J7" s="855"/>
      <c r="K7" s="856"/>
      <c r="L7" s="1"/>
    </row>
    <row r="8" spans="1:12" x14ac:dyDescent="0.25">
      <c r="A8" s="850" t="str">
        <f>CONTEXTO!A8</f>
        <v>PROCESO: PLANEACIÓN ESTRATÉGICA Y TERRITORIAL</v>
      </c>
      <c r="B8" s="452"/>
      <c r="C8" s="452"/>
      <c r="D8" s="452"/>
      <c r="E8" s="452"/>
      <c r="F8" s="452"/>
      <c r="G8" s="452"/>
      <c r="H8" s="452"/>
      <c r="I8" s="452"/>
      <c r="J8" s="452"/>
      <c r="K8" s="453"/>
      <c r="L8" s="1"/>
    </row>
    <row r="9" spans="1:12" ht="56.25" customHeight="1" thickBot="1" x14ac:dyDescent="0.3">
      <c r="A9" s="851" t="str">
        <f>CONTEXTO!A9</f>
        <v xml:space="preserve">OBJETIVO: PLANEAR,  ASESORAR,  PROMOVER  Y  REALIZAR  SEGUIMIENTO  A  LAS  POLÍTICAS,  PLANES,  PROGRAMAS  Y PROYECTOS PARA CUMPLIR CON LOS IDEALES PROPUESTOS POR LA ALTA DIRECCIÓN Y LAS EXPECTATIVAS DE LA COMUNIDAD
</v>
      </c>
      <c r="B9" s="852"/>
      <c r="C9" s="852"/>
      <c r="D9" s="852"/>
      <c r="E9" s="852"/>
      <c r="F9" s="852"/>
      <c r="G9" s="852"/>
      <c r="H9" s="852"/>
      <c r="I9" s="852"/>
      <c r="J9" s="852"/>
      <c r="K9" s="853"/>
      <c r="L9" s="1"/>
    </row>
    <row r="10" spans="1:12" ht="15.75" thickBot="1" x14ac:dyDescent="0.3">
      <c r="A10" s="848"/>
      <c r="B10" s="849"/>
      <c r="C10" s="849"/>
      <c r="D10" s="849"/>
      <c r="E10" s="849"/>
      <c r="F10" s="849"/>
      <c r="G10" s="849"/>
      <c r="H10" s="849"/>
      <c r="I10" s="849"/>
      <c r="J10" s="849"/>
      <c r="K10" s="849"/>
      <c r="L10" s="60"/>
    </row>
    <row r="11" spans="1:12" ht="27" customHeight="1" thickBot="1" x14ac:dyDescent="0.3">
      <c r="A11" s="908" t="s">
        <v>120</v>
      </c>
      <c r="B11" s="902"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C11" s="902"/>
      <c r="D11" s="902"/>
      <c r="E11" s="902"/>
      <c r="F11" s="902"/>
      <c r="G11" s="902"/>
      <c r="H11" s="903"/>
      <c r="I11" s="900" t="s">
        <v>339</v>
      </c>
      <c r="J11" s="901"/>
      <c r="K11" s="139" t="str">
        <f>IF(J18="x","EXTREMA",IF(J20="x","ALTA",IF(J22="x","MODERADA",IF(J24="x","BAJA",""))))</f>
        <v>EXTREMA</v>
      </c>
      <c r="L11" s="1"/>
    </row>
    <row r="12" spans="1:12" ht="30.75" customHeight="1" thickBot="1" x14ac:dyDescent="0.3">
      <c r="A12" s="909"/>
      <c r="B12" s="904"/>
      <c r="C12" s="904"/>
      <c r="D12" s="904"/>
      <c r="E12" s="904"/>
      <c r="F12" s="904"/>
      <c r="G12" s="904"/>
      <c r="H12" s="905"/>
      <c r="I12" s="895" t="s">
        <v>340</v>
      </c>
      <c r="J12" s="896"/>
      <c r="K12" s="186" t="str">
        <f>'VALORACION RIESGOS INHERENTES'!K11</f>
        <v>EXTREMA</v>
      </c>
      <c r="L12" s="1"/>
    </row>
    <row r="13" spans="1:12" ht="16.5" thickBot="1" x14ac:dyDescent="0.3">
      <c r="A13" s="910"/>
      <c r="B13" s="798" t="s">
        <v>290</v>
      </c>
      <c r="C13" s="799"/>
      <c r="D13" s="799"/>
      <c r="E13" s="799"/>
      <c r="F13" s="799"/>
      <c r="G13" s="799"/>
      <c r="H13" s="799"/>
      <c r="I13" s="799"/>
      <c r="J13" s="802"/>
      <c r="K13" s="235" t="str">
        <f>'EVALUACIÓN SOLIDEZ CONTROLES'!H11</f>
        <v>Débil</v>
      </c>
      <c r="L13" s="1"/>
    </row>
    <row r="14" spans="1:12" ht="16.5" thickBot="1" x14ac:dyDescent="0.3">
      <c r="A14" s="227" t="s">
        <v>122</v>
      </c>
      <c r="B14" s="228"/>
      <c r="C14" s="228"/>
      <c r="D14" s="229"/>
      <c r="E14" s="897" t="s">
        <v>126</v>
      </c>
      <c r="F14" s="898"/>
      <c r="G14" s="899"/>
      <c r="H14" s="798" t="s">
        <v>342</v>
      </c>
      <c r="I14" s="802"/>
      <c r="J14" s="803" t="s">
        <v>135</v>
      </c>
      <c r="K14" s="804"/>
      <c r="L14" s="1"/>
    </row>
    <row r="15" spans="1:12" ht="47.25" customHeight="1" x14ac:dyDescent="0.25">
      <c r="A15" s="170"/>
      <c r="B15" s="150"/>
      <c r="C15" s="171"/>
      <c r="D15" s="150"/>
      <c r="E15" s="150"/>
      <c r="F15" s="150"/>
      <c r="G15" s="150"/>
      <c r="H15" s="150"/>
      <c r="I15" s="150"/>
      <c r="J15" s="166"/>
      <c r="K15" s="167"/>
      <c r="L15" s="1"/>
    </row>
    <row r="16" spans="1:12" ht="39" customHeight="1" x14ac:dyDescent="0.25">
      <c r="A16" s="784" t="s">
        <v>122</v>
      </c>
      <c r="B16" s="150">
        <v>5</v>
      </c>
      <c r="C16" s="785"/>
      <c r="D16" s="764"/>
      <c r="E16" s="765"/>
      <c r="F16" s="765"/>
      <c r="G16" s="765"/>
      <c r="H16" s="150"/>
      <c r="I16" s="150"/>
      <c r="J16" s="779" t="s">
        <v>121</v>
      </c>
      <c r="K16" s="780"/>
      <c r="L16" s="1"/>
    </row>
    <row r="17" spans="1:24" x14ac:dyDescent="0.25">
      <c r="A17" s="784"/>
      <c r="B17" s="150" t="s">
        <v>124</v>
      </c>
      <c r="C17" s="786"/>
      <c r="D17" s="764"/>
      <c r="E17" s="765"/>
      <c r="F17" s="765"/>
      <c r="G17" s="765"/>
      <c r="H17" s="150"/>
      <c r="I17" s="150"/>
      <c r="J17" s="152"/>
      <c r="K17" s="153"/>
      <c r="L17" s="1"/>
    </row>
    <row r="18" spans="1:24" ht="27.75" x14ac:dyDescent="0.25">
      <c r="A18" s="784"/>
      <c r="B18" s="150">
        <v>4</v>
      </c>
      <c r="C18" s="787"/>
      <c r="D18" s="764"/>
      <c r="E18" s="764"/>
      <c r="F18" s="777"/>
      <c r="G18" s="765" t="s">
        <v>338</v>
      </c>
      <c r="H18" s="150"/>
      <c r="I18" s="150"/>
      <c r="J18" s="157" t="str">
        <f xml:space="preserve"> IF(OR(E16="X",F16="X",G16="x",F18="x",G18="X",F20="X",G20="X",G22="X" ),"x","")</f>
        <v>x</v>
      </c>
      <c r="K18" s="153" t="s">
        <v>123</v>
      </c>
      <c r="L18" s="1"/>
    </row>
    <row r="19" spans="1:24" ht="27.75" x14ac:dyDescent="0.25">
      <c r="A19" s="784"/>
      <c r="B19" s="150" t="s">
        <v>126</v>
      </c>
      <c r="C19" s="788"/>
      <c r="D19" s="764"/>
      <c r="E19" s="764"/>
      <c r="F19" s="777"/>
      <c r="G19" s="765"/>
      <c r="H19" s="150"/>
      <c r="I19" s="150"/>
      <c r="J19" s="158"/>
      <c r="K19" s="153"/>
      <c r="L19" s="1"/>
    </row>
    <row r="20" spans="1:24" ht="27.75" x14ac:dyDescent="0.25">
      <c r="A20" s="784"/>
      <c r="B20" s="150">
        <v>3</v>
      </c>
      <c r="C20" s="767"/>
      <c r="D20" s="762"/>
      <c r="E20" s="763"/>
      <c r="F20" s="777"/>
      <c r="G20" s="765"/>
      <c r="H20" s="150"/>
      <c r="I20" s="150"/>
      <c r="J20" s="159" t="str">
        <f xml:space="preserve"> IF(OR(C16="X",D16="X",D18="x",E18="x",E20="X",F22="X",F24="X",G24="X" ),"x","")</f>
        <v/>
      </c>
      <c r="K20" s="153" t="s">
        <v>125</v>
      </c>
      <c r="L20" s="1"/>
      <c r="X20" s="40"/>
    </row>
    <row r="21" spans="1:24" ht="27.75" x14ac:dyDescent="0.25">
      <c r="A21" s="784"/>
      <c r="B21" s="150" t="s">
        <v>128</v>
      </c>
      <c r="C21" s="778"/>
      <c r="D21" s="762"/>
      <c r="E21" s="764"/>
      <c r="F21" s="777"/>
      <c r="G21" s="765"/>
      <c r="H21" s="150"/>
      <c r="I21" s="150"/>
      <c r="J21" s="160"/>
      <c r="K21" s="153"/>
      <c r="L21" s="1"/>
    </row>
    <row r="22" spans="1:24" ht="27.75" x14ac:dyDescent="0.25">
      <c r="A22" s="784"/>
      <c r="B22" s="150">
        <v>2</v>
      </c>
      <c r="C22" s="767"/>
      <c r="D22" s="760"/>
      <c r="E22" s="761"/>
      <c r="F22" s="763"/>
      <c r="G22" s="765"/>
      <c r="H22" s="150"/>
      <c r="I22" s="150"/>
      <c r="J22" s="161" t="str">
        <f xml:space="preserve"> IF(OR(C18="X",D20="X",E22="x",E24="x" ),"x","")</f>
        <v/>
      </c>
      <c r="K22" s="153" t="s">
        <v>127</v>
      </c>
      <c r="L22" s="1"/>
    </row>
    <row r="23" spans="1:24" ht="27.75" x14ac:dyDescent="0.25">
      <c r="A23" s="784"/>
      <c r="B23" s="150" t="s">
        <v>249</v>
      </c>
      <c r="C23" s="778"/>
      <c r="D23" s="760"/>
      <c r="E23" s="762"/>
      <c r="F23" s="764"/>
      <c r="G23" s="765"/>
      <c r="H23" s="150"/>
      <c r="I23" s="150"/>
      <c r="J23" s="160"/>
      <c r="K23" s="153"/>
      <c r="L23" s="1"/>
    </row>
    <row r="24" spans="1:24" ht="27.75" x14ac:dyDescent="0.25">
      <c r="A24" s="784"/>
      <c r="B24" s="150">
        <v>1</v>
      </c>
      <c r="C24" s="767"/>
      <c r="D24" s="769"/>
      <c r="E24" s="771"/>
      <c r="F24" s="773"/>
      <c r="G24" s="775"/>
      <c r="H24" s="150"/>
      <c r="I24" s="150"/>
      <c r="J24" s="162" t="str">
        <f xml:space="preserve"> IF(OR(C20="X",C22="X",C24="x",D22="x",D24="x" ),"x","")</f>
        <v/>
      </c>
      <c r="K24" s="153" t="s">
        <v>129</v>
      </c>
      <c r="L24" s="1"/>
    </row>
    <row r="25" spans="1:24" x14ac:dyDescent="0.25">
      <c r="A25" s="784"/>
      <c r="B25" s="150" t="s">
        <v>130</v>
      </c>
      <c r="C25" s="768"/>
      <c r="D25" s="770"/>
      <c r="E25" s="772"/>
      <c r="F25" s="774"/>
      <c r="G25" s="776"/>
      <c r="H25" s="150"/>
      <c r="I25" s="150"/>
      <c r="J25" s="137"/>
      <c r="K25" s="138"/>
      <c r="L25" s="1"/>
    </row>
    <row r="26" spans="1:24" x14ac:dyDescent="0.25">
      <c r="A26" s="170"/>
      <c r="B26" s="150"/>
      <c r="C26" s="150">
        <v>1</v>
      </c>
      <c r="D26" s="150">
        <v>2</v>
      </c>
      <c r="E26" s="150">
        <v>3</v>
      </c>
      <c r="F26" s="150">
        <v>4</v>
      </c>
      <c r="G26" s="150">
        <v>5</v>
      </c>
      <c r="H26" s="150"/>
      <c r="I26" s="150"/>
      <c r="J26" s="858"/>
      <c r="K26" s="859"/>
      <c r="L26" s="1"/>
    </row>
    <row r="27" spans="1:24" x14ac:dyDescent="0.25">
      <c r="A27" s="170"/>
      <c r="B27" s="150"/>
      <c r="C27" s="150" t="s">
        <v>131</v>
      </c>
      <c r="D27" s="150" t="s">
        <v>132</v>
      </c>
      <c r="E27" s="150" t="s">
        <v>133</v>
      </c>
      <c r="F27" s="150" t="s">
        <v>134</v>
      </c>
      <c r="G27" s="150" t="s">
        <v>135</v>
      </c>
      <c r="H27" s="150"/>
      <c r="I27" s="150"/>
      <c r="J27" s="150"/>
      <c r="K27" s="167"/>
      <c r="L27" s="1"/>
    </row>
    <row r="28" spans="1:24" ht="15" customHeight="1" x14ac:dyDescent="0.25">
      <c r="A28" s="170"/>
      <c r="B28" s="150"/>
      <c r="C28" s="766" t="s">
        <v>136</v>
      </c>
      <c r="D28" s="766"/>
      <c r="E28" s="766"/>
      <c r="F28" s="766"/>
      <c r="G28" s="766"/>
      <c r="H28" s="150"/>
      <c r="I28" s="150"/>
      <c r="J28" s="150"/>
      <c r="K28" s="167"/>
      <c r="L28" s="1"/>
    </row>
    <row r="29" spans="1:24" ht="15" customHeight="1" x14ac:dyDescent="0.25">
      <c r="A29" s="170"/>
      <c r="B29" s="150"/>
      <c r="C29" s="766"/>
      <c r="D29" s="766"/>
      <c r="E29" s="766"/>
      <c r="F29" s="766"/>
      <c r="G29" s="766"/>
      <c r="H29" s="150"/>
      <c r="I29" s="150"/>
      <c r="J29" s="150"/>
      <c r="K29" s="167"/>
      <c r="L29" s="1"/>
    </row>
    <row r="30" spans="1:24" ht="15.75" thickBot="1" x14ac:dyDescent="0.3">
      <c r="A30" s="172"/>
      <c r="B30" s="173"/>
      <c r="C30" s="173"/>
      <c r="D30" s="173"/>
      <c r="E30" s="173"/>
      <c r="F30" s="173"/>
      <c r="G30" s="173"/>
      <c r="H30" s="173"/>
      <c r="I30" s="173"/>
      <c r="J30" s="173"/>
      <c r="K30" s="174"/>
      <c r="L30" s="1"/>
    </row>
    <row r="31" spans="1:24" ht="15.75" thickBot="1" x14ac:dyDescent="0.3">
      <c r="A31" s="1"/>
      <c r="B31" s="1"/>
      <c r="C31" s="1"/>
      <c r="D31" s="1"/>
      <c r="E31" s="1"/>
      <c r="F31" s="1"/>
      <c r="G31" s="1"/>
      <c r="H31" s="1"/>
      <c r="I31" s="1"/>
      <c r="J31" s="1"/>
      <c r="K31" s="1"/>
      <c r="L31" s="1"/>
    </row>
    <row r="32" spans="1:24" ht="15.75" customHeight="1" thickBot="1" x14ac:dyDescent="0.3">
      <c r="A32" s="908" t="s">
        <v>120</v>
      </c>
      <c r="B32" s="906" t="str">
        <f>DESCRIPCION!A13</f>
        <v>Posibilidad de Incumplimiento en el reporte, consolidación, registro y publicación de la información suministrada por las dependencias de la entidad.</v>
      </c>
      <c r="C32" s="902"/>
      <c r="D32" s="902"/>
      <c r="E32" s="902"/>
      <c r="F32" s="902"/>
      <c r="G32" s="902"/>
      <c r="H32" s="903"/>
      <c r="I32" s="900" t="s">
        <v>339</v>
      </c>
      <c r="J32" s="901"/>
      <c r="K32" s="134" t="str">
        <f>IF(J39="x","EXTREMA",IF(J41="x","ALTA",IF(J43="x","MODERADA",IF(J45="x","BAJA",""))))</f>
        <v>MODERADA</v>
      </c>
      <c r="L32" s="1"/>
    </row>
    <row r="33" spans="1:12" ht="16.5" thickBot="1" x14ac:dyDescent="0.3">
      <c r="A33" s="909"/>
      <c r="B33" s="907"/>
      <c r="C33" s="904"/>
      <c r="D33" s="904"/>
      <c r="E33" s="904"/>
      <c r="F33" s="904"/>
      <c r="G33" s="904"/>
      <c r="H33" s="905"/>
      <c r="I33" s="895" t="s">
        <v>340</v>
      </c>
      <c r="J33" s="896"/>
      <c r="K33" s="187" t="str">
        <f>'VALORACION RIESGOS INHERENTES'!K31</f>
        <v>MODERADA</v>
      </c>
      <c r="L33" s="1"/>
    </row>
    <row r="34" spans="1:12" ht="16.5" thickBot="1" x14ac:dyDescent="0.3">
      <c r="A34" s="910"/>
      <c r="B34" s="798" t="s">
        <v>290</v>
      </c>
      <c r="C34" s="799"/>
      <c r="D34" s="799"/>
      <c r="E34" s="799"/>
      <c r="F34" s="799"/>
      <c r="G34" s="799"/>
      <c r="H34" s="799"/>
      <c r="I34" s="799"/>
      <c r="J34" s="802"/>
      <c r="K34" s="235" t="str">
        <f>'EVALUACIÓN SOLIDEZ CONTROLES'!H15</f>
        <v>Moderado</v>
      </c>
      <c r="L34" s="1"/>
    </row>
    <row r="35" spans="1:12" ht="16.5" thickBot="1" x14ac:dyDescent="0.3">
      <c r="A35" s="227" t="s">
        <v>122</v>
      </c>
      <c r="B35" s="228"/>
      <c r="C35" s="228"/>
      <c r="D35" s="229"/>
      <c r="E35" s="897" t="s">
        <v>128</v>
      </c>
      <c r="F35" s="898"/>
      <c r="G35" s="899"/>
      <c r="H35" s="798" t="s">
        <v>342</v>
      </c>
      <c r="I35" s="802"/>
      <c r="J35" s="803" t="s">
        <v>132</v>
      </c>
      <c r="K35" s="804"/>
      <c r="L35" s="1"/>
    </row>
    <row r="36" spans="1:12" ht="39" customHeight="1" thickBot="1" x14ac:dyDescent="0.3">
      <c r="A36" s="165"/>
      <c r="B36" s="164"/>
      <c r="C36" s="164"/>
      <c r="D36" s="164"/>
      <c r="E36" s="164"/>
      <c r="F36" s="164"/>
      <c r="G36" s="164"/>
      <c r="H36" s="164"/>
      <c r="I36" s="164"/>
      <c r="J36" s="166"/>
      <c r="K36" s="167"/>
      <c r="L36" s="1"/>
    </row>
    <row r="37" spans="1:12" ht="28.5" customHeight="1" thickBot="1" x14ac:dyDescent="0.3">
      <c r="A37" s="829" t="s">
        <v>122</v>
      </c>
      <c r="B37" s="163">
        <v>5</v>
      </c>
      <c r="C37" s="911"/>
      <c r="D37" s="831"/>
      <c r="E37" s="825"/>
      <c r="F37" s="825"/>
      <c r="G37" s="825"/>
      <c r="H37" s="164"/>
      <c r="I37" s="164"/>
      <c r="J37" s="827" t="s">
        <v>121</v>
      </c>
      <c r="K37" s="828"/>
      <c r="L37" s="1"/>
    </row>
    <row r="38" spans="1:12" ht="15.75" thickBot="1" x14ac:dyDescent="0.3">
      <c r="A38" s="829"/>
      <c r="B38" s="163" t="s">
        <v>124</v>
      </c>
      <c r="C38" s="830"/>
      <c r="D38" s="831"/>
      <c r="E38" s="825"/>
      <c r="F38" s="825"/>
      <c r="G38" s="825"/>
      <c r="H38" s="164"/>
      <c r="I38" s="164"/>
      <c r="J38" s="168"/>
      <c r="K38" s="20"/>
      <c r="L38" s="1"/>
    </row>
    <row r="39" spans="1:12" ht="29.25" thickBot="1" x14ac:dyDescent="0.3">
      <c r="A39" s="829"/>
      <c r="B39" s="163">
        <v>4</v>
      </c>
      <c r="C39" s="832"/>
      <c r="D39" s="831"/>
      <c r="E39" s="831"/>
      <c r="F39" s="833"/>
      <c r="G39" s="825"/>
      <c r="H39" s="164"/>
      <c r="I39" s="164"/>
      <c r="J39" s="178" t="str">
        <f xml:space="preserve"> IF(OR(E37="X",F37="X",G37="x",F39="x",G39="X",F41="X",G41="X",G43="X" ),"x","")</f>
        <v/>
      </c>
      <c r="K39" s="20" t="s">
        <v>123</v>
      </c>
      <c r="L39" s="1"/>
    </row>
    <row r="40" spans="1:12" ht="29.25" thickBot="1" x14ac:dyDescent="0.3">
      <c r="A40" s="829"/>
      <c r="B40" s="163" t="s">
        <v>126</v>
      </c>
      <c r="C40" s="832"/>
      <c r="D40" s="831"/>
      <c r="E40" s="831"/>
      <c r="F40" s="834"/>
      <c r="G40" s="825"/>
      <c r="H40" s="164"/>
      <c r="I40" s="164"/>
      <c r="J40" s="179"/>
      <c r="K40" s="20"/>
      <c r="L40" s="1"/>
    </row>
    <row r="41" spans="1:12" ht="29.25" thickBot="1" x14ac:dyDescent="0.3">
      <c r="A41" s="829"/>
      <c r="B41" s="163">
        <v>3</v>
      </c>
      <c r="C41" s="835"/>
      <c r="D41" s="822" t="s">
        <v>338</v>
      </c>
      <c r="E41" s="836"/>
      <c r="F41" s="833"/>
      <c r="G41" s="825"/>
      <c r="H41" s="164"/>
      <c r="I41" s="164"/>
      <c r="J41" s="180" t="str">
        <f xml:space="preserve"> IF(OR(C37="X",D37="X",D39="x",E39="x",E41="X",F43="X",F45="X",G45="X" ),"x","")</f>
        <v/>
      </c>
      <c r="K41" s="20" t="s">
        <v>125</v>
      </c>
      <c r="L41" s="1"/>
    </row>
    <row r="42" spans="1:12" ht="29.25" thickBot="1" x14ac:dyDescent="0.3">
      <c r="A42" s="829"/>
      <c r="B42" s="163" t="s">
        <v>128</v>
      </c>
      <c r="C42" s="835"/>
      <c r="D42" s="822"/>
      <c r="E42" s="831"/>
      <c r="F42" s="834"/>
      <c r="G42" s="825"/>
      <c r="H42" s="164"/>
      <c r="I42" s="164"/>
      <c r="J42" s="181"/>
      <c r="K42" s="20"/>
      <c r="L42" s="1"/>
    </row>
    <row r="43" spans="1:12" ht="29.25" thickBot="1" x14ac:dyDescent="0.3">
      <c r="A43" s="829"/>
      <c r="B43" s="163">
        <v>2</v>
      </c>
      <c r="C43" s="835"/>
      <c r="D43" s="838"/>
      <c r="E43" s="821"/>
      <c r="F43" s="823"/>
      <c r="G43" s="825"/>
      <c r="H43" s="164"/>
      <c r="I43" s="164"/>
      <c r="J43" s="182" t="str">
        <f xml:space="preserve"> IF(OR(C39="X",D41="X",E43="x",E45="x" ),"x","")</f>
        <v>x</v>
      </c>
      <c r="K43" s="20" t="s">
        <v>127</v>
      </c>
      <c r="L43" s="1"/>
    </row>
    <row r="44" spans="1:12" ht="29.25" thickBot="1" x14ac:dyDescent="0.3">
      <c r="A44" s="829"/>
      <c r="B44" s="163" t="s">
        <v>249</v>
      </c>
      <c r="C44" s="835"/>
      <c r="D44" s="838"/>
      <c r="E44" s="822"/>
      <c r="F44" s="824"/>
      <c r="G44" s="825"/>
      <c r="H44" s="164"/>
      <c r="I44" s="164"/>
      <c r="J44" s="181"/>
      <c r="K44" s="20"/>
      <c r="L44" s="1"/>
    </row>
    <row r="45" spans="1:12" ht="29.25" thickBot="1" x14ac:dyDescent="0.3">
      <c r="A45" s="829"/>
      <c r="B45" s="163">
        <v>1</v>
      </c>
      <c r="C45" s="835"/>
      <c r="D45" s="838"/>
      <c r="E45" s="842"/>
      <c r="F45" s="843"/>
      <c r="G45" s="831"/>
      <c r="H45" s="164"/>
      <c r="I45" s="164"/>
      <c r="J45" s="183" t="str">
        <f xml:space="preserve"> IF(OR(C41="X",C43="X",D43="x",C45="x",D45="x" ),"x","")</f>
        <v/>
      </c>
      <c r="K45" s="20" t="s">
        <v>129</v>
      </c>
      <c r="L45" s="1"/>
    </row>
    <row r="46" spans="1:12" ht="15.75" thickBot="1" x14ac:dyDescent="0.3">
      <c r="A46" s="829"/>
      <c r="B46" s="163" t="s">
        <v>130</v>
      </c>
      <c r="C46" s="837"/>
      <c r="D46" s="839"/>
      <c r="E46" s="840"/>
      <c r="F46" s="844"/>
      <c r="G46" s="841"/>
      <c r="H46" s="169"/>
      <c r="I46" s="164"/>
      <c r="J46" s="164"/>
      <c r="K46" s="163"/>
      <c r="L46" s="1"/>
    </row>
    <row r="47" spans="1:12" x14ac:dyDescent="0.25">
      <c r="A47" s="165"/>
      <c r="B47" s="164"/>
      <c r="C47" s="164">
        <v>1</v>
      </c>
      <c r="D47" s="164">
        <v>2</v>
      </c>
      <c r="E47" s="164">
        <v>3</v>
      </c>
      <c r="F47" s="164">
        <v>4</v>
      </c>
      <c r="G47" s="164">
        <v>5</v>
      </c>
      <c r="H47" s="164"/>
      <c r="I47" s="164"/>
      <c r="J47" s="164"/>
      <c r="K47" s="163"/>
      <c r="L47" s="1"/>
    </row>
    <row r="48" spans="1:12" x14ac:dyDescent="0.25">
      <c r="A48" s="165"/>
      <c r="B48" s="164"/>
      <c r="C48" s="164" t="s">
        <v>131</v>
      </c>
      <c r="D48" s="164" t="s">
        <v>132</v>
      </c>
      <c r="E48" s="164" t="s">
        <v>133</v>
      </c>
      <c r="F48" s="164" t="s">
        <v>134</v>
      </c>
      <c r="G48" s="164" t="s">
        <v>135</v>
      </c>
      <c r="H48" s="164"/>
      <c r="I48" s="164"/>
      <c r="J48" s="164"/>
      <c r="K48" s="163"/>
      <c r="L48" s="1"/>
    </row>
    <row r="49" spans="1:12" ht="15" customHeight="1" x14ac:dyDescent="0.25">
      <c r="A49" s="165"/>
      <c r="B49" s="164"/>
      <c r="C49" s="826" t="s">
        <v>136</v>
      </c>
      <c r="D49" s="826"/>
      <c r="E49" s="826"/>
      <c r="F49" s="826"/>
      <c r="G49" s="826"/>
      <c r="H49" s="164"/>
      <c r="I49" s="164"/>
      <c r="J49" s="164"/>
      <c r="K49" s="163"/>
      <c r="L49" s="1"/>
    </row>
    <row r="50" spans="1:12" ht="15" customHeight="1" x14ac:dyDescent="0.25">
      <c r="A50" s="165"/>
      <c r="B50" s="164"/>
      <c r="C50" s="826"/>
      <c r="D50" s="826"/>
      <c r="E50" s="826"/>
      <c r="F50" s="826"/>
      <c r="G50" s="826"/>
      <c r="H50" s="164"/>
      <c r="I50" s="164"/>
      <c r="J50" s="164"/>
      <c r="K50" s="163"/>
      <c r="L50" s="1"/>
    </row>
    <row r="51" spans="1:12" ht="15.75" thickBot="1" x14ac:dyDescent="0.3">
      <c r="A51" s="21"/>
      <c r="B51" s="19"/>
      <c r="C51" s="19"/>
      <c r="D51" s="19"/>
      <c r="E51" s="19"/>
      <c r="F51" s="19"/>
      <c r="G51" s="19"/>
      <c r="H51" s="19"/>
      <c r="I51" s="132"/>
      <c r="J51" s="132"/>
      <c r="K51" s="133"/>
      <c r="L51" s="1"/>
    </row>
    <row r="52" spans="1:12" ht="15.75" thickBot="1" x14ac:dyDescent="0.3">
      <c r="A52" s="1"/>
      <c r="B52" s="1"/>
      <c r="C52" s="1"/>
      <c r="D52" s="1"/>
      <c r="E52" s="1"/>
      <c r="F52" s="1"/>
      <c r="G52" s="1"/>
      <c r="H52" s="1"/>
      <c r="I52" s="1"/>
      <c r="J52" s="1"/>
      <c r="K52" s="1"/>
      <c r="L52" s="1"/>
    </row>
    <row r="53" spans="1:12" ht="16.5" customHeight="1" thickBot="1" x14ac:dyDescent="0.3">
      <c r="A53" s="908" t="s">
        <v>120</v>
      </c>
      <c r="B53" s="902" t="str">
        <f>DESCRIPCION!A16</f>
        <v xml:space="preserve"> Posibilidad de Perdida de información fisica y digital en los archivos urbanistico y gestion documental  </v>
      </c>
      <c r="C53" s="902"/>
      <c r="D53" s="902"/>
      <c r="E53" s="902"/>
      <c r="F53" s="902"/>
      <c r="G53" s="902"/>
      <c r="H53" s="903"/>
      <c r="I53" s="900" t="s">
        <v>339</v>
      </c>
      <c r="J53" s="901"/>
      <c r="K53" s="134" t="str">
        <f>IF(J60="x","EXTREMA",IF(J62="x","ALTA",IF(J64="x","MODERADA",IF(J66="x","BAJA",""))))</f>
        <v>ALTA</v>
      </c>
      <c r="L53" s="1"/>
    </row>
    <row r="54" spans="1:12" ht="16.5" thickBot="1" x14ac:dyDescent="0.3">
      <c r="A54" s="909"/>
      <c r="B54" s="904"/>
      <c r="C54" s="904"/>
      <c r="D54" s="904"/>
      <c r="E54" s="904"/>
      <c r="F54" s="904"/>
      <c r="G54" s="904"/>
      <c r="H54" s="905"/>
      <c r="I54" s="895" t="s">
        <v>340</v>
      </c>
      <c r="J54" s="896"/>
      <c r="K54" s="187" t="str">
        <f>'VALORACION RIESGOS INHERENTES'!K51</f>
        <v>ALTA</v>
      </c>
      <c r="L54" s="1"/>
    </row>
    <row r="55" spans="1:12" ht="16.5" thickBot="1" x14ac:dyDescent="0.3">
      <c r="A55" s="910"/>
      <c r="B55" s="798" t="s">
        <v>290</v>
      </c>
      <c r="C55" s="799"/>
      <c r="D55" s="799"/>
      <c r="E55" s="799"/>
      <c r="F55" s="799"/>
      <c r="G55" s="799"/>
      <c r="H55" s="799"/>
      <c r="I55" s="799"/>
      <c r="J55" s="802"/>
      <c r="K55" s="185" t="e">
        <f>'EVALUACIÓN SOLIDEZ CONTROLES'!H19</f>
        <v>#REF!</v>
      </c>
      <c r="L55" s="1"/>
    </row>
    <row r="56" spans="1:12" ht="16.5" thickBot="1" x14ac:dyDescent="0.3">
      <c r="A56" s="227" t="s">
        <v>122</v>
      </c>
      <c r="B56" s="228"/>
      <c r="C56" s="228"/>
      <c r="D56" s="229"/>
      <c r="E56" s="897" t="s">
        <v>128</v>
      </c>
      <c r="F56" s="898"/>
      <c r="G56" s="899"/>
      <c r="H56" s="798" t="s">
        <v>342</v>
      </c>
      <c r="I56" s="802"/>
      <c r="J56" s="803" t="s">
        <v>133</v>
      </c>
      <c r="K56" s="804"/>
      <c r="L56" s="1"/>
    </row>
    <row r="57" spans="1:12" ht="40.5" customHeight="1" thickBot="1" x14ac:dyDescent="0.3">
      <c r="A57" s="165"/>
      <c r="B57" s="164"/>
      <c r="C57" s="164"/>
      <c r="D57" s="164"/>
      <c r="E57" s="164"/>
      <c r="F57" s="164"/>
      <c r="G57" s="164"/>
      <c r="H57" s="164"/>
      <c r="I57" s="164"/>
      <c r="J57" s="166"/>
      <c r="K57" s="167"/>
      <c r="L57" s="1"/>
    </row>
    <row r="58" spans="1:12" ht="22.5" customHeight="1" thickBot="1" x14ac:dyDescent="0.3">
      <c r="A58" s="829" t="s">
        <v>122</v>
      </c>
      <c r="B58" s="163">
        <v>5</v>
      </c>
      <c r="C58" s="911"/>
      <c r="D58" s="831"/>
      <c r="E58" s="825"/>
      <c r="F58" s="825"/>
      <c r="G58" s="825"/>
      <c r="H58" s="164"/>
      <c r="I58" s="164"/>
      <c r="J58" s="827" t="s">
        <v>121</v>
      </c>
      <c r="K58" s="828"/>
      <c r="L58" s="1"/>
    </row>
    <row r="59" spans="1:12" ht="23.25" customHeight="1" thickBot="1" x14ac:dyDescent="0.3">
      <c r="A59" s="829"/>
      <c r="B59" s="163" t="s">
        <v>124</v>
      </c>
      <c r="C59" s="830"/>
      <c r="D59" s="831"/>
      <c r="E59" s="825"/>
      <c r="F59" s="825"/>
      <c r="G59" s="825"/>
      <c r="H59" s="164"/>
      <c r="I59" s="164"/>
      <c r="J59" s="168"/>
      <c r="K59" s="20"/>
      <c r="L59" s="1"/>
    </row>
    <row r="60" spans="1:12" ht="29.25" thickBot="1" x14ac:dyDescent="0.3">
      <c r="A60" s="829"/>
      <c r="B60" s="163">
        <v>4</v>
      </c>
      <c r="C60" s="832"/>
      <c r="D60" s="831"/>
      <c r="E60" s="831"/>
      <c r="F60" s="833"/>
      <c r="G60" s="825"/>
      <c r="H60" s="164"/>
      <c r="I60" s="164"/>
      <c r="J60" s="178" t="str">
        <f xml:space="preserve"> IF(OR(E58="X",F58="X",G58="x",F60="x",G60="X",F62="X",G62="X",G64="X" ),"x","")</f>
        <v/>
      </c>
      <c r="K60" s="20" t="s">
        <v>123</v>
      </c>
      <c r="L60" s="1"/>
    </row>
    <row r="61" spans="1:12" ht="29.25" thickBot="1" x14ac:dyDescent="0.3">
      <c r="A61" s="829"/>
      <c r="B61" s="163" t="s">
        <v>126</v>
      </c>
      <c r="C61" s="832"/>
      <c r="D61" s="831"/>
      <c r="E61" s="831"/>
      <c r="F61" s="834"/>
      <c r="G61" s="825"/>
      <c r="H61" s="164"/>
      <c r="I61" s="164"/>
      <c r="J61" s="179"/>
      <c r="K61" s="20"/>
      <c r="L61" s="1"/>
    </row>
    <row r="62" spans="1:12" ht="29.25" thickBot="1" x14ac:dyDescent="0.3">
      <c r="A62" s="829"/>
      <c r="B62" s="163">
        <v>3</v>
      </c>
      <c r="C62" s="835"/>
      <c r="D62" s="822"/>
      <c r="E62" s="836" t="s">
        <v>338</v>
      </c>
      <c r="F62" s="833"/>
      <c r="G62" s="825"/>
      <c r="H62" s="164"/>
      <c r="I62" s="164"/>
      <c r="J62" s="180" t="str">
        <f xml:space="preserve"> IF(OR(C58="X",D58="X",D60="x",E60="x",E62="X",F64="X",F66="X",G66="X" ),"x","")</f>
        <v>x</v>
      </c>
      <c r="K62" s="20" t="s">
        <v>125</v>
      </c>
      <c r="L62" s="1"/>
    </row>
    <row r="63" spans="1:12" ht="29.25" thickBot="1" x14ac:dyDescent="0.3">
      <c r="A63" s="829"/>
      <c r="B63" s="163" t="s">
        <v>128</v>
      </c>
      <c r="C63" s="835"/>
      <c r="D63" s="822"/>
      <c r="E63" s="831"/>
      <c r="F63" s="834"/>
      <c r="G63" s="825"/>
      <c r="H63" s="164"/>
      <c r="I63" s="164"/>
      <c r="J63" s="181"/>
      <c r="K63" s="20"/>
      <c r="L63" s="1"/>
    </row>
    <row r="64" spans="1:12" ht="29.25" thickBot="1" x14ac:dyDescent="0.3">
      <c r="A64" s="829"/>
      <c r="B64" s="163">
        <v>2</v>
      </c>
      <c r="C64" s="835"/>
      <c r="D64" s="838"/>
      <c r="E64" s="821"/>
      <c r="F64" s="823"/>
      <c r="G64" s="825"/>
      <c r="H64" s="164"/>
      <c r="I64" s="164"/>
      <c r="J64" s="182" t="str">
        <f xml:space="preserve"> IF(OR(C60="X",D62="X",E64="x",E66="x" ),"x","")</f>
        <v/>
      </c>
      <c r="K64" s="20" t="s">
        <v>127</v>
      </c>
      <c r="L64" s="1"/>
    </row>
    <row r="65" spans="1:12" ht="29.25" thickBot="1" x14ac:dyDescent="0.3">
      <c r="A65" s="829"/>
      <c r="B65" s="163" t="s">
        <v>249</v>
      </c>
      <c r="C65" s="835"/>
      <c r="D65" s="838"/>
      <c r="E65" s="822"/>
      <c r="F65" s="824"/>
      <c r="G65" s="825"/>
      <c r="H65" s="164"/>
      <c r="I65" s="164"/>
      <c r="J65" s="181"/>
      <c r="K65" s="20"/>
      <c r="L65" s="1"/>
    </row>
    <row r="66" spans="1:12" ht="29.25" thickBot="1" x14ac:dyDescent="0.3">
      <c r="A66" s="829"/>
      <c r="B66" s="163">
        <v>1</v>
      </c>
      <c r="C66" s="835"/>
      <c r="D66" s="838"/>
      <c r="E66" s="822"/>
      <c r="F66" s="831"/>
      <c r="G66" s="831"/>
      <c r="H66" s="164"/>
      <c r="I66" s="164"/>
      <c r="J66" s="183" t="str">
        <f xml:space="preserve"> IF(OR(C62="X",C64="X",D64="x",C66="x",D66="x" ),"x","")</f>
        <v/>
      </c>
      <c r="K66" s="20" t="s">
        <v>129</v>
      </c>
      <c r="L66" s="1"/>
    </row>
    <row r="67" spans="1:12" ht="15.75" thickBot="1" x14ac:dyDescent="0.3">
      <c r="A67" s="829"/>
      <c r="B67" s="163" t="s">
        <v>130</v>
      </c>
      <c r="C67" s="837"/>
      <c r="D67" s="839"/>
      <c r="E67" s="840"/>
      <c r="F67" s="841"/>
      <c r="G67" s="841"/>
      <c r="H67" s="169"/>
      <c r="I67" s="164"/>
      <c r="J67" s="164"/>
      <c r="K67" s="163"/>
      <c r="L67" s="1"/>
    </row>
    <row r="68" spans="1:12" x14ac:dyDescent="0.25">
      <c r="A68" s="165"/>
      <c r="B68" s="164"/>
      <c r="C68" s="164">
        <v>1</v>
      </c>
      <c r="D68" s="164">
        <v>2</v>
      </c>
      <c r="E68" s="164">
        <v>3</v>
      </c>
      <c r="F68" s="164">
        <v>4</v>
      </c>
      <c r="G68" s="164">
        <v>5</v>
      </c>
      <c r="H68" s="164"/>
      <c r="I68" s="164"/>
      <c r="J68" s="164"/>
      <c r="K68" s="163"/>
      <c r="L68" s="1"/>
    </row>
    <row r="69" spans="1:12" x14ac:dyDescent="0.25">
      <c r="A69" s="165"/>
      <c r="B69" s="164"/>
      <c r="C69" s="164" t="s">
        <v>131</v>
      </c>
      <c r="D69" s="164" t="s">
        <v>132</v>
      </c>
      <c r="E69" s="164" t="s">
        <v>133</v>
      </c>
      <c r="F69" s="164" t="s">
        <v>134</v>
      </c>
      <c r="G69" s="164" t="s">
        <v>135</v>
      </c>
      <c r="H69" s="164"/>
      <c r="I69" s="164"/>
      <c r="J69" s="164"/>
      <c r="K69" s="163"/>
      <c r="L69" s="1"/>
    </row>
    <row r="70" spans="1:12" ht="15" customHeight="1" x14ac:dyDescent="0.25">
      <c r="A70" s="165"/>
      <c r="B70" s="164"/>
      <c r="C70" s="826" t="s">
        <v>136</v>
      </c>
      <c r="D70" s="826"/>
      <c r="E70" s="826"/>
      <c r="F70" s="826"/>
      <c r="G70" s="826"/>
      <c r="H70" s="164"/>
      <c r="I70" s="164"/>
      <c r="J70" s="164"/>
      <c r="K70" s="163"/>
      <c r="L70" s="1"/>
    </row>
    <row r="71" spans="1:12" ht="15" customHeight="1" x14ac:dyDescent="0.25">
      <c r="A71" s="165"/>
      <c r="B71" s="164"/>
      <c r="C71" s="826"/>
      <c r="D71" s="826"/>
      <c r="E71" s="826"/>
      <c r="F71" s="826"/>
      <c r="G71" s="826"/>
      <c r="H71" s="164"/>
      <c r="I71" s="164"/>
      <c r="J71" s="164"/>
      <c r="K71" s="163"/>
      <c r="L71" s="1"/>
    </row>
    <row r="72" spans="1:12" ht="15.75" thickBot="1" x14ac:dyDescent="0.3">
      <c r="A72" s="175"/>
      <c r="B72" s="176"/>
      <c r="C72" s="176"/>
      <c r="D72" s="176"/>
      <c r="E72" s="176"/>
      <c r="F72" s="176"/>
      <c r="G72" s="176"/>
      <c r="H72" s="176"/>
      <c r="I72" s="176"/>
      <c r="J72" s="176"/>
      <c r="K72" s="177"/>
      <c r="L72" s="1"/>
    </row>
    <row r="73" spans="1:12" ht="15.75" thickBot="1" x14ac:dyDescent="0.3">
      <c r="A73" s="1"/>
      <c r="B73" s="1"/>
      <c r="C73" s="1"/>
      <c r="D73" s="1"/>
      <c r="E73" s="1"/>
      <c r="F73" s="1"/>
      <c r="G73" s="1"/>
      <c r="H73" s="1"/>
      <c r="I73" s="1"/>
      <c r="J73" s="1"/>
      <c r="K73" s="1"/>
      <c r="L73" s="1"/>
    </row>
    <row r="74" spans="1:12" ht="16.5" customHeight="1" thickBot="1" x14ac:dyDescent="0.3">
      <c r="A74" s="908" t="s">
        <v>120</v>
      </c>
      <c r="B74" s="906" t="e">
        <f>DESCRIPCION!#REF!</f>
        <v>#REF!</v>
      </c>
      <c r="C74" s="902"/>
      <c r="D74" s="902"/>
      <c r="E74" s="902"/>
      <c r="F74" s="902"/>
      <c r="G74" s="902"/>
      <c r="H74" s="903"/>
      <c r="I74" s="900" t="s">
        <v>339</v>
      </c>
      <c r="J74" s="901"/>
      <c r="K74" s="134" t="str">
        <f>IF(J81="x","EXTREMA",IF(J83="x","ALTA",IF(J85="x","MODERADA",IF(J87="x","BAJA",""))))</f>
        <v>EXTREMA</v>
      </c>
      <c r="L74" s="1"/>
    </row>
    <row r="75" spans="1:12" ht="15.75" customHeight="1" thickBot="1" x14ac:dyDescent="0.3">
      <c r="A75" s="909"/>
      <c r="B75" s="907"/>
      <c r="C75" s="904"/>
      <c r="D75" s="904"/>
      <c r="E75" s="904"/>
      <c r="F75" s="904"/>
      <c r="G75" s="904"/>
      <c r="H75" s="905"/>
      <c r="I75" s="895" t="s">
        <v>340</v>
      </c>
      <c r="J75" s="896"/>
      <c r="K75" s="185" t="str">
        <f>'VALORACION RIESGOS INHERENTES'!K71</f>
        <v/>
      </c>
      <c r="L75" s="1"/>
    </row>
    <row r="76" spans="1:12" ht="16.5" thickBot="1" x14ac:dyDescent="0.3">
      <c r="A76" s="910"/>
      <c r="B76" s="798" t="s">
        <v>290</v>
      </c>
      <c r="C76" s="799"/>
      <c r="D76" s="799"/>
      <c r="E76" s="799"/>
      <c r="F76" s="799"/>
      <c r="G76" s="799"/>
      <c r="H76" s="799"/>
      <c r="I76" s="799"/>
      <c r="J76" s="802"/>
      <c r="K76" s="185" t="e">
        <f>'EVALUACIÓN SOLIDEZ CONTROLES'!#REF!</f>
        <v>#REF!</v>
      </c>
      <c r="L76" s="1"/>
    </row>
    <row r="77" spans="1:12" ht="21.75" customHeight="1" thickBot="1" x14ac:dyDescent="0.3">
      <c r="A77" s="227" t="s">
        <v>122</v>
      </c>
      <c r="B77" s="228"/>
      <c r="C77" s="228"/>
      <c r="D77" s="229"/>
      <c r="E77" s="897"/>
      <c r="F77" s="898"/>
      <c r="G77" s="899"/>
      <c r="H77" s="798" t="s">
        <v>342</v>
      </c>
      <c r="I77" s="802"/>
      <c r="J77" s="803"/>
      <c r="K77" s="804"/>
      <c r="L77" s="1"/>
    </row>
    <row r="78" spans="1:12" ht="36.75" customHeight="1" x14ac:dyDescent="0.25">
      <c r="A78" s="170"/>
      <c r="B78" s="150"/>
      <c r="C78" s="171"/>
      <c r="D78" s="150"/>
      <c r="E78" s="150"/>
      <c r="F78" s="150"/>
      <c r="G78" s="150"/>
      <c r="H78" s="150"/>
      <c r="I78" s="150"/>
      <c r="J78" s="166"/>
      <c r="K78" s="167"/>
      <c r="L78" s="1"/>
    </row>
    <row r="79" spans="1:12" ht="38.25" customHeight="1" x14ac:dyDescent="0.25">
      <c r="A79" s="784" t="s">
        <v>122</v>
      </c>
      <c r="B79" s="150">
        <v>5</v>
      </c>
      <c r="C79" s="785"/>
      <c r="D79" s="764"/>
      <c r="E79" s="765"/>
      <c r="F79" s="765"/>
      <c r="G79" s="765"/>
      <c r="H79" s="150"/>
      <c r="I79" s="150"/>
      <c r="J79" s="779" t="s">
        <v>121</v>
      </c>
      <c r="K79" s="780"/>
      <c r="L79" s="1"/>
    </row>
    <row r="80" spans="1:12" x14ac:dyDescent="0.25">
      <c r="A80" s="784"/>
      <c r="B80" s="150" t="s">
        <v>124</v>
      </c>
      <c r="C80" s="786"/>
      <c r="D80" s="764"/>
      <c r="E80" s="765"/>
      <c r="F80" s="765"/>
      <c r="G80" s="765"/>
      <c r="H80" s="150"/>
      <c r="I80" s="150"/>
      <c r="J80" s="152"/>
      <c r="K80" s="153"/>
      <c r="L80" s="1"/>
    </row>
    <row r="81" spans="1:12" ht="27.75" x14ac:dyDescent="0.25">
      <c r="A81" s="784"/>
      <c r="B81" s="150">
        <v>4</v>
      </c>
      <c r="C81" s="787"/>
      <c r="D81" s="764"/>
      <c r="E81" s="764"/>
      <c r="F81" s="777"/>
      <c r="G81" s="765" t="s">
        <v>338</v>
      </c>
      <c r="H81" s="150"/>
      <c r="I81" s="150"/>
      <c r="J81" s="157" t="str">
        <f xml:space="preserve"> IF(OR(E79="X",F79="X",G79="x",F81="x",G81="X",F83="X",G83="X",G85="X" ),"x","")</f>
        <v>x</v>
      </c>
      <c r="K81" s="153" t="s">
        <v>123</v>
      </c>
      <c r="L81" s="1"/>
    </row>
    <row r="82" spans="1:12" ht="27.75" x14ac:dyDescent="0.25">
      <c r="A82" s="784"/>
      <c r="B82" s="150" t="s">
        <v>126</v>
      </c>
      <c r="C82" s="788"/>
      <c r="D82" s="764"/>
      <c r="E82" s="764"/>
      <c r="F82" s="777"/>
      <c r="G82" s="765"/>
      <c r="H82" s="150"/>
      <c r="I82" s="150"/>
      <c r="J82" s="158"/>
      <c r="K82" s="153"/>
      <c r="L82" s="1"/>
    </row>
    <row r="83" spans="1:12" ht="27.75" x14ac:dyDescent="0.25">
      <c r="A83" s="784"/>
      <c r="B83" s="150">
        <v>3</v>
      </c>
      <c r="C83" s="767"/>
      <c r="D83" s="762"/>
      <c r="E83" s="763"/>
      <c r="F83" s="777"/>
      <c r="G83" s="765"/>
      <c r="H83" s="150"/>
      <c r="I83" s="150"/>
      <c r="J83" s="159" t="str">
        <f xml:space="preserve"> IF(OR(C79="X",D79="X",D81="x",E81="x",E83="X",F85="X",F87="X",G87="X" ),"x","")</f>
        <v/>
      </c>
      <c r="K83" s="153" t="s">
        <v>125</v>
      </c>
      <c r="L83" s="1"/>
    </row>
    <row r="84" spans="1:12" ht="27.75" x14ac:dyDescent="0.25">
      <c r="A84" s="784"/>
      <c r="B84" s="150" t="s">
        <v>128</v>
      </c>
      <c r="C84" s="778"/>
      <c r="D84" s="762"/>
      <c r="E84" s="764"/>
      <c r="F84" s="777"/>
      <c r="G84" s="765"/>
      <c r="H84" s="150"/>
      <c r="I84" s="150"/>
      <c r="J84" s="160"/>
      <c r="K84" s="153"/>
      <c r="L84" s="1"/>
    </row>
    <row r="85" spans="1:12" ht="27.75" x14ac:dyDescent="0.25">
      <c r="A85" s="784"/>
      <c r="B85" s="150">
        <v>2</v>
      </c>
      <c r="C85" s="767"/>
      <c r="D85" s="760"/>
      <c r="E85" s="761"/>
      <c r="F85" s="763"/>
      <c r="G85" s="765"/>
      <c r="H85" s="150"/>
      <c r="I85" s="150"/>
      <c r="J85" s="161" t="str">
        <f xml:space="preserve"> IF(OR(C81="X",D83="X",E85="x",E87="x" ),"x","")</f>
        <v/>
      </c>
      <c r="K85" s="153" t="s">
        <v>127</v>
      </c>
      <c r="L85" s="1"/>
    </row>
    <row r="86" spans="1:12" ht="27.75" x14ac:dyDescent="0.25">
      <c r="A86" s="784"/>
      <c r="B86" s="150" t="s">
        <v>249</v>
      </c>
      <c r="C86" s="778"/>
      <c r="D86" s="760"/>
      <c r="E86" s="762"/>
      <c r="F86" s="764"/>
      <c r="G86" s="765"/>
      <c r="H86" s="150"/>
      <c r="I86" s="150"/>
      <c r="J86" s="160"/>
      <c r="K86" s="153"/>
      <c r="L86" s="1"/>
    </row>
    <row r="87" spans="1:12" ht="27.75" x14ac:dyDescent="0.25">
      <c r="A87" s="784"/>
      <c r="B87" s="150">
        <v>1</v>
      </c>
      <c r="C87" s="767"/>
      <c r="D87" s="769"/>
      <c r="E87" s="771"/>
      <c r="F87" s="773"/>
      <c r="G87" s="775"/>
      <c r="H87" s="150"/>
      <c r="I87" s="150"/>
      <c r="J87" s="162" t="str">
        <f xml:space="preserve"> IF(OR(C83="X",C85="X",D85="x",D87="x",C87="x" ),"x","")</f>
        <v/>
      </c>
      <c r="K87" s="153" t="s">
        <v>129</v>
      </c>
      <c r="L87" s="1"/>
    </row>
    <row r="88" spans="1:12" x14ac:dyDescent="0.25">
      <c r="A88" s="784"/>
      <c r="B88" s="150" t="s">
        <v>130</v>
      </c>
      <c r="C88" s="768"/>
      <c r="D88" s="770"/>
      <c r="E88" s="772"/>
      <c r="F88" s="774"/>
      <c r="G88" s="776"/>
      <c r="H88" s="150"/>
      <c r="I88" s="150"/>
      <c r="J88" s="150"/>
      <c r="K88" s="151"/>
      <c r="L88" s="1"/>
    </row>
    <row r="89" spans="1:12" x14ac:dyDescent="0.25">
      <c r="A89" s="170"/>
      <c r="B89" s="150"/>
      <c r="C89" s="150">
        <v>1</v>
      </c>
      <c r="D89" s="150">
        <v>2</v>
      </c>
      <c r="E89" s="150">
        <v>3</v>
      </c>
      <c r="F89" s="150">
        <v>4</v>
      </c>
      <c r="G89" s="150">
        <v>5</v>
      </c>
      <c r="H89" s="150"/>
      <c r="I89" s="150"/>
      <c r="J89" s="150"/>
      <c r="K89" s="151"/>
      <c r="L89" s="1"/>
    </row>
    <row r="90" spans="1:12" x14ac:dyDescent="0.25">
      <c r="A90" s="170"/>
      <c r="B90" s="150"/>
      <c r="C90" s="150" t="s">
        <v>131</v>
      </c>
      <c r="D90" s="150" t="s">
        <v>132</v>
      </c>
      <c r="E90" s="150" t="s">
        <v>133</v>
      </c>
      <c r="F90" s="150" t="s">
        <v>134</v>
      </c>
      <c r="G90" s="150" t="s">
        <v>135</v>
      </c>
      <c r="H90" s="150"/>
      <c r="I90" s="779"/>
      <c r="J90" s="779"/>
      <c r="K90" s="780"/>
      <c r="L90" s="1"/>
    </row>
    <row r="91" spans="1:12" ht="15" customHeight="1" x14ac:dyDescent="0.25">
      <c r="A91" s="170"/>
      <c r="B91" s="150"/>
      <c r="C91" s="766" t="s">
        <v>136</v>
      </c>
      <c r="D91" s="766"/>
      <c r="E91" s="766"/>
      <c r="F91" s="766"/>
      <c r="G91" s="766"/>
      <c r="H91" s="150"/>
      <c r="I91" s="150"/>
      <c r="J91" s="150"/>
      <c r="K91" s="151"/>
      <c r="L91" s="1"/>
    </row>
    <row r="92" spans="1:12" ht="15" customHeight="1" x14ac:dyDescent="0.25">
      <c r="A92" s="170"/>
      <c r="B92" s="150"/>
      <c r="C92" s="766"/>
      <c r="D92" s="766"/>
      <c r="E92" s="766"/>
      <c r="F92" s="766"/>
      <c r="G92" s="766"/>
      <c r="H92" s="150"/>
      <c r="I92" s="150"/>
      <c r="J92" s="150"/>
      <c r="K92" s="151"/>
      <c r="L92" s="1"/>
    </row>
    <row r="93" spans="1:12" ht="15.75" thickBot="1" x14ac:dyDescent="0.3">
      <c r="A93" s="78"/>
      <c r="B93" s="79"/>
      <c r="C93" s="79"/>
      <c r="D93" s="79"/>
      <c r="E93" s="79"/>
      <c r="F93" s="79"/>
      <c r="G93" s="79"/>
      <c r="H93" s="79"/>
      <c r="I93" s="79"/>
      <c r="J93" s="79"/>
      <c r="K93" s="80"/>
      <c r="L93" s="1"/>
    </row>
    <row r="94" spans="1:12" ht="15.75" thickBot="1" x14ac:dyDescent="0.3">
      <c r="A94" s="1"/>
      <c r="B94" s="1"/>
      <c r="C94" s="1"/>
      <c r="D94" s="1"/>
      <c r="E94" s="1"/>
      <c r="F94" s="1"/>
      <c r="G94" s="1"/>
      <c r="H94" s="1"/>
      <c r="I94" s="1"/>
      <c r="J94" s="1"/>
      <c r="K94" s="1"/>
      <c r="L94" s="1"/>
    </row>
    <row r="95" spans="1:12" ht="15.75" customHeight="1" thickBot="1" x14ac:dyDescent="0.3">
      <c r="A95" s="908" t="s">
        <v>120</v>
      </c>
      <c r="B95" s="902" t="e">
        <f>DESCRIPCION!#REF!</f>
        <v>#REF!</v>
      </c>
      <c r="C95" s="902"/>
      <c r="D95" s="902"/>
      <c r="E95" s="902"/>
      <c r="F95" s="902"/>
      <c r="G95" s="902"/>
      <c r="H95" s="903"/>
      <c r="I95" s="900" t="s">
        <v>339</v>
      </c>
      <c r="J95" s="901"/>
      <c r="K95" s="134" t="str">
        <f>IF(J102="x","EXTREMA",IF(J104="x","ALTA",IF(J106="x","MODERADA",IF(J108="x","BAJA",""))))</f>
        <v/>
      </c>
      <c r="L95" s="1"/>
    </row>
    <row r="96" spans="1:12" ht="16.5" thickBot="1" x14ac:dyDescent="0.3">
      <c r="A96" s="909"/>
      <c r="B96" s="904"/>
      <c r="C96" s="904"/>
      <c r="D96" s="904"/>
      <c r="E96" s="904"/>
      <c r="F96" s="904"/>
      <c r="G96" s="904"/>
      <c r="H96" s="905"/>
      <c r="I96" s="895" t="s">
        <v>340</v>
      </c>
      <c r="J96" s="896"/>
      <c r="K96" s="186" t="str">
        <f>'VALORACION RIESGOS INHERENTES'!K91</f>
        <v/>
      </c>
      <c r="L96" s="1"/>
    </row>
    <row r="97" spans="1:12" ht="16.5" thickBot="1" x14ac:dyDescent="0.3">
      <c r="A97" s="910"/>
      <c r="B97" s="895" t="s">
        <v>290</v>
      </c>
      <c r="C97" s="921"/>
      <c r="D97" s="921"/>
      <c r="E97" s="921"/>
      <c r="F97" s="921"/>
      <c r="G97" s="921"/>
      <c r="H97" s="921"/>
      <c r="I97" s="921"/>
      <c r="J97" s="896"/>
      <c r="K97" s="186" t="e">
        <f>'EVALUACIÓN SOLIDEZ CONTROLES'!#REF!</f>
        <v>#REF!</v>
      </c>
      <c r="L97" s="1"/>
    </row>
    <row r="98" spans="1:12" ht="20.25" customHeight="1" thickBot="1" x14ac:dyDescent="0.3">
      <c r="A98" s="227" t="s">
        <v>122</v>
      </c>
      <c r="B98" s="228"/>
      <c r="C98" s="228"/>
      <c r="D98" s="229"/>
      <c r="E98" s="897"/>
      <c r="F98" s="898"/>
      <c r="G98" s="899"/>
      <c r="H98" s="798" t="s">
        <v>342</v>
      </c>
      <c r="I98" s="802"/>
      <c r="J98" s="803"/>
      <c r="K98" s="804"/>
      <c r="L98" s="1"/>
    </row>
    <row r="99" spans="1:12" ht="38.25" customHeight="1" x14ac:dyDescent="0.25">
      <c r="A99" s="170"/>
      <c r="B99" s="150"/>
      <c r="C99" s="171"/>
      <c r="D99" s="150"/>
      <c r="E99" s="150"/>
      <c r="F99" s="150"/>
      <c r="G99" s="150"/>
      <c r="H99" s="150"/>
      <c r="I99" s="150"/>
      <c r="J99" s="166"/>
      <c r="K99" s="167"/>
      <c r="L99" s="1"/>
    </row>
    <row r="100" spans="1:12" ht="39" customHeight="1" x14ac:dyDescent="0.25">
      <c r="A100" s="784" t="s">
        <v>122</v>
      </c>
      <c r="B100" s="150">
        <v>5</v>
      </c>
      <c r="C100" s="785"/>
      <c r="D100" s="764"/>
      <c r="E100" s="765"/>
      <c r="F100" s="765"/>
      <c r="G100" s="765"/>
      <c r="H100" s="150"/>
      <c r="I100" s="150"/>
      <c r="J100" s="779" t="s">
        <v>121</v>
      </c>
      <c r="K100" s="780"/>
      <c r="L100" s="1"/>
    </row>
    <row r="101" spans="1:12" x14ac:dyDescent="0.25">
      <c r="A101" s="784"/>
      <c r="B101" s="150" t="s">
        <v>124</v>
      </c>
      <c r="C101" s="786"/>
      <c r="D101" s="764"/>
      <c r="E101" s="765"/>
      <c r="F101" s="765"/>
      <c r="G101" s="765"/>
      <c r="H101" s="150"/>
      <c r="I101" s="150"/>
      <c r="J101" s="152"/>
      <c r="K101" s="153"/>
      <c r="L101" s="1"/>
    </row>
    <row r="102" spans="1:12" ht="27.75" x14ac:dyDescent="0.25">
      <c r="A102" s="784"/>
      <c r="B102" s="150">
        <v>4</v>
      </c>
      <c r="C102" s="787"/>
      <c r="D102" s="764"/>
      <c r="E102" s="764"/>
      <c r="F102" s="777"/>
      <c r="G102" s="765"/>
      <c r="H102" s="150"/>
      <c r="I102" s="150"/>
      <c r="J102" s="157" t="str">
        <f xml:space="preserve"> IF(OR(E100="X",F100="X",G100="x",F102="x",G102="X",F104="X",G104="X",G106="X" ),"x","")</f>
        <v/>
      </c>
      <c r="K102" s="153" t="s">
        <v>123</v>
      </c>
      <c r="L102" s="1"/>
    </row>
    <row r="103" spans="1:12" ht="27.75" x14ac:dyDescent="0.25">
      <c r="A103" s="784"/>
      <c r="B103" s="150" t="s">
        <v>126</v>
      </c>
      <c r="C103" s="788"/>
      <c r="D103" s="764"/>
      <c r="E103" s="764"/>
      <c r="F103" s="777"/>
      <c r="G103" s="765"/>
      <c r="H103" s="150"/>
      <c r="I103" s="150"/>
      <c r="J103" s="158"/>
      <c r="K103" s="153"/>
      <c r="L103" s="1"/>
    </row>
    <row r="104" spans="1:12" ht="27.75" x14ac:dyDescent="0.25">
      <c r="A104" s="784"/>
      <c r="B104" s="150">
        <v>3</v>
      </c>
      <c r="C104" s="767"/>
      <c r="D104" s="762"/>
      <c r="E104" s="763"/>
      <c r="F104" s="777"/>
      <c r="G104" s="765"/>
      <c r="H104" s="150"/>
      <c r="I104" s="150"/>
      <c r="J104" s="159" t="str">
        <f xml:space="preserve"> IF(OR(C100="X",D100="X",D102="x",E102="x",E104="X",F106="X",F108="X",G108="X" ),"x","")</f>
        <v/>
      </c>
      <c r="K104" s="153" t="s">
        <v>125</v>
      </c>
      <c r="L104" s="1"/>
    </row>
    <row r="105" spans="1:12" ht="27.75" x14ac:dyDescent="0.25">
      <c r="A105" s="784"/>
      <c r="B105" s="150" t="s">
        <v>128</v>
      </c>
      <c r="C105" s="778"/>
      <c r="D105" s="762"/>
      <c r="E105" s="764"/>
      <c r="F105" s="777"/>
      <c r="G105" s="765"/>
      <c r="H105" s="150"/>
      <c r="I105" s="150"/>
      <c r="J105" s="160"/>
      <c r="K105" s="153"/>
      <c r="L105" s="1"/>
    </row>
    <row r="106" spans="1:12" ht="27.75" x14ac:dyDescent="0.25">
      <c r="A106" s="784"/>
      <c r="B106" s="150">
        <v>2</v>
      </c>
      <c r="C106" s="767"/>
      <c r="D106" s="760"/>
      <c r="E106" s="761"/>
      <c r="F106" s="763"/>
      <c r="G106" s="765"/>
      <c r="H106" s="150"/>
      <c r="I106" s="150"/>
      <c r="J106" s="161" t="str">
        <f xml:space="preserve"> IF(OR(C102="X",D104="X",E108="x",E106="x" ),"x","")</f>
        <v/>
      </c>
      <c r="K106" s="153" t="s">
        <v>127</v>
      </c>
      <c r="L106" s="1"/>
    </row>
    <row r="107" spans="1:12" ht="27.75" x14ac:dyDescent="0.25">
      <c r="A107" s="784"/>
      <c r="B107" s="150" t="s">
        <v>249</v>
      </c>
      <c r="C107" s="778"/>
      <c r="D107" s="760"/>
      <c r="E107" s="762"/>
      <c r="F107" s="764"/>
      <c r="G107" s="765"/>
      <c r="H107" s="150"/>
      <c r="I107" s="150"/>
      <c r="J107" s="160"/>
      <c r="K107" s="153"/>
      <c r="L107" s="1"/>
    </row>
    <row r="108" spans="1:12" ht="27.75" x14ac:dyDescent="0.25">
      <c r="A108" s="784"/>
      <c r="B108" s="150">
        <v>1</v>
      </c>
      <c r="C108" s="767"/>
      <c r="D108" s="769"/>
      <c r="E108" s="771"/>
      <c r="F108" s="773"/>
      <c r="G108" s="775"/>
      <c r="H108" s="150"/>
      <c r="I108" s="150"/>
      <c r="J108" s="162" t="str">
        <f xml:space="preserve"> IF(OR(C104="X",C106="X",C108="x",D106="x",D108="x" ),"x","")</f>
        <v/>
      </c>
      <c r="K108" s="153" t="s">
        <v>129</v>
      </c>
      <c r="L108" s="1"/>
    </row>
    <row r="109" spans="1:12" x14ac:dyDescent="0.25">
      <c r="A109" s="784"/>
      <c r="B109" s="150" t="s">
        <v>130</v>
      </c>
      <c r="C109" s="768"/>
      <c r="D109" s="770"/>
      <c r="E109" s="772"/>
      <c r="F109" s="774"/>
      <c r="G109" s="776"/>
      <c r="H109" s="150"/>
      <c r="I109" s="150"/>
      <c r="J109" s="150"/>
      <c r="K109" s="151"/>
      <c r="L109" s="1"/>
    </row>
    <row r="110" spans="1:12" x14ac:dyDescent="0.25">
      <c r="A110" s="170"/>
      <c r="B110" s="150"/>
      <c r="C110" s="150">
        <v>1</v>
      </c>
      <c r="D110" s="150">
        <v>2</v>
      </c>
      <c r="E110" s="150">
        <v>3</v>
      </c>
      <c r="F110" s="150">
        <v>4</v>
      </c>
      <c r="G110" s="150">
        <v>5</v>
      </c>
      <c r="H110" s="150"/>
      <c r="I110" s="150"/>
      <c r="J110" s="150"/>
      <c r="K110" s="151"/>
      <c r="L110" s="1"/>
    </row>
    <row r="111" spans="1:12" x14ac:dyDescent="0.25">
      <c r="A111" s="170"/>
      <c r="B111" s="150"/>
      <c r="C111" s="150" t="s">
        <v>131</v>
      </c>
      <c r="D111" s="150" t="s">
        <v>132</v>
      </c>
      <c r="E111" s="150" t="s">
        <v>133</v>
      </c>
      <c r="F111" s="150" t="s">
        <v>134</v>
      </c>
      <c r="G111" s="150" t="s">
        <v>135</v>
      </c>
      <c r="H111" s="150"/>
      <c r="I111" s="150"/>
      <c r="J111" s="150"/>
      <c r="K111" s="151"/>
      <c r="L111" s="1"/>
    </row>
    <row r="112" spans="1:12" ht="15" customHeight="1" x14ac:dyDescent="0.25">
      <c r="A112" s="170"/>
      <c r="B112" s="150"/>
      <c r="C112" s="766" t="s">
        <v>136</v>
      </c>
      <c r="D112" s="766"/>
      <c r="E112" s="766"/>
      <c r="F112" s="766"/>
      <c r="G112" s="766"/>
      <c r="H112" s="150"/>
      <c r="I112" s="150"/>
      <c r="J112" s="150"/>
      <c r="K112" s="151"/>
      <c r="L112" s="1"/>
    </row>
    <row r="113" spans="1:12" ht="15" customHeight="1" x14ac:dyDescent="0.25">
      <c r="A113" s="170"/>
      <c r="B113" s="150"/>
      <c r="C113" s="766"/>
      <c r="D113" s="766"/>
      <c r="E113" s="766"/>
      <c r="F113" s="766"/>
      <c r="G113" s="766"/>
      <c r="H113" s="150"/>
      <c r="I113" s="150"/>
      <c r="J113" s="150"/>
      <c r="K113" s="151"/>
      <c r="L113" s="1"/>
    </row>
    <row r="114" spans="1:12" ht="15.75" thickBot="1" x14ac:dyDescent="0.3">
      <c r="A114" s="78"/>
      <c r="B114" s="79"/>
      <c r="C114" s="79"/>
      <c r="D114" s="79"/>
      <c r="E114" s="79"/>
      <c r="F114" s="79"/>
      <c r="G114" s="79"/>
      <c r="H114" s="79"/>
      <c r="I114" s="79"/>
      <c r="J114" s="79"/>
      <c r="K114" s="80"/>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08" t="s">
        <v>120</v>
      </c>
      <c r="B116" s="902" t="e">
        <f>DESCRIPCION!#REF!</f>
        <v>#REF!</v>
      </c>
      <c r="C116" s="902"/>
      <c r="D116" s="902"/>
      <c r="E116" s="902"/>
      <c r="F116" s="902"/>
      <c r="G116" s="902"/>
      <c r="H116" s="903"/>
      <c r="I116" s="900" t="s">
        <v>339</v>
      </c>
      <c r="J116" s="901"/>
      <c r="K116" s="134" t="str">
        <f>IF(J123="x","EXTREMA",IF(J125="x","ALTA",IF(J127="x","MODERADA",IF(J129="x","BAJA",""))))</f>
        <v/>
      </c>
      <c r="L116" s="1"/>
    </row>
    <row r="117" spans="1:12" ht="16.5" thickBot="1" x14ac:dyDescent="0.3">
      <c r="A117" s="909"/>
      <c r="B117" s="904"/>
      <c r="C117" s="904"/>
      <c r="D117" s="904"/>
      <c r="E117" s="904"/>
      <c r="F117" s="904"/>
      <c r="G117" s="904"/>
      <c r="H117" s="905"/>
      <c r="I117" s="895" t="s">
        <v>340</v>
      </c>
      <c r="J117" s="896"/>
      <c r="K117" s="186" t="str">
        <f>'VALORACION RIESGOS INHERENTES'!K111</f>
        <v/>
      </c>
      <c r="L117" s="1"/>
    </row>
    <row r="118" spans="1:12" ht="16.5" thickBot="1" x14ac:dyDescent="0.3">
      <c r="A118" s="910"/>
      <c r="B118" s="798" t="s">
        <v>290</v>
      </c>
      <c r="C118" s="799"/>
      <c r="D118" s="799"/>
      <c r="E118" s="799"/>
      <c r="F118" s="799"/>
      <c r="G118" s="799"/>
      <c r="H118" s="799"/>
      <c r="I118" s="799"/>
      <c r="J118" s="802"/>
      <c r="K118" s="186" t="e">
        <f>'EVALUACIÓN SOLIDEZ CONTROLES'!#REF!</f>
        <v>#REF!</v>
      </c>
      <c r="L118" s="1"/>
    </row>
    <row r="119" spans="1:12" ht="17.25" customHeight="1" thickBot="1" x14ac:dyDescent="0.3">
      <c r="A119" s="227" t="s">
        <v>122</v>
      </c>
      <c r="B119" s="228"/>
      <c r="C119" s="228"/>
      <c r="D119" s="229"/>
      <c r="E119" s="897"/>
      <c r="F119" s="898"/>
      <c r="G119" s="899"/>
      <c r="H119" s="798" t="s">
        <v>342</v>
      </c>
      <c r="I119" s="802"/>
      <c r="J119" s="803"/>
      <c r="K119" s="804"/>
      <c r="L119" s="1"/>
    </row>
    <row r="120" spans="1:12" ht="39.75" customHeight="1" x14ac:dyDescent="0.25">
      <c r="A120" s="170"/>
      <c r="B120" s="150"/>
      <c r="C120" s="171"/>
      <c r="D120" s="150"/>
      <c r="E120" s="150"/>
      <c r="F120" s="150"/>
      <c r="G120" s="150"/>
      <c r="H120" s="150"/>
      <c r="I120" s="150"/>
      <c r="J120" s="60"/>
      <c r="K120" s="70"/>
      <c r="L120" s="1"/>
    </row>
    <row r="121" spans="1:12" ht="15" customHeight="1" x14ac:dyDescent="0.25">
      <c r="A121" s="784" t="s">
        <v>122</v>
      </c>
      <c r="B121" s="150">
        <v>5</v>
      </c>
      <c r="C121" s="805"/>
      <c r="D121" s="796"/>
      <c r="E121" s="797"/>
      <c r="F121" s="797"/>
      <c r="G121" s="797"/>
      <c r="H121" s="184"/>
      <c r="I121" s="150"/>
      <c r="J121" s="779" t="s">
        <v>121</v>
      </c>
      <c r="K121" s="780"/>
      <c r="L121" s="1"/>
    </row>
    <row r="122" spans="1:12" ht="33" x14ac:dyDescent="0.25">
      <c r="A122" s="784"/>
      <c r="B122" s="150" t="s">
        <v>124</v>
      </c>
      <c r="C122" s="806"/>
      <c r="D122" s="796"/>
      <c r="E122" s="797"/>
      <c r="F122" s="797"/>
      <c r="G122" s="797"/>
      <c r="H122" s="184"/>
      <c r="I122" s="150"/>
      <c r="J122" s="152"/>
      <c r="K122" s="153"/>
      <c r="L122" s="1"/>
    </row>
    <row r="123" spans="1:12" ht="33" x14ac:dyDescent="0.25">
      <c r="A123" s="784"/>
      <c r="B123" s="150">
        <v>4</v>
      </c>
      <c r="C123" s="807"/>
      <c r="D123" s="796"/>
      <c r="E123" s="796"/>
      <c r="F123" s="809"/>
      <c r="G123" s="797"/>
      <c r="H123" s="184"/>
      <c r="I123" s="150"/>
      <c r="J123" s="157" t="str">
        <f xml:space="preserve"> IF(OR(E121="X",F121="X",G121="x",F123="x",G123="X",F125="X",G125="X",G127="X" ),"x","")</f>
        <v/>
      </c>
      <c r="K123" s="153" t="s">
        <v>123</v>
      </c>
      <c r="L123" s="1"/>
    </row>
    <row r="124" spans="1:12" ht="33" x14ac:dyDescent="0.25">
      <c r="A124" s="784"/>
      <c r="B124" s="150" t="s">
        <v>126</v>
      </c>
      <c r="C124" s="808"/>
      <c r="D124" s="796"/>
      <c r="E124" s="796"/>
      <c r="F124" s="809"/>
      <c r="G124" s="797"/>
      <c r="H124" s="184"/>
      <c r="I124" s="150"/>
      <c r="J124" s="158"/>
      <c r="K124" s="153"/>
      <c r="L124" s="1"/>
    </row>
    <row r="125" spans="1:12" ht="33" x14ac:dyDescent="0.25">
      <c r="A125" s="784"/>
      <c r="B125" s="150">
        <v>3</v>
      </c>
      <c r="C125" s="810"/>
      <c r="D125" s="794"/>
      <c r="E125" s="795"/>
      <c r="F125" s="809"/>
      <c r="G125" s="797"/>
      <c r="H125" s="184"/>
      <c r="I125" s="150"/>
      <c r="J125" s="159" t="str">
        <f xml:space="preserve"> IF(OR(C121="X",D121="X",D123="x",E123="x",E125="X",F127="X",F129="X",G129="X" ),"x","")</f>
        <v/>
      </c>
      <c r="K125" s="153" t="s">
        <v>125</v>
      </c>
      <c r="L125" s="1"/>
    </row>
    <row r="126" spans="1:12" ht="33" x14ac:dyDescent="0.25">
      <c r="A126" s="784"/>
      <c r="B126" s="150" t="s">
        <v>128</v>
      </c>
      <c r="C126" s="811"/>
      <c r="D126" s="794"/>
      <c r="E126" s="796"/>
      <c r="F126" s="809"/>
      <c r="G126" s="797"/>
      <c r="H126" s="184"/>
      <c r="I126" s="150"/>
      <c r="J126" s="160"/>
      <c r="K126" s="153"/>
      <c r="L126" s="1"/>
    </row>
    <row r="127" spans="1:12" ht="33" x14ac:dyDescent="0.25">
      <c r="A127" s="784"/>
      <c r="B127" s="150">
        <v>2</v>
      </c>
      <c r="C127" s="810"/>
      <c r="D127" s="792"/>
      <c r="E127" s="793"/>
      <c r="F127" s="795"/>
      <c r="G127" s="797"/>
      <c r="H127" s="184"/>
      <c r="I127" s="150"/>
      <c r="J127" s="161" t="str">
        <f xml:space="preserve"> IF(OR(C123="X",D125="X",E127="x",E129="x" ),"x","")</f>
        <v/>
      </c>
      <c r="K127" s="153" t="s">
        <v>127</v>
      </c>
      <c r="L127" s="1"/>
    </row>
    <row r="128" spans="1:12" ht="33" x14ac:dyDescent="0.25">
      <c r="A128" s="784"/>
      <c r="B128" s="150" t="s">
        <v>249</v>
      </c>
      <c r="C128" s="811"/>
      <c r="D128" s="792"/>
      <c r="E128" s="794"/>
      <c r="F128" s="796"/>
      <c r="G128" s="797"/>
      <c r="H128" s="184"/>
      <c r="I128" s="150"/>
      <c r="J128" s="160"/>
      <c r="K128" s="153"/>
      <c r="L128" s="1"/>
    </row>
    <row r="129" spans="1:12" ht="33" x14ac:dyDescent="0.25">
      <c r="A129" s="784"/>
      <c r="B129" s="150">
        <v>1</v>
      </c>
      <c r="C129" s="810"/>
      <c r="D129" s="813"/>
      <c r="E129" s="815"/>
      <c r="F129" s="817"/>
      <c r="G129" s="819"/>
      <c r="H129" s="184"/>
      <c r="I129" s="150"/>
      <c r="J129" s="162" t="str">
        <f xml:space="preserve"> IF(OR(C125="X",C127="X",D127="x",C129="x",D129="x" ),"x","")</f>
        <v/>
      </c>
      <c r="K129" s="153" t="s">
        <v>129</v>
      </c>
      <c r="L129" s="1"/>
    </row>
    <row r="130" spans="1:12" ht="33" x14ac:dyDescent="0.25">
      <c r="A130" s="784"/>
      <c r="B130" s="150" t="s">
        <v>130</v>
      </c>
      <c r="C130" s="812"/>
      <c r="D130" s="814"/>
      <c r="E130" s="816"/>
      <c r="F130" s="818"/>
      <c r="G130" s="820"/>
      <c r="H130" s="184"/>
      <c r="I130" s="150"/>
      <c r="J130" s="150"/>
      <c r="K130" s="151"/>
      <c r="L130" s="1"/>
    </row>
    <row r="131" spans="1:12" x14ac:dyDescent="0.25">
      <c r="A131" s="170"/>
      <c r="B131" s="150"/>
      <c r="C131" s="150">
        <v>1</v>
      </c>
      <c r="D131" s="150">
        <v>2</v>
      </c>
      <c r="E131" s="150">
        <v>3</v>
      </c>
      <c r="F131" s="150">
        <v>4</v>
      </c>
      <c r="G131" s="150">
        <v>5</v>
      </c>
      <c r="H131" s="150"/>
      <c r="I131" s="150"/>
      <c r="J131" s="150"/>
      <c r="K131" s="151"/>
      <c r="L131" s="1"/>
    </row>
    <row r="132" spans="1:12" x14ac:dyDescent="0.25">
      <c r="A132" s="170"/>
      <c r="B132" s="150"/>
      <c r="C132" s="150" t="s">
        <v>131</v>
      </c>
      <c r="D132" s="150" t="s">
        <v>132</v>
      </c>
      <c r="E132" s="150" t="s">
        <v>133</v>
      </c>
      <c r="F132" s="150" t="s">
        <v>134</v>
      </c>
      <c r="G132" s="150" t="s">
        <v>135</v>
      </c>
      <c r="H132" s="150"/>
      <c r="I132" s="150"/>
      <c r="J132" s="150"/>
      <c r="K132" s="151"/>
      <c r="L132" s="1"/>
    </row>
    <row r="133" spans="1:12" ht="15" customHeight="1" x14ac:dyDescent="0.25">
      <c r="A133" s="170"/>
      <c r="B133" s="150"/>
      <c r="C133" s="766" t="s">
        <v>136</v>
      </c>
      <c r="D133" s="766"/>
      <c r="E133" s="766"/>
      <c r="F133" s="766"/>
      <c r="G133" s="766"/>
      <c r="H133" s="150"/>
      <c r="I133" s="150"/>
      <c r="J133" s="150"/>
      <c r="K133" s="151"/>
      <c r="L133" s="1"/>
    </row>
    <row r="134" spans="1:12" ht="15" customHeight="1" x14ac:dyDescent="0.25">
      <c r="A134" s="170"/>
      <c r="B134" s="150"/>
      <c r="C134" s="766"/>
      <c r="D134" s="766"/>
      <c r="E134" s="766"/>
      <c r="F134" s="766"/>
      <c r="G134" s="766"/>
      <c r="H134" s="150"/>
      <c r="I134" s="150"/>
      <c r="J134" s="150"/>
      <c r="K134" s="151"/>
      <c r="L134" s="1"/>
    </row>
    <row r="135" spans="1:12" ht="15.75" thickBot="1" x14ac:dyDescent="0.3">
      <c r="A135" s="78"/>
      <c r="B135" s="79"/>
      <c r="C135" s="79"/>
      <c r="D135" s="79"/>
      <c r="E135" s="79"/>
      <c r="F135" s="79"/>
      <c r="G135" s="79"/>
      <c r="H135" s="79"/>
      <c r="I135" s="79"/>
      <c r="J135" s="79"/>
      <c r="K135" s="80"/>
      <c r="L135" s="1"/>
    </row>
    <row r="136" spans="1:12" ht="15.75" thickBot="1" x14ac:dyDescent="0.3">
      <c r="A136" s="1"/>
      <c r="B136" s="1"/>
      <c r="C136" s="1"/>
      <c r="D136" s="1"/>
      <c r="E136" s="1"/>
      <c r="F136" s="1"/>
      <c r="G136" s="1"/>
      <c r="H136" s="1"/>
      <c r="I136" s="1"/>
      <c r="J136" s="1"/>
      <c r="K136" s="1"/>
      <c r="L136" s="1"/>
    </row>
    <row r="137" spans="1:12" ht="16.5" customHeight="1" thickBot="1" x14ac:dyDescent="0.3">
      <c r="A137" s="908" t="s">
        <v>120</v>
      </c>
      <c r="B137" s="906" t="e">
        <f>DESCRIPCION!#REF!</f>
        <v>#REF!</v>
      </c>
      <c r="C137" s="902"/>
      <c r="D137" s="902"/>
      <c r="E137" s="902"/>
      <c r="F137" s="902"/>
      <c r="G137" s="902"/>
      <c r="H137" s="903"/>
      <c r="I137" s="900" t="s">
        <v>339</v>
      </c>
      <c r="J137" s="901"/>
      <c r="K137" s="134" t="str">
        <f>IF(J144="x","EXTREMA",IF(J146="x","ALTA",IF(J148="x","MODERADA",IF(J150="x","BAJA",""))))</f>
        <v/>
      </c>
      <c r="L137" s="1"/>
    </row>
    <row r="138" spans="1:12" ht="16.5" thickBot="1" x14ac:dyDescent="0.3">
      <c r="A138" s="909"/>
      <c r="B138" s="907"/>
      <c r="C138" s="904"/>
      <c r="D138" s="904"/>
      <c r="E138" s="904"/>
      <c r="F138" s="904"/>
      <c r="G138" s="904"/>
      <c r="H138" s="905"/>
      <c r="I138" s="895" t="s">
        <v>340</v>
      </c>
      <c r="J138" s="896"/>
      <c r="K138" s="186" t="str">
        <f>'VALORACION RIESGOS INHERENTES'!K131</f>
        <v/>
      </c>
      <c r="L138" s="1"/>
    </row>
    <row r="139" spans="1:12" ht="16.5" thickBot="1" x14ac:dyDescent="0.3">
      <c r="A139" s="910"/>
      <c r="B139" s="798" t="s">
        <v>290</v>
      </c>
      <c r="C139" s="799"/>
      <c r="D139" s="799"/>
      <c r="E139" s="799"/>
      <c r="F139" s="799"/>
      <c r="G139" s="799"/>
      <c r="H139" s="799"/>
      <c r="I139" s="799"/>
      <c r="J139" s="802"/>
      <c r="K139" s="185" t="e">
        <f>'EVALUACIÓN SOLIDEZ CONTROLES'!#REF!</f>
        <v>#REF!</v>
      </c>
      <c r="L139" s="1"/>
    </row>
    <row r="140" spans="1:12" ht="18" customHeight="1" thickBot="1" x14ac:dyDescent="0.3">
      <c r="A140" s="227" t="s">
        <v>122</v>
      </c>
      <c r="B140" s="228"/>
      <c r="C140" s="228"/>
      <c r="D140" s="229"/>
      <c r="E140" s="897"/>
      <c r="F140" s="898"/>
      <c r="G140" s="899"/>
      <c r="H140" s="798" t="s">
        <v>342</v>
      </c>
      <c r="I140" s="802"/>
      <c r="J140" s="803"/>
      <c r="K140" s="804"/>
      <c r="L140" s="1"/>
    </row>
    <row r="141" spans="1:12" ht="42" customHeight="1" x14ac:dyDescent="0.25">
      <c r="A141" s="170"/>
      <c r="B141" s="150"/>
      <c r="C141" s="171"/>
      <c r="D141" s="150"/>
      <c r="E141" s="150"/>
      <c r="F141" s="150"/>
      <c r="G141" s="150"/>
      <c r="H141" s="150"/>
      <c r="I141" s="150"/>
      <c r="J141" s="166"/>
      <c r="K141" s="167"/>
      <c r="L141" s="1"/>
    </row>
    <row r="142" spans="1:12" ht="41.25" customHeight="1" x14ac:dyDescent="0.25">
      <c r="A142" s="784" t="s">
        <v>122</v>
      </c>
      <c r="B142" s="150">
        <v>5</v>
      </c>
      <c r="C142" s="785"/>
      <c r="D142" s="764"/>
      <c r="E142" s="765"/>
      <c r="F142" s="765"/>
      <c r="G142" s="765"/>
      <c r="H142" s="150"/>
      <c r="I142" s="150"/>
      <c r="J142" s="779" t="s">
        <v>121</v>
      </c>
      <c r="K142" s="780"/>
      <c r="L142" s="1"/>
    </row>
    <row r="143" spans="1:12" x14ac:dyDescent="0.25">
      <c r="A143" s="784"/>
      <c r="B143" s="150" t="s">
        <v>124</v>
      </c>
      <c r="C143" s="786"/>
      <c r="D143" s="764"/>
      <c r="E143" s="765"/>
      <c r="F143" s="765"/>
      <c r="G143" s="765"/>
      <c r="H143" s="150"/>
      <c r="I143" s="150"/>
      <c r="J143" s="152"/>
      <c r="K143" s="153"/>
      <c r="L143" s="1"/>
    </row>
    <row r="144" spans="1:12" ht="27.75" x14ac:dyDescent="0.25">
      <c r="A144" s="784"/>
      <c r="B144" s="150">
        <v>4</v>
      </c>
      <c r="C144" s="787"/>
      <c r="D144" s="764"/>
      <c r="E144" s="764"/>
      <c r="F144" s="777"/>
      <c r="G144" s="765"/>
      <c r="H144" s="150"/>
      <c r="I144" s="150"/>
      <c r="J144" s="157" t="str">
        <f xml:space="preserve"> IF(OR(E142="X",F142="X",G142="x",F144="x",G144="X",F146="X",G146="X",G148="X" ),"x","")</f>
        <v/>
      </c>
      <c r="K144" s="153" t="s">
        <v>123</v>
      </c>
      <c r="L144" s="1"/>
    </row>
    <row r="145" spans="1:12" ht="27.75" x14ac:dyDescent="0.25">
      <c r="A145" s="784"/>
      <c r="B145" s="150" t="s">
        <v>126</v>
      </c>
      <c r="C145" s="788"/>
      <c r="D145" s="764"/>
      <c r="E145" s="764"/>
      <c r="F145" s="777"/>
      <c r="G145" s="765"/>
      <c r="H145" s="150"/>
      <c r="I145" s="150"/>
      <c r="J145" s="158"/>
      <c r="K145" s="153"/>
      <c r="L145" s="1"/>
    </row>
    <row r="146" spans="1:12" ht="27.75" x14ac:dyDescent="0.25">
      <c r="A146" s="784"/>
      <c r="B146" s="150">
        <v>3</v>
      </c>
      <c r="C146" s="767"/>
      <c r="D146" s="762"/>
      <c r="E146" s="763"/>
      <c r="F146" s="777"/>
      <c r="G146" s="765"/>
      <c r="H146" s="150"/>
      <c r="I146" s="150"/>
      <c r="J146" s="159" t="str">
        <f xml:space="preserve"> IF(OR(C142="X",D142="X",D144="x",E144="x",E146="X",F148="X",F150="X",G150="X" ),"x","")</f>
        <v/>
      </c>
      <c r="K146" s="153" t="s">
        <v>125</v>
      </c>
      <c r="L146" s="1"/>
    </row>
    <row r="147" spans="1:12" ht="27.75" x14ac:dyDescent="0.25">
      <c r="A147" s="784"/>
      <c r="B147" s="150" t="s">
        <v>128</v>
      </c>
      <c r="C147" s="778"/>
      <c r="D147" s="762"/>
      <c r="E147" s="764"/>
      <c r="F147" s="777"/>
      <c r="G147" s="765"/>
      <c r="H147" s="150"/>
      <c r="I147" s="150"/>
      <c r="J147" s="160"/>
      <c r="K147" s="153"/>
      <c r="L147" s="1"/>
    </row>
    <row r="148" spans="1:12" ht="27.75" x14ac:dyDescent="0.25">
      <c r="A148" s="784"/>
      <c r="B148" s="150">
        <v>2</v>
      </c>
      <c r="C148" s="767"/>
      <c r="D148" s="760"/>
      <c r="E148" s="761"/>
      <c r="F148" s="763"/>
      <c r="G148" s="765"/>
      <c r="H148" s="150"/>
      <c r="I148" s="150"/>
      <c r="J148" s="161" t="str">
        <f xml:space="preserve"> IF(OR(C144="X",D146="X",E148="x",E150="x" ),"x","")</f>
        <v/>
      </c>
      <c r="K148" s="153" t="s">
        <v>127</v>
      </c>
      <c r="L148" s="1"/>
    </row>
    <row r="149" spans="1:12" ht="27.75" x14ac:dyDescent="0.25">
      <c r="A149" s="784"/>
      <c r="B149" s="150" t="s">
        <v>249</v>
      </c>
      <c r="C149" s="778"/>
      <c r="D149" s="760"/>
      <c r="E149" s="762"/>
      <c r="F149" s="764"/>
      <c r="G149" s="765"/>
      <c r="H149" s="150"/>
      <c r="I149" s="150"/>
      <c r="J149" s="160"/>
      <c r="K149" s="153"/>
      <c r="L149" s="1"/>
    </row>
    <row r="150" spans="1:12" ht="27.75" x14ac:dyDescent="0.25">
      <c r="A150" s="784"/>
      <c r="B150" s="150">
        <v>1</v>
      </c>
      <c r="C150" s="767"/>
      <c r="D150" s="769"/>
      <c r="E150" s="771"/>
      <c r="F150" s="773"/>
      <c r="G150" s="775"/>
      <c r="H150" s="150"/>
      <c r="I150" s="150"/>
      <c r="J150" s="162" t="str">
        <f xml:space="preserve"> IF(OR(C146="X",C148="X",C150="x",D148="x",D150="x" ),"x","")</f>
        <v/>
      </c>
      <c r="K150" s="153" t="s">
        <v>129</v>
      </c>
      <c r="L150" s="1"/>
    </row>
    <row r="151" spans="1:12" x14ac:dyDescent="0.25">
      <c r="A151" s="784"/>
      <c r="B151" s="150" t="s">
        <v>130</v>
      </c>
      <c r="C151" s="768"/>
      <c r="D151" s="770"/>
      <c r="E151" s="772"/>
      <c r="F151" s="774"/>
      <c r="G151" s="776"/>
      <c r="H151" s="150"/>
      <c r="I151" s="150"/>
      <c r="J151" s="150"/>
      <c r="K151" s="151"/>
      <c r="L151" s="1"/>
    </row>
    <row r="152" spans="1:12" x14ac:dyDescent="0.25">
      <c r="A152" s="170"/>
      <c r="B152" s="150"/>
      <c r="C152" s="150">
        <v>1</v>
      </c>
      <c r="D152" s="150">
        <v>2</v>
      </c>
      <c r="E152" s="150">
        <v>3</v>
      </c>
      <c r="F152" s="150">
        <v>4</v>
      </c>
      <c r="G152" s="150">
        <v>5</v>
      </c>
      <c r="H152" s="150"/>
      <c r="I152" s="150"/>
      <c r="J152" s="150"/>
      <c r="K152" s="151"/>
      <c r="L152" s="1"/>
    </row>
    <row r="153" spans="1:12" x14ac:dyDescent="0.25">
      <c r="A153" s="170"/>
      <c r="B153" s="150"/>
      <c r="C153" s="150" t="s">
        <v>131</v>
      </c>
      <c r="D153" s="150" t="s">
        <v>132</v>
      </c>
      <c r="E153" s="150" t="s">
        <v>133</v>
      </c>
      <c r="F153" s="150" t="s">
        <v>134</v>
      </c>
      <c r="G153" s="150" t="s">
        <v>135</v>
      </c>
      <c r="H153" s="150"/>
      <c r="I153" s="150"/>
      <c r="J153" s="150"/>
      <c r="K153" s="151"/>
      <c r="L153" s="1"/>
    </row>
    <row r="154" spans="1:12" ht="15" customHeight="1" x14ac:dyDescent="0.25">
      <c r="A154" s="170"/>
      <c r="B154" s="150"/>
      <c r="C154" s="766" t="s">
        <v>136</v>
      </c>
      <c r="D154" s="766"/>
      <c r="E154" s="766"/>
      <c r="F154" s="766"/>
      <c r="G154" s="766"/>
      <c r="H154" s="150"/>
      <c r="I154" s="150"/>
      <c r="J154" s="150"/>
      <c r="K154" s="151"/>
      <c r="L154" s="1"/>
    </row>
    <row r="155" spans="1:12" ht="15" customHeight="1" x14ac:dyDescent="0.25">
      <c r="A155" s="170"/>
      <c r="B155" s="150"/>
      <c r="C155" s="766"/>
      <c r="D155" s="766"/>
      <c r="E155" s="766"/>
      <c r="F155" s="766"/>
      <c r="G155" s="766"/>
      <c r="H155" s="150"/>
      <c r="I155" s="150"/>
      <c r="J155" s="150"/>
      <c r="K155" s="151"/>
      <c r="L155" s="1"/>
    </row>
    <row r="156" spans="1:12" ht="15.75" thickBot="1" x14ac:dyDescent="0.3">
      <c r="A156" s="172"/>
      <c r="B156" s="173"/>
      <c r="C156" s="173"/>
      <c r="D156" s="173"/>
      <c r="E156" s="173"/>
      <c r="F156" s="173"/>
      <c r="G156" s="173"/>
      <c r="H156" s="173"/>
      <c r="I156" s="173"/>
      <c r="J156" s="173"/>
      <c r="K156" s="174"/>
      <c r="L156" s="1"/>
    </row>
    <row r="157" spans="1:12" ht="15.75" thickBot="1" x14ac:dyDescent="0.3">
      <c r="A157" s="1"/>
      <c r="B157" s="1"/>
      <c r="C157" s="1"/>
      <c r="D157" s="1"/>
      <c r="E157" s="1"/>
      <c r="F157" s="1"/>
      <c r="G157" s="1"/>
      <c r="H157" s="1"/>
      <c r="I157" s="1"/>
      <c r="J157" s="1"/>
      <c r="K157" s="1"/>
      <c r="L157" s="1"/>
    </row>
    <row r="158" spans="1:12" ht="16.5" customHeight="1" thickBot="1" x14ac:dyDescent="0.3">
      <c r="A158" s="908" t="s">
        <v>120</v>
      </c>
      <c r="B158" s="902" t="e">
        <f>DESCRIPCION!#REF!</f>
        <v>#REF!</v>
      </c>
      <c r="C158" s="902"/>
      <c r="D158" s="902"/>
      <c r="E158" s="902"/>
      <c r="F158" s="902"/>
      <c r="G158" s="902"/>
      <c r="H158" s="903"/>
      <c r="I158" s="900" t="s">
        <v>339</v>
      </c>
      <c r="J158" s="901"/>
      <c r="K158" s="134" t="str">
        <f>IF(J165="x","EXTREMA",IF(J167="x","ALTA",IF(J169="x","MODERADA",IF(J171="x","BAJA",""))))</f>
        <v/>
      </c>
      <c r="L158" s="1"/>
    </row>
    <row r="159" spans="1:12" ht="16.5" thickBot="1" x14ac:dyDescent="0.3">
      <c r="A159" s="909"/>
      <c r="B159" s="904"/>
      <c r="C159" s="904"/>
      <c r="D159" s="904"/>
      <c r="E159" s="904"/>
      <c r="F159" s="904"/>
      <c r="G159" s="904"/>
      <c r="H159" s="905"/>
      <c r="I159" s="895" t="s">
        <v>340</v>
      </c>
      <c r="J159" s="896"/>
      <c r="K159" s="185" t="str">
        <f>'VALORACION RIESGOS INHERENTES'!K151</f>
        <v/>
      </c>
      <c r="L159" s="1"/>
    </row>
    <row r="160" spans="1:12" ht="15.75" customHeight="1" thickBot="1" x14ac:dyDescent="0.3">
      <c r="A160" s="910"/>
      <c r="B160" s="798" t="s">
        <v>290</v>
      </c>
      <c r="C160" s="799"/>
      <c r="D160" s="799"/>
      <c r="E160" s="799"/>
      <c r="F160" s="799"/>
      <c r="G160" s="799"/>
      <c r="H160" s="799"/>
      <c r="I160" s="799"/>
      <c r="J160" s="802"/>
      <c r="K160" s="185" t="e">
        <f>'EVALUACIÓN SOLIDEZ CONTROLES'!#REF!</f>
        <v>#REF!</v>
      </c>
      <c r="L160" s="1"/>
    </row>
    <row r="161" spans="1:12" ht="15.75" customHeight="1" thickBot="1" x14ac:dyDescent="0.3">
      <c r="A161" s="227" t="s">
        <v>122</v>
      </c>
      <c r="B161" s="228"/>
      <c r="C161" s="228"/>
      <c r="D161" s="229"/>
      <c r="E161" s="897"/>
      <c r="F161" s="898"/>
      <c r="G161" s="899"/>
      <c r="H161" s="798" t="s">
        <v>342</v>
      </c>
      <c r="I161" s="802"/>
      <c r="J161" s="803"/>
      <c r="K161" s="804"/>
      <c r="L161" s="1"/>
    </row>
    <row r="162" spans="1:12" ht="44.25" customHeight="1" x14ac:dyDescent="0.25">
      <c r="A162" s="170"/>
      <c r="B162" s="150"/>
      <c r="C162" s="171"/>
      <c r="D162" s="150"/>
      <c r="E162" s="150"/>
      <c r="F162" s="150"/>
      <c r="G162" s="150"/>
      <c r="H162" s="150"/>
      <c r="I162" s="150"/>
      <c r="J162" s="166"/>
      <c r="K162" s="167"/>
      <c r="L162" s="1"/>
    </row>
    <row r="163" spans="1:12" ht="54" customHeight="1" x14ac:dyDescent="0.25">
      <c r="A163" s="784" t="s">
        <v>122</v>
      </c>
      <c r="B163" s="150">
        <v>5</v>
      </c>
      <c r="C163" s="785"/>
      <c r="D163" s="764"/>
      <c r="E163" s="765"/>
      <c r="F163" s="765"/>
      <c r="G163" s="765"/>
      <c r="H163" s="150"/>
      <c r="I163" s="150"/>
      <c r="J163" s="779" t="s">
        <v>121</v>
      </c>
      <c r="K163" s="780"/>
      <c r="L163" s="1"/>
    </row>
    <row r="164" spans="1:12" x14ac:dyDescent="0.25">
      <c r="A164" s="784"/>
      <c r="B164" s="150" t="s">
        <v>124</v>
      </c>
      <c r="C164" s="786"/>
      <c r="D164" s="764"/>
      <c r="E164" s="765"/>
      <c r="F164" s="765"/>
      <c r="G164" s="765"/>
      <c r="H164" s="150"/>
      <c r="I164" s="150"/>
      <c r="J164" s="152"/>
      <c r="K164" s="153"/>
      <c r="L164" s="1"/>
    </row>
    <row r="165" spans="1:12" ht="27.75" x14ac:dyDescent="0.25">
      <c r="A165" s="784"/>
      <c r="B165" s="150">
        <v>4</v>
      </c>
      <c r="C165" s="787"/>
      <c r="D165" s="764"/>
      <c r="E165" s="764"/>
      <c r="F165" s="777"/>
      <c r="G165" s="765"/>
      <c r="H165" s="150"/>
      <c r="I165" s="150"/>
      <c r="J165" s="157" t="str">
        <f xml:space="preserve"> IF(OR(E163="X",F163="X",G163="x",F165="x",G165="X",F167="X",G167="X",G169="X" ),"x","")</f>
        <v/>
      </c>
      <c r="K165" s="153" t="s">
        <v>123</v>
      </c>
      <c r="L165" s="1"/>
    </row>
    <row r="166" spans="1:12" ht="27.75" x14ac:dyDescent="0.25">
      <c r="A166" s="784"/>
      <c r="B166" s="150" t="s">
        <v>126</v>
      </c>
      <c r="C166" s="788"/>
      <c r="D166" s="764"/>
      <c r="E166" s="764"/>
      <c r="F166" s="777"/>
      <c r="G166" s="765"/>
      <c r="H166" s="150"/>
      <c r="I166" s="150"/>
      <c r="J166" s="158"/>
      <c r="K166" s="153"/>
      <c r="L166" s="1"/>
    </row>
    <row r="167" spans="1:12" ht="27.75" x14ac:dyDescent="0.25">
      <c r="A167" s="784"/>
      <c r="B167" s="150">
        <v>3</v>
      </c>
      <c r="C167" s="767"/>
      <c r="D167" s="762"/>
      <c r="E167" s="763"/>
      <c r="F167" s="777"/>
      <c r="G167" s="765"/>
      <c r="H167" s="150"/>
      <c r="I167" s="150"/>
      <c r="J167" s="159" t="str">
        <f xml:space="preserve"> IF(OR(C163="X",D163="X",D165="x",E165="x",E167="X",F169="X",F171="X",G171="X" ),"x","")</f>
        <v/>
      </c>
      <c r="K167" s="153" t="s">
        <v>125</v>
      </c>
      <c r="L167" s="1"/>
    </row>
    <row r="168" spans="1:12" ht="27.75" x14ac:dyDescent="0.25">
      <c r="A168" s="784"/>
      <c r="B168" s="150" t="s">
        <v>128</v>
      </c>
      <c r="C168" s="778"/>
      <c r="D168" s="762"/>
      <c r="E168" s="764"/>
      <c r="F168" s="777"/>
      <c r="G168" s="765"/>
      <c r="H168" s="150"/>
      <c r="I168" s="150"/>
      <c r="J168" s="160"/>
      <c r="K168" s="153"/>
      <c r="L168" s="1"/>
    </row>
    <row r="169" spans="1:12" ht="27.75" x14ac:dyDescent="0.25">
      <c r="A169" s="784"/>
      <c r="B169" s="150">
        <v>2</v>
      </c>
      <c r="C169" s="767"/>
      <c r="D169" s="760"/>
      <c r="E169" s="761"/>
      <c r="F169" s="763"/>
      <c r="G169" s="765"/>
      <c r="H169" s="150"/>
      <c r="I169" s="150"/>
      <c r="J169" s="161" t="str">
        <f xml:space="preserve"> IF(OR(C165="X",D167="X",E169="x",E171="x" ),"x","")</f>
        <v/>
      </c>
      <c r="K169" s="153" t="s">
        <v>127</v>
      </c>
      <c r="L169" s="1"/>
    </row>
    <row r="170" spans="1:12" ht="27.75" x14ac:dyDescent="0.25">
      <c r="A170" s="784"/>
      <c r="B170" s="150" t="s">
        <v>249</v>
      </c>
      <c r="C170" s="778"/>
      <c r="D170" s="760"/>
      <c r="E170" s="762"/>
      <c r="F170" s="764"/>
      <c r="G170" s="765"/>
      <c r="H170" s="150"/>
      <c r="I170" s="150"/>
      <c r="J170" s="160"/>
      <c r="K170" s="153"/>
      <c r="L170" s="1"/>
    </row>
    <row r="171" spans="1:12" ht="27.75" x14ac:dyDescent="0.25">
      <c r="A171" s="784"/>
      <c r="B171" s="150">
        <v>1</v>
      </c>
      <c r="C171" s="767"/>
      <c r="D171" s="769"/>
      <c r="E171" s="771"/>
      <c r="F171" s="773"/>
      <c r="G171" s="775"/>
      <c r="H171" s="150"/>
      <c r="I171" s="150"/>
      <c r="J171" s="162" t="str">
        <f xml:space="preserve"> IF(OR(C167="X",C169="X",C171="x",D169="x",D171="x" ),"x","")</f>
        <v/>
      </c>
      <c r="K171" s="153" t="s">
        <v>129</v>
      </c>
      <c r="L171" s="1"/>
    </row>
    <row r="172" spans="1:12" x14ac:dyDescent="0.25">
      <c r="A172" s="784"/>
      <c r="B172" s="150" t="s">
        <v>130</v>
      </c>
      <c r="C172" s="768"/>
      <c r="D172" s="770"/>
      <c r="E172" s="772"/>
      <c r="F172" s="774"/>
      <c r="G172" s="776"/>
      <c r="H172" s="150"/>
      <c r="I172" s="150"/>
      <c r="J172" s="150"/>
      <c r="K172" s="151"/>
      <c r="L172" s="1"/>
    </row>
    <row r="173" spans="1:12" x14ac:dyDescent="0.25">
      <c r="A173" s="170"/>
      <c r="B173" s="150"/>
      <c r="C173" s="150">
        <v>1</v>
      </c>
      <c r="D173" s="150">
        <v>2</v>
      </c>
      <c r="E173" s="150">
        <v>3</v>
      </c>
      <c r="F173" s="150">
        <v>4</v>
      </c>
      <c r="G173" s="150">
        <v>5</v>
      </c>
      <c r="H173" s="150"/>
      <c r="I173" s="150"/>
      <c r="J173" s="150"/>
      <c r="K173" s="151"/>
      <c r="L173" s="1"/>
    </row>
    <row r="174" spans="1:12" x14ac:dyDescent="0.25">
      <c r="A174" s="170"/>
      <c r="B174" s="150"/>
      <c r="C174" s="150" t="s">
        <v>131</v>
      </c>
      <c r="D174" s="150" t="s">
        <v>132</v>
      </c>
      <c r="E174" s="150" t="s">
        <v>133</v>
      </c>
      <c r="F174" s="150" t="s">
        <v>134</v>
      </c>
      <c r="G174" s="150" t="s">
        <v>135</v>
      </c>
      <c r="H174" s="150"/>
      <c r="I174" s="150"/>
      <c r="J174" s="150"/>
      <c r="K174" s="151"/>
      <c r="L174" s="1"/>
    </row>
    <row r="175" spans="1:12" ht="15" customHeight="1" x14ac:dyDescent="0.25">
      <c r="A175" s="170"/>
      <c r="B175" s="150"/>
      <c r="C175" s="766" t="s">
        <v>136</v>
      </c>
      <c r="D175" s="766"/>
      <c r="E175" s="766"/>
      <c r="F175" s="766"/>
      <c r="G175" s="766"/>
      <c r="H175" s="150"/>
      <c r="I175" s="150"/>
      <c r="J175" s="150"/>
      <c r="K175" s="151"/>
      <c r="L175" s="1"/>
    </row>
    <row r="176" spans="1:12" ht="15" customHeight="1" x14ac:dyDescent="0.25">
      <c r="A176" s="170"/>
      <c r="B176" s="150"/>
      <c r="C176" s="766"/>
      <c r="D176" s="766"/>
      <c r="E176" s="766"/>
      <c r="F176" s="766"/>
      <c r="G176" s="766"/>
      <c r="H176" s="150"/>
      <c r="I176" s="150"/>
      <c r="J176" s="150"/>
      <c r="K176" s="151"/>
      <c r="L176" s="1"/>
    </row>
    <row r="177" spans="1:12" ht="15.75" thickBot="1" x14ac:dyDescent="0.3">
      <c r="A177" s="172"/>
      <c r="B177" s="173"/>
      <c r="C177" s="173"/>
      <c r="D177" s="173"/>
      <c r="E177" s="173"/>
      <c r="F177" s="173"/>
      <c r="G177" s="173"/>
      <c r="H177" s="173"/>
      <c r="I177" s="173"/>
      <c r="J177" s="173"/>
      <c r="K177" s="174"/>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08" t="s">
        <v>120</v>
      </c>
      <c r="B180" s="902" t="e">
        <f>DESCRIPCION!#REF!</f>
        <v>#REF!</v>
      </c>
      <c r="C180" s="902"/>
      <c r="D180" s="902"/>
      <c r="E180" s="902"/>
      <c r="F180" s="902"/>
      <c r="G180" s="902"/>
      <c r="H180" s="903"/>
      <c r="I180" s="900" t="s">
        <v>339</v>
      </c>
      <c r="J180" s="901"/>
      <c r="K180" s="134" t="str">
        <f>IF(J187="x","EXTREMA",IF(J189="x","ALTA",IF(J191="x","MODERADA",IF(J193="x","BAJA",""))))</f>
        <v/>
      </c>
      <c r="L180" s="1"/>
    </row>
    <row r="181" spans="1:12" ht="16.5" thickBot="1" x14ac:dyDescent="0.3">
      <c r="A181" s="909"/>
      <c r="B181" s="904"/>
      <c r="C181" s="904"/>
      <c r="D181" s="904"/>
      <c r="E181" s="904"/>
      <c r="F181" s="904"/>
      <c r="G181" s="904"/>
      <c r="H181" s="905"/>
      <c r="I181" s="895" t="s">
        <v>340</v>
      </c>
      <c r="J181" s="896"/>
      <c r="K181" s="186" t="str">
        <f>'VALORACION RIESGOS INHERENTES'!K172</f>
        <v/>
      </c>
      <c r="L181" s="1"/>
    </row>
    <row r="182" spans="1:12" ht="16.5" thickBot="1" x14ac:dyDescent="0.3">
      <c r="A182" s="910"/>
      <c r="B182" s="798" t="s">
        <v>290</v>
      </c>
      <c r="C182" s="799"/>
      <c r="D182" s="799"/>
      <c r="E182" s="799"/>
      <c r="F182" s="799"/>
      <c r="G182" s="799"/>
      <c r="H182" s="799"/>
      <c r="I182" s="799"/>
      <c r="J182" s="802"/>
      <c r="K182" s="185" t="e">
        <f>'EVALUACIÓN SOLIDEZ CONTROLES'!#REF!</f>
        <v>#REF!</v>
      </c>
      <c r="L182" s="1"/>
    </row>
    <row r="183" spans="1:12" ht="16.5" thickBot="1" x14ac:dyDescent="0.3">
      <c r="A183" s="227" t="s">
        <v>122</v>
      </c>
      <c r="B183" s="228"/>
      <c r="C183" s="228"/>
      <c r="D183" s="229"/>
      <c r="E183" s="897"/>
      <c r="F183" s="898"/>
      <c r="G183" s="899"/>
      <c r="H183" s="798" t="s">
        <v>342</v>
      </c>
      <c r="I183" s="802"/>
      <c r="J183" s="803"/>
      <c r="K183" s="804"/>
      <c r="L183" s="1"/>
    </row>
    <row r="184" spans="1:12" ht="37.5" customHeight="1" x14ac:dyDescent="0.25">
      <c r="A184" s="170"/>
      <c r="B184" s="150"/>
      <c r="C184" s="171"/>
      <c r="D184" s="150"/>
      <c r="E184" s="150"/>
      <c r="F184" s="150"/>
      <c r="G184" s="150"/>
      <c r="H184" s="150"/>
      <c r="I184" s="150"/>
      <c r="J184" s="166"/>
      <c r="K184" s="167"/>
      <c r="L184" s="1"/>
    </row>
    <row r="185" spans="1:12" ht="40.5" customHeight="1" x14ac:dyDescent="0.25">
      <c r="A185" s="784" t="s">
        <v>122</v>
      </c>
      <c r="B185" s="150">
        <v>5</v>
      </c>
      <c r="C185" s="785"/>
      <c r="D185" s="764"/>
      <c r="E185" s="765"/>
      <c r="F185" s="765"/>
      <c r="G185" s="765"/>
      <c r="H185" s="150"/>
      <c r="I185" s="150"/>
      <c r="J185" s="779" t="s">
        <v>121</v>
      </c>
      <c r="K185" s="780"/>
      <c r="L185" s="1"/>
    </row>
    <row r="186" spans="1:12" x14ac:dyDescent="0.25">
      <c r="A186" s="784"/>
      <c r="B186" s="150" t="s">
        <v>124</v>
      </c>
      <c r="C186" s="786"/>
      <c r="D186" s="764"/>
      <c r="E186" s="765"/>
      <c r="F186" s="765"/>
      <c r="G186" s="765"/>
      <c r="H186" s="150"/>
      <c r="I186" s="150"/>
      <c r="J186" s="152"/>
      <c r="K186" s="153"/>
      <c r="L186" s="1"/>
    </row>
    <row r="187" spans="1:12" ht="27.75" x14ac:dyDescent="0.25">
      <c r="A187" s="784"/>
      <c r="B187" s="150">
        <v>4</v>
      </c>
      <c r="C187" s="787"/>
      <c r="D187" s="764"/>
      <c r="E187" s="764"/>
      <c r="F187" s="777"/>
      <c r="G187" s="765"/>
      <c r="H187" s="150"/>
      <c r="I187" s="150"/>
      <c r="J187" s="157" t="str">
        <f xml:space="preserve"> IF(OR(E185="X",F185="X",G185="x",F187="x",G187="X",F189="X",G189="X",G191="X" ),"x","")</f>
        <v/>
      </c>
      <c r="K187" s="153" t="s">
        <v>123</v>
      </c>
      <c r="L187" s="1"/>
    </row>
    <row r="188" spans="1:12" ht="27.75" x14ac:dyDescent="0.25">
      <c r="A188" s="784"/>
      <c r="B188" s="150" t="s">
        <v>126</v>
      </c>
      <c r="C188" s="788"/>
      <c r="D188" s="764"/>
      <c r="E188" s="764"/>
      <c r="F188" s="777"/>
      <c r="G188" s="765"/>
      <c r="H188" s="150"/>
      <c r="I188" s="150"/>
      <c r="J188" s="158"/>
      <c r="K188" s="153"/>
      <c r="L188" s="1"/>
    </row>
    <row r="189" spans="1:12" ht="27.75" x14ac:dyDescent="0.25">
      <c r="A189" s="784"/>
      <c r="B189" s="150">
        <v>3</v>
      </c>
      <c r="C189" s="767"/>
      <c r="D189" s="762"/>
      <c r="E189" s="763"/>
      <c r="F189" s="777"/>
      <c r="G189" s="765"/>
      <c r="H189" s="150"/>
      <c r="I189" s="150"/>
      <c r="J189" s="159" t="str">
        <f xml:space="preserve"> IF(OR(C185="X",D185="X",D187="x",E187="x",E189="X",F191="X",F193="X",G193="X" ),"x","")</f>
        <v/>
      </c>
      <c r="K189" s="153" t="s">
        <v>125</v>
      </c>
      <c r="L189" s="1"/>
    </row>
    <row r="190" spans="1:12" ht="27.75" x14ac:dyDescent="0.25">
      <c r="A190" s="784"/>
      <c r="B190" s="150" t="s">
        <v>128</v>
      </c>
      <c r="C190" s="778"/>
      <c r="D190" s="762"/>
      <c r="E190" s="764"/>
      <c r="F190" s="777"/>
      <c r="G190" s="765"/>
      <c r="H190" s="150"/>
      <c r="I190" s="150"/>
      <c r="J190" s="160"/>
      <c r="K190" s="153"/>
      <c r="L190" s="1"/>
    </row>
    <row r="191" spans="1:12" ht="27.75" x14ac:dyDescent="0.25">
      <c r="A191" s="784"/>
      <c r="B191" s="150">
        <v>2</v>
      </c>
      <c r="C191" s="767"/>
      <c r="D191" s="760"/>
      <c r="E191" s="761"/>
      <c r="F191" s="763"/>
      <c r="G191" s="765"/>
      <c r="H191" s="150"/>
      <c r="I191" s="150"/>
      <c r="J191" s="161" t="str">
        <f xml:space="preserve"> IF(OR(E191="X",D189="X",C187="x",E193="x" ),"x","")</f>
        <v/>
      </c>
      <c r="K191" s="153" t="s">
        <v>127</v>
      </c>
      <c r="L191" s="1"/>
    </row>
    <row r="192" spans="1:12" ht="27.75" x14ac:dyDescent="0.25">
      <c r="A192" s="784"/>
      <c r="B192" s="150" t="s">
        <v>249</v>
      </c>
      <c r="C192" s="778"/>
      <c r="D192" s="760"/>
      <c r="E192" s="762"/>
      <c r="F192" s="764"/>
      <c r="G192" s="765"/>
      <c r="H192" s="150"/>
      <c r="I192" s="150"/>
      <c r="J192" s="160"/>
      <c r="K192" s="153"/>
      <c r="L192" s="1"/>
    </row>
    <row r="193" spans="1:12" ht="27.75" x14ac:dyDescent="0.25">
      <c r="A193" s="784"/>
      <c r="B193" s="150">
        <v>1</v>
      </c>
      <c r="C193" s="767"/>
      <c r="D193" s="769"/>
      <c r="E193" s="771"/>
      <c r="F193" s="773"/>
      <c r="G193" s="775"/>
      <c r="H193" s="150"/>
      <c r="I193" s="150"/>
      <c r="J193" s="162" t="str">
        <f xml:space="preserve"> IF(OR(C189="X",C191="X",D191="x",D193="x",C193="x" ),"x","")</f>
        <v/>
      </c>
      <c r="K193" s="153" t="s">
        <v>129</v>
      </c>
      <c r="L193" s="1"/>
    </row>
    <row r="194" spans="1:12" x14ac:dyDescent="0.25">
      <c r="A194" s="784"/>
      <c r="B194" s="150" t="s">
        <v>130</v>
      </c>
      <c r="C194" s="768"/>
      <c r="D194" s="770"/>
      <c r="E194" s="772"/>
      <c r="F194" s="774"/>
      <c r="G194" s="776"/>
      <c r="H194" s="150"/>
      <c r="I194" s="150"/>
      <c r="J194" s="150"/>
      <c r="K194" s="151"/>
      <c r="L194" s="1"/>
    </row>
    <row r="195" spans="1:12" x14ac:dyDescent="0.25">
      <c r="A195" s="170"/>
      <c r="B195" s="150"/>
      <c r="C195" s="150">
        <v>1</v>
      </c>
      <c r="D195" s="150">
        <v>2</v>
      </c>
      <c r="E195" s="150">
        <v>3</v>
      </c>
      <c r="F195" s="150">
        <v>4</v>
      </c>
      <c r="G195" s="150">
        <v>5</v>
      </c>
      <c r="H195" s="150"/>
      <c r="I195" s="150"/>
      <c r="J195" s="150"/>
      <c r="K195" s="151"/>
      <c r="L195" s="1"/>
    </row>
    <row r="196" spans="1:12" ht="15" customHeight="1" x14ac:dyDescent="0.25">
      <c r="A196" s="170"/>
      <c r="B196" s="150"/>
      <c r="C196" s="150" t="s">
        <v>131</v>
      </c>
      <c r="D196" s="150" t="s">
        <v>132</v>
      </c>
      <c r="E196" s="150" t="s">
        <v>133</v>
      </c>
      <c r="F196" s="150" t="s">
        <v>134</v>
      </c>
      <c r="G196" s="150" t="s">
        <v>135</v>
      </c>
      <c r="H196" s="150"/>
      <c r="I196" s="150"/>
      <c r="J196" s="150"/>
      <c r="K196" s="151"/>
      <c r="L196" s="1"/>
    </row>
    <row r="197" spans="1:12" ht="15" customHeight="1" x14ac:dyDescent="0.25">
      <c r="A197" s="170"/>
      <c r="B197" s="150"/>
      <c r="C197" s="766" t="s">
        <v>136</v>
      </c>
      <c r="D197" s="766"/>
      <c r="E197" s="766"/>
      <c r="F197" s="766"/>
      <c r="G197" s="766"/>
      <c r="H197" s="150"/>
      <c r="I197" s="150"/>
      <c r="J197" s="150"/>
      <c r="K197" s="151"/>
      <c r="L197" s="1"/>
    </row>
    <row r="198" spans="1:12" x14ac:dyDescent="0.25">
      <c r="A198" s="170"/>
      <c r="B198" s="150"/>
      <c r="C198" s="766"/>
      <c r="D198" s="766"/>
      <c r="E198" s="766"/>
      <c r="F198" s="766"/>
      <c r="G198" s="766"/>
      <c r="H198" s="150"/>
      <c r="I198" s="150"/>
      <c r="J198" s="150"/>
      <c r="K198" s="151"/>
      <c r="L198" s="1"/>
    </row>
    <row r="199" spans="1:12" ht="15.75" thickBot="1" x14ac:dyDescent="0.3">
      <c r="A199" s="78"/>
      <c r="B199" s="79"/>
      <c r="C199" s="79"/>
      <c r="D199" s="79"/>
      <c r="E199" s="79"/>
      <c r="F199" s="79"/>
      <c r="G199" s="79"/>
      <c r="H199" s="79"/>
      <c r="I199" s="79"/>
      <c r="J199" s="79"/>
      <c r="K199" s="80"/>
      <c r="L199" s="1"/>
    </row>
    <row r="200" spans="1:12" ht="15.75" thickBot="1" x14ac:dyDescent="0.3">
      <c r="A200" s="1"/>
      <c r="B200" s="1"/>
      <c r="C200" s="1"/>
      <c r="D200" s="1"/>
      <c r="E200" s="1"/>
      <c r="F200" s="1"/>
      <c r="G200" s="1"/>
      <c r="H200" s="1"/>
      <c r="I200" s="1"/>
      <c r="J200" s="1"/>
      <c r="K200" s="1"/>
      <c r="L200" s="1"/>
    </row>
    <row r="201" spans="1:12" ht="16.5" customHeight="1" thickBot="1" x14ac:dyDescent="0.3">
      <c r="A201" s="908" t="s">
        <v>120</v>
      </c>
      <c r="B201" s="902" t="e">
        <f>DESCRIPCION!#REF!</f>
        <v>#REF!</v>
      </c>
      <c r="C201" s="902"/>
      <c r="D201" s="902"/>
      <c r="E201" s="902"/>
      <c r="F201" s="902"/>
      <c r="G201" s="902"/>
      <c r="H201" s="903"/>
      <c r="I201" s="900" t="s">
        <v>339</v>
      </c>
      <c r="J201" s="901"/>
      <c r="K201" s="134" t="str">
        <f>IF(J208="x","EXTREMA",IF(J210="x","ALTA",IF(J212="x","MODERADA",IF(J214="x","BAJA",""))))</f>
        <v/>
      </c>
      <c r="L201" s="1"/>
    </row>
    <row r="202" spans="1:12" ht="16.5" thickBot="1" x14ac:dyDescent="0.3">
      <c r="A202" s="909"/>
      <c r="B202" s="904"/>
      <c r="C202" s="904"/>
      <c r="D202" s="904"/>
      <c r="E202" s="904"/>
      <c r="F202" s="904"/>
      <c r="G202" s="904"/>
      <c r="H202" s="905"/>
      <c r="I202" s="895" t="s">
        <v>340</v>
      </c>
      <c r="J202" s="896"/>
      <c r="K202" s="185" t="str">
        <f>'VALORACION RIESGOS INHERENTES'!K192</f>
        <v/>
      </c>
      <c r="L202" s="1"/>
    </row>
    <row r="203" spans="1:12" ht="16.5" thickBot="1" x14ac:dyDescent="0.3">
      <c r="A203" s="910"/>
      <c r="B203" s="188" t="s">
        <v>290</v>
      </c>
      <c r="C203" s="189"/>
      <c r="D203" s="189"/>
      <c r="E203" s="189"/>
      <c r="F203" s="189"/>
      <c r="G203" s="189"/>
      <c r="H203" s="189"/>
      <c r="I203" s="189"/>
      <c r="J203" s="190"/>
      <c r="K203" s="185" t="e">
        <f>'EVALUACIÓN SOLIDEZ CONTROLES'!#REF!</f>
        <v>#REF!</v>
      </c>
      <c r="L203" s="1"/>
    </row>
    <row r="204" spans="1:12" ht="16.5" thickBot="1" x14ac:dyDescent="0.3">
      <c r="A204" s="227" t="s">
        <v>122</v>
      </c>
      <c r="B204" s="228"/>
      <c r="C204" s="228"/>
      <c r="D204" s="229"/>
      <c r="E204" s="897"/>
      <c r="F204" s="898"/>
      <c r="G204" s="899"/>
      <c r="H204" s="798" t="s">
        <v>342</v>
      </c>
      <c r="I204" s="802"/>
      <c r="J204" s="803"/>
      <c r="K204" s="804"/>
      <c r="L204" s="1"/>
    </row>
    <row r="205" spans="1:12" ht="38.25" customHeight="1" x14ac:dyDescent="0.25">
      <c r="A205" s="170"/>
      <c r="B205" s="150"/>
      <c r="C205" s="171"/>
      <c r="D205" s="150"/>
      <c r="E205" s="150"/>
      <c r="F205" s="150"/>
      <c r="G205" s="150"/>
      <c r="H205" s="150"/>
      <c r="I205" s="150"/>
      <c r="J205" s="166"/>
      <c r="K205" s="167"/>
      <c r="L205" s="1"/>
    </row>
    <row r="206" spans="1:12" ht="45" customHeight="1" x14ac:dyDescent="0.25">
      <c r="A206" s="784" t="s">
        <v>122</v>
      </c>
      <c r="B206" s="150">
        <v>5</v>
      </c>
      <c r="C206" s="785"/>
      <c r="D206" s="764"/>
      <c r="E206" s="765"/>
      <c r="F206" s="765"/>
      <c r="G206" s="765"/>
      <c r="H206" s="150"/>
      <c r="I206" s="150"/>
      <c r="J206" s="779" t="s">
        <v>121</v>
      </c>
      <c r="K206" s="780"/>
      <c r="L206" s="1"/>
    </row>
    <row r="207" spans="1:12" x14ac:dyDescent="0.25">
      <c r="A207" s="784"/>
      <c r="B207" s="150" t="s">
        <v>124</v>
      </c>
      <c r="C207" s="786"/>
      <c r="D207" s="764"/>
      <c r="E207" s="765"/>
      <c r="F207" s="765"/>
      <c r="G207" s="765"/>
      <c r="H207" s="150"/>
      <c r="I207" s="150"/>
      <c r="J207" s="152"/>
      <c r="K207" s="153"/>
      <c r="L207" s="1"/>
    </row>
    <row r="208" spans="1:12" ht="27.75" x14ac:dyDescent="0.25">
      <c r="A208" s="784"/>
      <c r="B208" s="150">
        <v>4</v>
      </c>
      <c r="C208" s="787"/>
      <c r="D208" s="764"/>
      <c r="E208" s="764"/>
      <c r="F208" s="777"/>
      <c r="G208" s="765"/>
      <c r="H208" s="150"/>
      <c r="I208" s="150"/>
      <c r="J208" s="157" t="str">
        <f xml:space="preserve"> IF(OR(E206="X",F206="X",G206="x",F208="x",G208="X",F210="X",G210="X",G212="X" ),"x","")</f>
        <v/>
      </c>
      <c r="K208" s="153" t="s">
        <v>123</v>
      </c>
      <c r="L208" s="1"/>
    </row>
    <row r="209" spans="1:12" ht="27.75" x14ac:dyDescent="0.25">
      <c r="A209" s="784"/>
      <c r="B209" s="150" t="s">
        <v>126</v>
      </c>
      <c r="C209" s="788"/>
      <c r="D209" s="764"/>
      <c r="E209" s="764"/>
      <c r="F209" s="777"/>
      <c r="G209" s="765"/>
      <c r="H209" s="150"/>
      <c r="I209" s="150"/>
      <c r="J209" s="158"/>
      <c r="K209" s="153"/>
      <c r="L209" s="1"/>
    </row>
    <row r="210" spans="1:12" ht="27.75" x14ac:dyDescent="0.25">
      <c r="A210" s="784"/>
      <c r="B210" s="150">
        <v>3</v>
      </c>
      <c r="C210" s="767"/>
      <c r="D210" s="762"/>
      <c r="E210" s="763"/>
      <c r="F210" s="777"/>
      <c r="G210" s="765"/>
      <c r="H210" s="150"/>
      <c r="I210" s="150"/>
      <c r="J210" s="159" t="str">
        <f xml:space="preserve"> IF(OR(C206="X",D206="X",D208="x",E208="x",E210="X",F212="X",F214="X",G214="X" ),"x","")</f>
        <v/>
      </c>
      <c r="K210" s="153" t="s">
        <v>125</v>
      </c>
      <c r="L210" s="1"/>
    </row>
    <row r="211" spans="1:12" ht="27.75" x14ac:dyDescent="0.25">
      <c r="A211" s="784"/>
      <c r="B211" s="150" t="s">
        <v>128</v>
      </c>
      <c r="C211" s="778"/>
      <c r="D211" s="762"/>
      <c r="E211" s="764"/>
      <c r="F211" s="777"/>
      <c r="G211" s="765"/>
      <c r="H211" s="150"/>
      <c r="I211" s="150"/>
      <c r="J211" s="160"/>
      <c r="K211" s="153"/>
      <c r="L211" s="1"/>
    </row>
    <row r="212" spans="1:12" ht="27.75" x14ac:dyDescent="0.25">
      <c r="A212" s="784"/>
      <c r="B212" s="150">
        <v>2</v>
      </c>
      <c r="C212" s="767"/>
      <c r="D212" s="760"/>
      <c r="E212" s="761"/>
      <c r="F212" s="763"/>
      <c r="G212" s="765"/>
      <c r="H212" s="150"/>
      <c r="I212" s="150"/>
      <c r="J212" s="161" t="str">
        <f xml:space="preserve"> IF(OR(C208="X",D210="X",E212="x",E214="x" ),"x","")</f>
        <v/>
      </c>
      <c r="K212" s="153" t="s">
        <v>127</v>
      </c>
      <c r="L212" s="1"/>
    </row>
    <row r="213" spans="1:12" ht="27.75" x14ac:dyDescent="0.25">
      <c r="A213" s="784"/>
      <c r="B213" s="150" t="s">
        <v>249</v>
      </c>
      <c r="C213" s="778"/>
      <c r="D213" s="760"/>
      <c r="E213" s="762"/>
      <c r="F213" s="764"/>
      <c r="G213" s="765"/>
      <c r="H213" s="150"/>
      <c r="I213" s="150"/>
      <c r="J213" s="160"/>
      <c r="K213" s="153"/>
      <c r="L213" s="1"/>
    </row>
    <row r="214" spans="1:12" ht="27.75" x14ac:dyDescent="0.25">
      <c r="A214" s="784"/>
      <c r="B214" s="150">
        <v>1</v>
      </c>
      <c r="C214" s="767"/>
      <c r="D214" s="769"/>
      <c r="E214" s="771"/>
      <c r="F214" s="773"/>
      <c r="G214" s="775"/>
      <c r="H214" s="150"/>
      <c r="I214" s="150"/>
      <c r="J214" s="162" t="str">
        <f xml:space="preserve"> IF(OR(C210="X",C212="X",D212="x",D214="x",C214="x" ),"x","")</f>
        <v/>
      </c>
      <c r="K214" s="153" t="s">
        <v>129</v>
      </c>
      <c r="L214" s="1"/>
    </row>
    <row r="215" spans="1:12" x14ac:dyDescent="0.25">
      <c r="A215" s="784"/>
      <c r="B215" s="150" t="s">
        <v>130</v>
      </c>
      <c r="C215" s="768"/>
      <c r="D215" s="770"/>
      <c r="E215" s="772"/>
      <c r="F215" s="774"/>
      <c r="G215" s="776"/>
      <c r="H215" s="150"/>
      <c r="I215" s="150"/>
      <c r="J215" s="150"/>
      <c r="K215" s="151"/>
      <c r="L215" s="1"/>
    </row>
    <row r="216" spans="1:12" x14ac:dyDescent="0.25">
      <c r="A216" s="170"/>
      <c r="B216" s="150"/>
      <c r="C216" s="150">
        <v>1</v>
      </c>
      <c r="D216" s="150">
        <v>2</v>
      </c>
      <c r="E216" s="150">
        <v>3</v>
      </c>
      <c r="F216" s="150">
        <v>4</v>
      </c>
      <c r="G216" s="150">
        <v>5</v>
      </c>
      <c r="H216" s="150"/>
      <c r="I216" s="150"/>
      <c r="J216" s="150"/>
      <c r="K216" s="151"/>
      <c r="L216" s="1"/>
    </row>
    <row r="217" spans="1:12" ht="15" customHeight="1" x14ac:dyDescent="0.25">
      <c r="A217" s="170"/>
      <c r="B217" s="150"/>
      <c r="C217" s="150" t="s">
        <v>131</v>
      </c>
      <c r="D217" s="150" t="s">
        <v>132</v>
      </c>
      <c r="E217" s="150" t="s">
        <v>133</v>
      </c>
      <c r="F217" s="150" t="s">
        <v>134</v>
      </c>
      <c r="G217" s="150" t="s">
        <v>135</v>
      </c>
      <c r="H217" s="150"/>
      <c r="I217" s="150"/>
      <c r="J217" s="150"/>
      <c r="K217" s="151"/>
      <c r="L217" s="1"/>
    </row>
    <row r="218" spans="1:12" ht="15" customHeight="1" x14ac:dyDescent="0.25">
      <c r="A218" s="170"/>
      <c r="B218" s="150"/>
      <c r="C218" s="766" t="s">
        <v>136</v>
      </c>
      <c r="D218" s="766"/>
      <c r="E218" s="766"/>
      <c r="F218" s="766"/>
      <c r="G218" s="766"/>
      <c r="H218" s="150"/>
      <c r="I218" s="150"/>
      <c r="J218" s="150"/>
      <c r="K218" s="151"/>
      <c r="L218" s="1"/>
    </row>
    <row r="219" spans="1:12" x14ac:dyDescent="0.25">
      <c r="A219" s="170"/>
      <c r="B219" s="150"/>
      <c r="C219" s="766"/>
      <c r="D219" s="766"/>
      <c r="E219" s="766"/>
      <c r="F219" s="766"/>
      <c r="G219" s="766"/>
      <c r="H219" s="150"/>
      <c r="I219" s="150"/>
      <c r="J219" s="150"/>
      <c r="K219" s="151"/>
      <c r="L219" s="1"/>
    </row>
    <row r="220" spans="1:12" ht="15.75" thickBot="1" x14ac:dyDescent="0.3">
      <c r="A220" s="78"/>
      <c r="B220" s="79"/>
      <c r="C220" s="79"/>
      <c r="D220" s="79"/>
      <c r="E220" s="79"/>
      <c r="F220" s="79"/>
      <c r="G220" s="79"/>
      <c r="H220" s="79"/>
      <c r="I220" s="79"/>
      <c r="J220" s="79"/>
      <c r="K220" s="80"/>
      <c r="L220" s="1"/>
    </row>
    <row r="221" spans="1:12" ht="15.75" x14ac:dyDescent="0.25">
      <c r="A221" s="145"/>
      <c r="B221" s="915"/>
      <c r="C221" s="915"/>
      <c r="D221" s="915"/>
      <c r="E221" s="915"/>
      <c r="F221" s="915"/>
      <c r="G221" s="915"/>
      <c r="H221" s="915"/>
      <c r="I221" s="915"/>
      <c r="J221" s="145"/>
      <c r="K221" s="146"/>
      <c r="L221" s="141"/>
    </row>
    <row r="222" spans="1:12" x14ac:dyDescent="0.25">
      <c r="A222" s="141"/>
      <c r="B222" s="141"/>
      <c r="C222" s="141"/>
      <c r="D222" s="141"/>
      <c r="E222" s="141"/>
      <c r="F222" s="141"/>
      <c r="G222" s="141"/>
      <c r="H222" s="141"/>
      <c r="I222" s="141"/>
      <c r="J222" s="141"/>
      <c r="K222" s="141"/>
      <c r="L222" s="141"/>
    </row>
    <row r="223" spans="1:12" x14ac:dyDescent="0.25">
      <c r="A223" s="141"/>
      <c r="B223" s="141"/>
      <c r="C223" s="141"/>
      <c r="D223" s="141"/>
      <c r="E223" s="141"/>
      <c r="F223" s="141"/>
      <c r="G223" s="141"/>
      <c r="H223" s="141"/>
      <c r="I223" s="141"/>
      <c r="J223" s="141"/>
      <c r="K223" s="141"/>
      <c r="L223" s="141"/>
    </row>
    <row r="224" spans="1:12" x14ac:dyDescent="0.25">
      <c r="A224" s="141"/>
      <c r="B224" s="141"/>
      <c r="C224" s="141"/>
      <c r="D224" s="141"/>
      <c r="E224" s="141"/>
      <c r="F224" s="141"/>
      <c r="G224" s="141"/>
      <c r="H224" s="141"/>
      <c r="I224" s="141"/>
      <c r="J224" s="141"/>
      <c r="K224" s="141"/>
      <c r="L224" s="141"/>
    </row>
    <row r="225" spans="1:12" x14ac:dyDescent="0.25">
      <c r="A225" s="916"/>
      <c r="B225" s="142"/>
      <c r="C225" s="913"/>
      <c r="D225" s="913"/>
      <c r="E225" s="913"/>
      <c r="F225" s="913"/>
      <c r="G225" s="913"/>
      <c r="H225" s="141"/>
      <c r="I225" s="141"/>
      <c r="J225" s="912"/>
      <c r="K225" s="912"/>
      <c r="L225" s="141"/>
    </row>
    <row r="226" spans="1:12" x14ac:dyDescent="0.25">
      <c r="A226" s="916"/>
      <c r="B226" s="143"/>
      <c r="C226" s="913"/>
      <c r="D226" s="913"/>
      <c r="E226" s="913"/>
      <c r="F226" s="913"/>
      <c r="G226" s="913"/>
      <c r="H226" s="141"/>
      <c r="I226" s="141"/>
      <c r="J226" s="144"/>
      <c r="K226" s="144"/>
      <c r="L226" s="141"/>
    </row>
    <row r="227" spans="1:12" x14ac:dyDescent="0.25">
      <c r="A227" s="916"/>
      <c r="B227" s="142"/>
      <c r="C227" s="913"/>
      <c r="D227" s="913"/>
      <c r="E227" s="913"/>
      <c r="F227" s="914"/>
      <c r="G227" s="913"/>
      <c r="H227" s="141"/>
      <c r="I227" s="141"/>
      <c r="J227" s="144"/>
      <c r="K227" s="147"/>
      <c r="L227" s="141"/>
    </row>
    <row r="228" spans="1:12" x14ac:dyDescent="0.25">
      <c r="A228" s="916"/>
      <c r="B228" s="143"/>
      <c r="C228" s="913"/>
      <c r="D228" s="913"/>
      <c r="E228" s="913"/>
      <c r="F228" s="914"/>
      <c r="G228" s="913"/>
      <c r="H228" s="141"/>
      <c r="I228" s="141"/>
      <c r="J228" s="144"/>
      <c r="K228" s="147"/>
      <c r="L228" s="141"/>
    </row>
    <row r="229" spans="1:12" x14ac:dyDescent="0.25">
      <c r="A229" s="916"/>
      <c r="B229" s="142"/>
      <c r="C229" s="913"/>
      <c r="D229" s="913"/>
      <c r="E229" s="914"/>
      <c r="F229" s="914"/>
      <c r="G229" s="913"/>
      <c r="H229" s="141"/>
      <c r="I229" s="141"/>
      <c r="J229" s="144"/>
      <c r="K229" s="147"/>
      <c r="L229" s="141"/>
    </row>
    <row r="230" spans="1:12" x14ac:dyDescent="0.25">
      <c r="A230" s="916"/>
      <c r="B230" s="143"/>
      <c r="C230" s="913"/>
      <c r="D230" s="913"/>
      <c r="E230" s="917"/>
      <c r="F230" s="914"/>
      <c r="G230" s="913"/>
      <c r="H230" s="141"/>
      <c r="I230" s="141"/>
      <c r="J230" s="144"/>
      <c r="K230" s="147"/>
      <c r="L230" s="141"/>
    </row>
    <row r="231" spans="1:12" x14ac:dyDescent="0.25">
      <c r="A231" s="916"/>
      <c r="B231" s="142"/>
      <c r="C231" s="913"/>
      <c r="D231" s="913"/>
      <c r="E231" s="914"/>
      <c r="F231" s="914"/>
      <c r="G231" s="913"/>
      <c r="H231" s="141"/>
      <c r="I231" s="141"/>
      <c r="J231" s="144"/>
      <c r="K231" s="147"/>
      <c r="L231" s="141"/>
    </row>
    <row r="232" spans="1:12" x14ac:dyDescent="0.25">
      <c r="A232" s="916"/>
      <c r="B232" s="143"/>
      <c r="C232" s="913"/>
      <c r="D232" s="913"/>
      <c r="E232" s="917"/>
      <c r="F232" s="917"/>
      <c r="G232" s="913"/>
      <c r="H232" s="141"/>
      <c r="I232" s="141"/>
      <c r="J232" s="144"/>
      <c r="K232" s="147"/>
      <c r="L232" s="141"/>
    </row>
    <row r="233" spans="1:12" x14ac:dyDescent="0.25">
      <c r="A233" s="916"/>
      <c r="B233" s="142"/>
      <c r="C233" s="913"/>
      <c r="D233" s="913"/>
      <c r="E233" s="918"/>
      <c r="F233" s="919"/>
      <c r="G233" s="913"/>
      <c r="H233" s="141"/>
      <c r="I233" s="141"/>
      <c r="J233" s="144"/>
      <c r="K233" s="147"/>
      <c r="L233" s="141"/>
    </row>
    <row r="234" spans="1:12" x14ac:dyDescent="0.25">
      <c r="A234" s="916"/>
      <c r="B234" s="143"/>
      <c r="C234" s="913"/>
      <c r="D234" s="913"/>
      <c r="E234" s="913"/>
      <c r="F234" s="919"/>
      <c r="G234" s="913"/>
      <c r="H234" s="141"/>
      <c r="I234" s="141"/>
      <c r="J234" s="141"/>
      <c r="K234" s="141"/>
      <c r="L234" s="141"/>
    </row>
    <row r="235" spans="1:12" x14ac:dyDescent="0.25">
      <c r="A235" s="141"/>
      <c r="B235" s="141"/>
      <c r="C235" s="142"/>
      <c r="D235" s="142"/>
      <c r="E235" s="142"/>
      <c r="F235" s="142"/>
      <c r="G235" s="142"/>
      <c r="H235" s="141"/>
      <c r="I235" s="141"/>
      <c r="J235" s="141"/>
      <c r="K235" s="141"/>
      <c r="L235" s="141"/>
    </row>
    <row r="236" spans="1:12" x14ac:dyDescent="0.25">
      <c r="A236" s="141"/>
      <c r="B236" s="141"/>
      <c r="C236" s="142"/>
      <c r="D236" s="142"/>
      <c r="E236" s="142"/>
      <c r="F236" s="142"/>
      <c r="G236" s="142"/>
      <c r="H236" s="141"/>
      <c r="I236" s="141"/>
      <c r="J236" s="141"/>
      <c r="K236" s="141"/>
      <c r="L236" s="141"/>
    </row>
    <row r="237" spans="1:12" x14ac:dyDescent="0.25">
      <c r="A237" s="141"/>
      <c r="B237" s="141"/>
      <c r="C237" s="920"/>
      <c r="D237" s="920"/>
      <c r="E237" s="920"/>
      <c r="F237" s="920"/>
      <c r="G237" s="920"/>
      <c r="H237" s="141"/>
      <c r="I237" s="141"/>
      <c r="J237" s="141"/>
      <c r="K237" s="141"/>
      <c r="L237" s="141"/>
    </row>
    <row r="238" spans="1:12" x14ac:dyDescent="0.25">
      <c r="A238" s="141"/>
      <c r="B238" s="141"/>
      <c r="C238" s="920"/>
      <c r="D238" s="920"/>
      <c r="E238" s="920"/>
      <c r="F238" s="920"/>
      <c r="G238" s="920"/>
      <c r="H238" s="141"/>
      <c r="I238" s="141"/>
      <c r="J238" s="141"/>
      <c r="K238" s="141"/>
      <c r="L238" s="141"/>
    </row>
    <row r="239" spans="1:12" x14ac:dyDescent="0.25">
      <c r="A239" s="141"/>
      <c r="B239" s="141"/>
      <c r="C239" s="141"/>
      <c r="D239" s="141"/>
      <c r="E239" s="141"/>
      <c r="F239" s="141"/>
      <c r="G239" s="141"/>
      <c r="H239" s="141"/>
      <c r="I239" s="141"/>
      <c r="J239" s="141"/>
      <c r="K239" s="141"/>
      <c r="L239" s="14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0000000}">
          <x14:formula1>
            <xm:f>Hoja2!$A$1:$A$5</xm:f>
          </x14:formula1>
          <xm:sqref>E14:G14 E35:G35 E56:G56 E77:G77 E98:G98 E119:G119 E140:G140 E161:G161 E183:G183 E204:G204</xm:sqref>
        </x14:dataValidation>
        <x14:dataValidation type="list" allowBlank="1" showInputMessage="1" showErrorMessage="1" xr:uid="{00000000-0002-0000-1400-000001000000}">
          <x14:formula1>
            <xm:f>Hoja2!$C$1:$C$5</xm:f>
          </x14:formula1>
          <xm:sqref>J14:K14 J35:K35 J56:K56 J77:K77 J98:K98 J119:K119 J140:K140 J161:K161 J183:K183 J204:K204</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9">
    <tabColor theme="9" tint="-0.249977111117893"/>
    <pageSetUpPr fitToPage="1"/>
  </sheetPr>
  <dimension ref="A1:N27"/>
  <sheetViews>
    <sheetView tabSelected="1" zoomScale="40" zoomScaleNormal="40" workbookViewId="0">
      <selection activeCell="J1" sqref="J1:L4"/>
    </sheetView>
  </sheetViews>
  <sheetFormatPr baseColWidth="10" defaultColWidth="11.42578125" defaultRowHeight="12.75" x14ac:dyDescent="0.2"/>
  <cols>
    <col min="1" max="1" width="34" style="256" customWidth="1"/>
    <col min="2" max="3" width="18.5703125" style="256" customWidth="1"/>
    <col min="4" max="4" width="20.5703125" style="25" customWidth="1"/>
    <col min="5" max="5" width="15.5703125" style="256" customWidth="1"/>
    <col min="6" max="6" width="15" style="256" customWidth="1"/>
    <col min="7" max="7" width="17.28515625" style="256" customWidth="1"/>
    <col min="8" max="8" width="18.85546875" style="256" customWidth="1"/>
    <col min="9" max="9" width="44.28515625" style="256" customWidth="1"/>
    <col min="10" max="10" width="16.140625" style="256" customWidth="1"/>
    <col min="11" max="11" width="15" style="256" customWidth="1"/>
    <col min="12" max="12" width="17.42578125" style="256" customWidth="1"/>
    <col min="13" max="13" width="20" style="256" customWidth="1"/>
    <col min="14" max="16384" width="11.42578125" style="256"/>
  </cols>
  <sheetData>
    <row r="1" spans="1:13" ht="15.75" customHeight="1" x14ac:dyDescent="0.2">
      <c r="A1" s="1025"/>
      <c r="B1" s="1027" t="str">
        <f>CONTEXTO!B1</f>
        <v xml:space="preserve">PROCESO: </v>
      </c>
      <c r="C1" s="1027"/>
      <c r="D1" s="1027"/>
      <c r="E1" s="1027"/>
      <c r="F1" s="1027"/>
      <c r="G1" s="1027"/>
      <c r="H1" s="1027"/>
      <c r="I1" s="1027"/>
      <c r="J1" s="1044" t="s">
        <v>551</v>
      </c>
      <c r="K1" s="1045"/>
      <c r="L1" s="1046"/>
      <c r="M1" s="1015"/>
    </row>
    <row r="2" spans="1:13" ht="15.75" customHeight="1" x14ac:dyDescent="0.2">
      <c r="A2" s="1026"/>
      <c r="B2" s="523"/>
      <c r="C2" s="523"/>
      <c r="D2" s="523"/>
      <c r="E2" s="523"/>
      <c r="F2" s="523"/>
      <c r="G2" s="523"/>
      <c r="H2" s="523"/>
      <c r="I2" s="523"/>
      <c r="J2" s="1047" t="s">
        <v>550</v>
      </c>
      <c r="K2" s="1048"/>
      <c r="L2" s="1049"/>
      <c r="M2" s="1016"/>
    </row>
    <row r="3" spans="1:13" ht="15.75" customHeight="1" x14ac:dyDescent="0.2">
      <c r="A3" s="1026"/>
      <c r="B3" s="523" t="s">
        <v>236</v>
      </c>
      <c r="C3" s="523"/>
      <c r="D3" s="523"/>
      <c r="E3" s="523"/>
      <c r="F3" s="523"/>
      <c r="G3" s="523"/>
      <c r="H3" s="523"/>
      <c r="I3" s="523"/>
      <c r="J3" s="1047" t="s">
        <v>549</v>
      </c>
      <c r="K3" s="1048"/>
      <c r="L3" s="1049"/>
      <c r="M3" s="1016"/>
    </row>
    <row r="4" spans="1:13" ht="15.75" customHeight="1" x14ac:dyDescent="0.2">
      <c r="A4" s="1026"/>
      <c r="B4" s="523"/>
      <c r="C4" s="523"/>
      <c r="D4" s="523"/>
      <c r="E4" s="523"/>
      <c r="F4" s="523"/>
      <c r="G4" s="523"/>
      <c r="H4" s="523"/>
      <c r="I4" s="523"/>
      <c r="J4" s="1047" t="s">
        <v>571</v>
      </c>
      <c r="K4" s="1048"/>
      <c r="L4" s="1049"/>
      <c r="M4" s="1016"/>
    </row>
    <row r="5" spans="1:13" ht="15" customHeight="1" x14ac:dyDescent="0.2">
      <c r="A5" s="1017"/>
      <c r="B5" s="1018"/>
      <c r="C5" s="1018"/>
      <c r="D5" s="1018"/>
      <c r="E5" s="1018"/>
      <c r="F5" s="1018"/>
      <c r="G5" s="1018"/>
      <c r="H5" s="1018"/>
      <c r="I5" s="1018"/>
      <c r="J5" s="1018"/>
      <c r="K5" s="1018"/>
      <c r="L5" s="1018"/>
      <c r="M5" s="1019"/>
    </row>
    <row r="6" spans="1:13" s="308" customFormat="1" ht="15.75" customHeight="1" x14ac:dyDescent="0.2">
      <c r="A6" s="307" t="s">
        <v>237</v>
      </c>
      <c r="B6" s="1020" t="s">
        <v>252</v>
      </c>
      <c r="C6" s="1020"/>
      <c r="D6" s="1020"/>
      <c r="E6" s="1020"/>
      <c r="F6" s="1020"/>
      <c r="G6" s="1020"/>
      <c r="H6" s="1020"/>
      <c r="I6" s="1020"/>
      <c r="J6" s="1020"/>
      <c r="K6" s="1020"/>
      <c r="L6" s="1020"/>
      <c r="M6" s="1021"/>
    </row>
    <row r="7" spans="1:13" s="308" customFormat="1" ht="42.75" customHeight="1" x14ac:dyDescent="0.2">
      <c r="A7" s="307" t="s">
        <v>238</v>
      </c>
      <c r="B7" s="687" t="s">
        <v>253</v>
      </c>
      <c r="C7" s="687"/>
      <c r="D7" s="687"/>
      <c r="E7" s="687"/>
      <c r="F7" s="687"/>
      <c r="G7" s="687"/>
      <c r="H7" s="687"/>
      <c r="I7" s="687"/>
      <c r="J7" s="687"/>
      <c r="K7" s="687"/>
      <c r="L7" s="687"/>
      <c r="M7" s="750"/>
    </row>
    <row r="8" spans="1:13" s="308" customFormat="1" ht="15" customHeight="1" x14ac:dyDescent="0.2">
      <c r="A8" s="1022"/>
      <c r="B8" s="1023"/>
      <c r="C8" s="1023"/>
      <c r="D8" s="1023"/>
      <c r="E8" s="1023"/>
      <c r="F8" s="1023"/>
      <c r="G8" s="1023"/>
      <c r="H8" s="1023"/>
      <c r="I8" s="1023"/>
      <c r="J8" s="1023"/>
      <c r="K8" s="1023"/>
      <c r="L8" s="1023"/>
      <c r="M8" s="1024"/>
    </row>
    <row r="9" spans="1:13" s="82" customFormat="1" ht="40.5" customHeight="1" thickBot="1" x14ac:dyDescent="0.25">
      <c r="A9" s="343" t="s">
        <v>547</v>
      </c>
      <c r="B9" s="344" t="s">
        <v>239</v>
      </c>
      <c r="C9" s="344" t="s">
        <v>74</v>
      </c>
      <c r="D9" s="344" t="s">
        <v>8</v>
      </c>
      <c r="E9" s="343" t="s">
        <v>240</v>
      </c>
      <c r="F9" s="343" t="s">
        <v>241</v>
      </c>
      <c r="G9" s="343" t="s">
        <v>242</v>
      </c>
      <c r="H9" s="343" t="s">
        <v>243</v>
      </c>
      <c r="I9" s="343" t="s">
        <v>244</v>
      </c>
      <c r="J9" s="344" t="s">
        <v>245</v>
      </c>
      <c r="K9" s="344" t="s">
        <v>246</v>
      </c>
      <c r="L9" s="344" t="s">
        <v>247</v>
      </c>
      <c r="M9" s="344" t="s">
        <v>248</v>
      </c>
    </row>
    <row r="10" spans="1:13" s="82" customFormat="1" ht="89.25" x14ac:dyDescent="0.2">
      <c r="A10" s="1006" t="str">
        <f>CONTEXTO!A8</f>
        <v>PROCESO: PLANEACIÓN ESTRATÉGICA Y TERRITORIAL</v>
      </c>
      <c r="B10" s="1011"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C10" s="1013" t="s">
        <v>441</v>
      </c>
      <c r="D10" s="1011" t="str">
        <f>DESCRIPCION!D10</f>
        <v>Dificultad en la ejecución de las fases de los trámites soportados con la informacion precedente y el uso de herramientas tecnológicas que previenen las acciones presenciales</v>
      </c>
      <c r="E10" s="1036" t="str">
        <f>'VALORACIÓN RIESGOS RESIDUAL'!E14:G14</f>
        <v>Probable</v>
      </c>
      <c r="F10" s="1037" t="str">
        <f>'VALORACIÓN RIESGOS RESIDUAL'!J14</f>
        <v>Catastrófico</v>
      </c>
      <c r="G10" s="1009" t="str">
        <f>'VALORACIÓN RIESGOS RESIDUAL'!K11</f>
        <v>EXTREMA</v>
      </c>
      <c r="H10" s="1033" t="s">
        <v>294</v>
      </c>
      <c r="I10" s="345" t="str">
        <f>DOFA!E31</f>
        <v>D7D10D11D12O7O8 Generar mayor numero de tramites en linea que le den celeridad los procesos. Proyectar (2) tramites en linea.</v>
      </c>
      <c r="J10" s="346" t="s">
        <v>483</v>
      </c>
      <c r="K10" s="1011" t="s">
        <v>486</v>
      </c>
      <c r="L10" s="346" t="s">
        <v>542</v>
      </c>
      <c r="M10" s="1028" t="s">
        <v>504</v>
      </c>
    </row>
    <row r="11" spans="1:13" s="82" customFormat="1" ht="51" x14ac:dyDescent="0.2">
      <c r="A11" s="1007"/>
      <c r="B11" s="1012"/>
      <c r="C11" s="1014"/>
      <c r="D11" s="1012"/>
      <c r="E11" s="678"/>
      <c r="F11" s="1010"/>
      <c r="G11" s="687"/>
      <c r="H11" s="1034"/>
      <c r="I11" s="337" t="str">
        <f>+DOFA!E29</f>
        <v>D2D9O4 Generar relaciones locales e interinstitucionales para mejorar con entidades que pertenecen a la cadena de tramites</v>
      </c>
      <c r="J11" s="338" t="s">
        <v>484</v>
      </c>
      <c r="K11" s="1012"/>
      <c r="L11" s="338" t="s">
        <v>542</v>
      </c>
      <c r="M11" s="1029"/>
    </row>
    <row r="12" spans="1:13" s="82" customFormat="1" ht="87" customHeight="1" x14ac:dyDescent="0.2">
      <c r="A12" s="1007"/>
      <c r="B12" s="1012"/>
      <c r="C12" s="1014"/>
      <c r="D12" s="1012" t="str">
        <f>DESCRIPCION!D11</f>
        <v>Complejidad de los requisitos y  procedimientos del trámite que desbordan la capacidad de comprensión del usuario y/o funcionario</v>
      </c>
      <c r="E12" s="678"/>
      <c r="F12" s="1010"/>
      <c r="G12" s="687"/>
      <c r="H12" s="1034"/>
      <c r="I12" s="337" t="str">
        <f>DOFA!G45</f>
        <v>F11A8 Establecer una estrategia de comunicación que permita a los ciudadanos, usuarios y grupos de interes conocer adecuadamente los tramites y servicios que presta la secretaria de planeacion de forma virtual y/o presencial</v>
      </c>
      <c r="J12" s="338" t="s">
        <v>546</v>
      </c>
      <c r="K12" s="338" t="s">
        <v>487</v>
      </c>
      <c r="L12" s="338" t="s">
        <v>439</v>
      </c>
      <c r="M12" s="1029"/>
    </row>
    <row r="13" spans="1:13" s="82" customFormat="1" ht="38.25" x14ac:dyDescent="0.2">
      <c r="A13" s="1007"/>
      <c r="B13" s="1012"/>
      <c r="C13" s="1014"/>
      <c r="D13" s="1012"/>
      <c r="E13" s="678"/>
      <c r="F13" s="1010"/>
      <c r="G13" s="687"/>
      <c r="H13" s="1034"/>
      <c r="I13" s="337" t="str">
        <f>DOFA!G46</f>
        <v>F10A8 Bimestralmente realizar medición a los tiempos de respuesta de los tramites a cargo de personal de planta y contratistas</v>
      </c>
      <c r="J13" s="338" t="s">
        <v>503</v>
      </c>
      <c r="K13" s="338" t="s">
        <v>487</v>
      </c>
      <c r="L13" s="338" t="s">
        <v>442</v>
      </c>
      <c r="M13" s="1029"/>
    </row>
    <row r="14" spans="1:13" s="82" customFormat="1" ht="38.25" x14ac:dyDescent="0.2">
      <c r="A14" s="1007"/>
      <c r="B14" s="1012"/>
      <c r="C14" s="1014"/>
      <c r="D14" s="1012" t="str">
        <f>DESCRIPCION!D12</f>
        <v>Fallas en la cultura de la probidad (Honradez)</v>
      </c>
      <c r="E14" s="678"/>
      <c r="F14" s="1010"/>
      <c r="G14" s="687"/>
      <c r="H14" s="1034"/>
      <c r="I14" s="337" t="str">
        <f>DOFA!G47</f>
        <v>F5A3 Efectuar el seguimiento a los tiempos de respuesta a las solicitudes al SISBEN utilizando muestreo aleatorio simple.</v>
      </c>
      <c r="J14" s="338" t="s">
        <v>525</v>
      </c>
      <c r="K14" s="340" t="s">
        <v>502</v>
      </c>
      <c r="L14" s="339" t="s">
        <v>526</v>
      </c>
      <c r="M14" s="1029"/>
    </row>
    <row r="15" spans="1:13" s="308" customFormat="1" ht="51" x14ac:dyDescent="0.2">
      <c r="A15" s="1007"/>
      <c r="B15" s="1012"/>
      <c r="C15" s="1014"/>
      <c r="D15" s="1012"/>
      <c r="E15" s="678"/>
      <c r="F15" s="1010"/>
      <c r="G15" s="687"/>
      <c r="H15" s="1034"/>
      <c r="I15" s="313" t="str">
        <f>DOFA!E30</f>
        <v xml:space="preserve">D1D2D5D6O5 Realizar semestralmente comites tecnicos en donde se socialicen al personal de planta y contrato los valores institucionales y el codigo de integridad y buen gobierno. </v>
      </c>
      <c r="J15" s="340" t="s">
        <v>489</v>
      </c>
      <c r="K15" s="340" t="s">
        <v>487</v>
      </c>
      <c r="L15" s="340" t="s">
        <v>543</v>
      </c>
      <c r="M15" s="1029"/>
    </row>
    <row r="16" spans="1:13" s="308" customFormat="1" ht="51" x14ac:dyDescent="0.2">
      <c r="A16" s="1007"/>
      <c r="B16" s="1012"/>
      <c r="C16" s="1014"/>
      <c r="D16" s="338"/>
      <c r="E16" s="678"/>
      <c r="F16" s="1010"/>
      <c r="G16" s="687"/>
      <c r="H16" s="201" t="s">
        <v>251</v>
      </c>
      <c r="I16" s="337" t="str">
        <f>DOFA!E45</f>
        <v xml:space="preserve">D9D3A1A3 Denuncia disciplinaria, penal  o la pertinente del caso, reportortar al personal de planta que incumpla sus funciones y actualizar el mapa de riesgos </v>
      </c>
      <c r="J16" s="340" t="s">
        <v>490</v>
      </c>
      <c r="K16" s="340" t="s">
        <v>487</v>
      </c>
      <c r="L16" s="340" t="s">
        <v>544</v>
      </c>
      <c r="M16" s="1029"/>
    </row>
    <row r="17" spans="1:14" s="308" customFormat="1" ht="99.75" customHeight="1" x14ac:dyDescent="0.2">
      <c r="A17" s="1007"/>
      <c r="B17" s="687" t="str">
        <f>DESCRIPCION!A13</f>
        <v>Posibilidad de Incumplimiento en el reporte, consolidación, registro y publicación de la información suministrada por las dependencias de la entidad.</v>
      </c>
      <c r="C17" s="678" t="str">
        <f>'IDENTIFICACION DE RIESGOS'!J13</f>
        <v>GESTION</v>
      </c>
      <c r="D17" s="338" t="str">
        <f>DESCRIPCION!D13</f>
        <v>Incumplimiento de las metas de los programas y demas directrices definidas por la entidad</v>
      </c>
      <c r="E17" s="678" t="str">
        <f>'VALORACIÓN RIESGOS RESIDUAL'!E35:G35</f>
        <v>Posible</v>
      </c>
      <c r="F17" s="1010" t="str">
        <f>'VALORACIÓN RIESGOS RESIDUAL'!J35</f>
        <v>Menor</v>
      </c>
      <c r="G17" s="678" t="str">
        <f>'VALORACIÓN RIESGOS RESIDUAL'!K32</f>
        <v>MODERADA</v>
      </c>
      <c r="H17" s="1034" t="s">
        <v>294</v>
      </c>
      <c r="I17" s="313" t="str">
        <f>DOFA!E34</f>
        <v>D9O4 a traves de los consejos de gobierno y/o comité institucional de gestion y desempeño, socializar los actos administrativos que se expidan para el reporte de la informacion con el proposito de que el Sr Alcalde comprometa al nivel directivo a cumplir estas directrices</v>
      </c>
      <c r="J17" s="340" t="s">
        <v>440</v>
      </c>
      <c r="K17" s="1031" t="s">
        <v>495</v>
      </c>
      <c r="L17" s="338" t="s">
        <v>492</v>
      </c>
      <c r="M17" s="1029" t="s">
        <v>527</v>
      </c>
      <c r="N17" s="294"/>
    </row>
    <row r="18" spans="1:14" s="308" customFormat="1" ht="99.75" customHeight="1" x14ac:dyDescent="0.2">
      <c r="A18" s="1007"/>
      <c r="B18" s="687"/>
      <c r="C18" s="678"/>
      <c r="D18" s="338" t="str">
        <f>DESCRIPCION!D14</f>
        <v xml:space="preserve">Desconocimiento del proceso y procedimientos  por parte del personal de planta y contrato. </v>
      </c>
      <c r="E18" s="678"/>
      <c r="F18" s="1010"/>
      <c r="G18" s="678"/>
      <c r="H18" s="1034"/>
      <c r="I18" s="313" t="str">
        <f>DOFA!E33</f>
        <v>D7O8 Elaborar un instructivo en el manejo de cada instrumento de planeacion con el fin de que el personal encargado del seguimiento al plan de  desarrollo conozca el paso a paso de cada instrumento</v>
      </c>
      <c r="J18" s="340" t="s">
        <v>493</v>
      </c>
      <c r="K18" s="1031"/>
      <c r="L18" s="340" t="s">
        <v>439</v>
      </c>
      <c r="M18" s="1029"/>
      <c r="N18" s="294"/>
    </row>
    <row r="19" spans="1:14" s="308" customFormat="1" ht="82.5" customHeight="1" x14ac:dyDescent="0.2">
      <c r="A19" s="1007"/>
      <c r="B19" s="687"/>
      <c r="C19" s="678"/>
      <c r="D19" s="336"/>
      <c r="E19" s="678"/>
      <c r="F19" s="1010"/>
      <c r="G19" s="678"/>
      <c r="H19" s="201" t="s">
        <v>251</v>
      </c>
      <c r="I19" s="338" t="str">
        <f>DOFA!E46</f>
        <v>D7A1 Reportar a conrol interno y control disciplinario las dependencias que no reporten la informacion.</v>
      </c>
      <c r="J19" s="338" t="s">
        <v>494</v>
      </c>
      <c r="K19" s="340" t="s">
        <v>495</v>
      </c>
      <c r="L19" s="340" t="s">
        <v>544</v>
      </c>
      <c r="M19" s="1029"/>
    </row>
    <row r="20" spans="1:14" s="308" customFormat="1" ht="63.75" x14ac:dyDescent="0.2">
      <c r="A20" s="1007"/>
      <c r="B20" s="687" t="str">
        <f>DESCRIPCION!A16</f>
        <v xml:space="preserve"> Posibilidad de Perdida de información fisica y digital en los archivos urbanistico y gestion documental  </v>
      </c>
      <c r="C20" s="678" t="str">
        <f>'IDENTIFICACION DE RIESGOS'!J16</f>
        <v>GESTION</v>
      </c>
      <c r="D20" s="338" t="str">
        <f>DESCRIPCION!D16</f>
        <v xml:space="preserve">
Personal insuficiente para apoyar la totalidad de procesos </v>
      </c>
      <c r="E20" s="678" t="str">
        <f>'VALORACIÓN RIESGOS RESIDUAL'!E56:G56</f>
        <v>Posible</v>
      </c>
      <c r="F20" s="1010" t="str">
        <f>'VALORACIÓN RIESGOS RESIDUAL'!J56</f>
        <v>Moderado</v>
      </c>
      <c r="G20" s="678" t="str">
        <f>'VALORACIÓN RIESGOS RESIDUAL'!K53</f>
        <v>ALTA</v>
      </c>
      <c r="H20" s="1034" t="s">
        <v>294</v>
      </c>
      <c r="I20" s="338" t="s">
        <v>516</v>
      </c>
      <c r="J20" s="340" t="s">
        <v>497</v>
      </c>
      <c r="K20" s="338" t="s">
        <v>487</v>
      </c>
      <c r="L20" s="340" t="s">
        <v>545</v>
      </c>
      <c r="M20" s="1029" t="s">
        <v>527</v>
      </c>
    </row>
    <row r="21" spans="1:14" s="308" customFormat="1" ht="120.75" customHeight="1" x14ac:dyDescent="0.2">
      <c r="A21" s="1007"/>
      <c r="B21" s="687"/>
      <c r="C21" s="678"/>
      <c r="D21" s="338" t="str">
        <f>DESCRIPCION!D17</f>
        <v xml:space="preserve">Dificultad de la sistematización de la documentación fisica,  al no contar con la infraestructura tecnologica necesaria </v>
      </c>
      <c r="E21" s="678"/>
      <c r="F21" s="1010"/>
      <c r="G21" s="678"/>
      <c r="H21" s="1034"/>
      <c r="I21" s="340" t="str">
        <f>DOFA!E28</f>
        <v>D4O6 Realizar una redistribución de equipos pertenecientes al proceso y elaborar un proyecto de inversion que contenga como actividades la adquisicion de equipos tecnologicos para la digitalizacion del archivo en las diferentes direcciones del proceso</v>
      </c>
      <c r="J21" s="340" t="s">
        <v>498</v>
      </c>
      <c r="K21" s="338" t="s">
        <v>487</v>
      </c>
      <c r="L21" s="340" t="s">
        <v>545</v>
      </c>
      <c r="M21" s="1029"/>
    </row>
    <row r="22" spans="1:14" ht="95.25" customHeight="1" thickBot="1" x14ac:dyDescent="0.25">
      <c r="A22" s="1008"/>
      <c r="B22" s="1032"/>
      <c r="C22" s="1005"/>
      <c r="D22" s="348"/>
      <c r="E22" s="1005"/>
      <c r="F22" s="1035"/>
      <c r="G22" s="1005"/>
      <c r="H22" s="349" t="s">
        <v>251</v>
      </c>
      <c r="I22" s="350" t="s">
        <v>499</v>
      </c>
      <c r="J22" s="350" t="s">
        <v>500</v>
      </c>
      <c r="K22" s="351" t="s">
        <v>487</v>
      </c>
      <c r="L22" s="350" t="s">
        <v>544</v>
      </c>
      <c r="M22" s="1030"/>
    </row>
    <row r="27" spans="1:14" x14ac:dyDescent="0.2">
      <c r="H27" s="256">
        <v>1</v>
      </c>
    </row>
  </sheetData>
  <sheetProtection selectLockedCells="1"/>
  <mergeCells count="39">
    <mergeCell ref="M10:M16"/>
    <mergeCell ref="M17:M19"/>
    <mergeCell ref="M20:M22"/>
    <mergeCell ref="K17:K18"/>
    <mergeCell ref="B20:B22"/>
    <mergeCell ref="C17:C19"/>
    <mergeCell ref="B17:B19"/>
    <mergeCell ref="K10:K11"/>
    <mergeCell ref="H10:H15"/>
    <mergeCell ref="E20:E22"/>
    <mergeCell ref="F20:F22"/>
    <mergeCell ref="G20:G22"/>
    <mergeCell ref="H17:H18"/>
    <mergeCell ref="H20:H21"/>
    <mergeCell ref="E10:E16"/>
    <mergeCell ref="F10:F16"/>
    <mergeCell ref="M1:M4"/>
    <mergeCell ref="A5:M5"/>
    <mergeCell ref="B6:M6"/>
    <mergeCell ref="B7:M7"/>
    <mergeCell ref="A8:M8"/>
    <mergeCell ref="A1:A4"/>
    <mergeCell ref="J1:L1"/>
    <mergeCell ref="J2:L2"/>
    <mergeCell ref="J3:L3"/>
    <mergeCell ref="J4:L4"/>
    <mergeCell ref="B1:I2"/>
    <mergeCell ref="B3:I4"/>
    <mergeCell ref="C20:C22"/>
    <mergeCell ref="A10:A22"/>
    <mergeCell ref="G10:G16"/>
    <mergeCell ref="E17:E19"/>
    <mergeCell ref="F17:F19"/>
    <mergeCell ref="G17:G19"/>
    <mergeCell ref="B10:B16"/>
    <mergeCell ref="C10:C16"/>
    <mergeCell ref="D10:D11"/>
    <mergeCell ref="D14:D15"/>
    <mergeCell ref="D12:D13"/>
  </mergeCells>
  <printOptions horizontalCentered="1"/>
  <pageMargins left="0.23622047244094491" right="0.23622047244094491" top="0.74803149606299213" bottom="0.74803149606299213" header="0.31496062992125984" footer="0.31496062992125984"/>
  <pageSetup scale="36" fitToWidth="0"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NO!$A$1:$A$4</xm:f>
          </x14:formula1>
          <xm:sqref>H10 H20 H17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300</v>
      </c>
    </row>
    <row r="2" spans="1:1" x14ac:dyDescent="0.25">
      <c r="A2" s="1" t="s">
        <v>158</v>
      </c>
    </row>
    <row r="3" spans="1:1" x14ac:dyDescent="0.25">
      <c r="A3" s="1" t="s">
        <v>161</v>
      </c>
    </row>
    <row r="4" spans="1:1" x14ac:dyDescent="0.25">
      <c r="A4" s="1" t="s">
        <v>164</v>
      </c>
    </row>
    <row r="5" spans="1:1" x14ac:dyDescent="0.25">
      <c r="A5" s="1" t="s">
        <v>167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00" t="s">
        <v>296</v>
      </c>
    </row>
    <row r="2" spans="1:1" x14ac:dyDescent="0.25">
      <c r="A2" s="200" t="s">
        <v>293</v>
      </c>
    </row>
    <row r="3" spans="1:1" x14ac:dyDescent="0.25">
      <c r="A3" s="200" t="s">
        <v>294</v>
      </c>
    </row>
    <row r="4" spans="1:1" x14ac:dyDescent="0.25">
      <c r="A4" s="200" t="s">
        <v>295</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5" x14ac:dyDescent="0.25"/>
  <sheetData>
    <row r="1" spans="1:1" x14ac:dyDescent="0.25">
      <c r="A1" t="s">
        <v>123</v>
      </c>
    </row>
    <row r="2" spans="1:1" x14ac:dyDescent="0.25">
      <c r="A2" t="s">
        <v>125</v>
      </c>
    </row>
    <row r="3" spans="1:1" x14ac:dyDescent="0.25">
      <c r="A3" t="s">
        <v>127</v>
      </c>
    </row>
    <row r="4" spans="1:1" x14ac:dyDescent="0.25">
      <c r="A4" t="s">
        <v>129</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271</v>
      </c>
      <c r="B1" t="s">
        <v>277</v>
      </c>
      <c r="C1" t="s">
        <v>281</v>
      </c>
    </row>
    <row r="2" spans="1:3" x14ac:dyDescent="0.25">
      <c r="A2" t="s">
        <v>272</v>
      </c>
      <c r="B2" t="s">
        <v>289</v>
      </c>
      <c r="C2" t="s">
        <v>282</v>
      </c>
    </row>
    <row r="3" spans="1:3" x14ac:dyDescent="0.25">
      <c r="A3" t="s">
        <v>273</v>
      </c>
      <c r="B3" t="s">
        <v>278</v>
      </c>
      <c r="C3" t="s">
        <v>283</v>
      </c>
    </row>
    <row r="4" spans="1:3" x14ac:dyDescent="0.25">
      <c r="A4" t="s">
        <v>274</v>
      </c>
      <c r="B4" t="s">
        <v>288</v>
      </c>
      <c r="C4" t="s">
        <v>284</v>
      </c>
    </row>
    <row r="5" spans="1:3" x14ac:dyDescent="0.25">
      <c r="A5" t="s">
        <v>275</v>
      </c>
      <c r="B5" t="s">
        <v>279</v>
      </c>
      <c r="C5" t="s">
        <v>254</v>
      </c>
    </row>
    <row r="6" spans="1:3" x14ac:dyDescent="0.25">
      <c r="A6" t="s">
        <v>301</v>
      </c>
      <c r="B6" t="s">
        <v>301</v>
      </c>
      <c r="C6" t="s">
        <v>301</v>
      </c>
    </row>
    <row r="7" spans="1:3" x14ac:dyDescent="0.25">
      <c r="A7" t="s">
        <v>276</v>
      </c>
      <c r="B7" t="s">
        <v>280</v>
      </c>
      <c r="C7" t="s">
        <v>285</v>
      </c>
    </row>
    <row r="8" spans="1:3" x14ac:dyDescent="0.25">
      <c r="B8" t="s">
        <v>14</v>
      </c>
      <c r="C8" t="s">
        <v>286</v>
      </c>
    </row>
    <row r="9" spans="1:3" x14ac:dyDescent="0.25">
      <c r="C9" t="s">
        <v>255</v>
      </c>
    </row>
    <row r="10" spans="1:3" x14ac:dyDescent="0.25">
      <c r="C10" t="s">
        <v>287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Z40"/>
  <sheetViews>
    <sheetView topLeftCell="B1" zoomScale="70" zoomScaleNormal="70" workbookViewId="0">
      <selection activeCell="T1" sqref="T1:W4"/>
    </sheetView>
  </sheetViews>
  <sheetFormatPr baseColWidth="10" defaultColWidth="11.42578125" defaultRowHeight="15" x14ac:dyDescent="0.25"/>
  <cols>
    <col min="1" max="1" width="5.140625" style="64" customWidth="1"/>
    <col min="2" max="2" width="40.42578125" style="288" customWidth="1"/>
    <col min="3" max="17" width="6.42578125" style="40" customWidth="1"/>
    <col min="18" max="18" width="8.140625" style="40" customWidth="1"/>
    <col min="19" max="19" width="13" style="41" customWidth="1"/>
    <col min="20" max="20" width="19.7109375" customWidth="1"/>
    <col min="21" max="23" width="11.42578125" hidden="1" customWidth="1"/>
    <col min="24" max="24" width="7.140625" customWidth="1"/>
  </cols>
  <sheetData>
    <row r="1" spans="1:26" x14ac:dyDescent="0.25">
      <c r="A1" s="475"/>
      <c r="B1" s="484" t="str">
        <f>CONTEXTO!B1</f>
        <v xml:space="preserve">PROCESO: </v>
      </c>
      <c r="C1" s="484"/>
      <c r="D1" s="484"/>
      <c r="E1" s="484"/>
      <c r="F1" s="484"/>
      <c r="G1" s="484"/>
      <c r="H1" s="484"/>
      <c r="I1" s="484"/>
      <c r="J1" s="484"/>
      <c r="K1" s="484"/>
      <c r="L1" s="484"/>
      <c r="M1" s="484"/>
      <c r="N1" s="484"/>
      <c r="O1" s="484"/>
      <c r="P1" s="484"/>
      <c r="Q1" s="484"/>
      <c r="R1" s="484"/>
      <c r="S1" s="485"/>
      <c r="T1" s="977" t="s">
        <v>551</v>
      </c>
      <c r="U1" s="977"/>
      <c r="V1" s="977"/>
      <c r="W1" s="1041"/>
    </row>
    <row r="2" spans="1:26" x14ac:dyDescent="0.25">
      <c r="A2" s="476"/>
      <c r="B2" s="480"/>
      <c r="C2" s="480"/>
      <c r="D2" s="480"/>
      <c r="E2" s="480"/>
      <c r="F2" s="480"/>
      <c r="G2" s="480"/>
      <c r="H2" s="480"/>
      <c r="I2" s="480"/>
      <c r="J2" s="480"/>
      <c r="K2" s="480"/>
      <c r="L2" s="480"/>
      <c r="M2" s="480"/>
      <c r="N2" s="480"/>
      <c r="O2" s="480"/>
      <c r="P2" s="480"/>
      <c r="Q2" s="480"/>
      <c r="R2" s="480"/>
      <c r="S2" s="481"/>
      <c r="T2" s="518" t="s">
        <v>550</v>
      </c>
      <c r="U2" s="518"/>
      <c r="V2" s="518"/>
      <c r="W2" s="1042"/>
    </row>
    <row r="3" spans="1:26" x14ac:dyDescent="0.25">
      <c r="A3" s="476"/>
      <c r="B3" s="480" t="s">
        <v>41</v>
      </c>
      <c r="C3" s="480"/>
      <c r="D3" s="480"/>
      <c r="E3" s="480"/>
      <c r="F3" s="480"/>
      <c r="G3" s="480"/>
      <c r="H3" s="480"/>
      <c r="I3" s="480"/>
      <c r="J3" s="480"/>
      <c r="K3" s="480"/>
      <c r="L3" s="480"/>
      <c r="M3" s="480"/>
      <c r="N3" s="480"/>
      <c r="O3" s="480"/>
      <c r="P3" s="480"/>
      <c r="Q3" s="480"/>
      <c r="R3" s="480"/>
      <c r="S3" s="481"/>
      <c r="T3" s="518" t="s">
        <v>549</v>
      </c>
      <c r="U3" s="518"/>
      <c r="V3" s="518"/>
      <c r="W3" s="1042"/>
    </row>
    <row r="4" spans="1:26" x14ac:dyDescent="0.25">
      <c r="A4" s="477"/>
      <c r="B4" s="482"/>
      <c r="C4" s="482"/>
      <c r="D4" s="482"/>
      <c r="E4" s="482"/>
      <c r="F4" s="482"/>
      <c r="G4" s="482"/>
      <c r="H4" s="482"/>
      <c r="I4" s="482"/>
      <c r="J4" s="482"/>
      <c r="K4" s="482"/>
      <c r="L4" s="482"/>
      <c r="M4" s="482"/>
      <c r="N4" s="482"/>
      <c r="O4" s="482"/>
      <c r="P4" s="482"/>
      <c r="Q4" s="482"/>
      <c r="R4" s="482"/>
      <c r="S4" s="483"/>
      <c r="T4" s="518" t="s">
        <v>553</v>
      </c>
      <c r="U4" s="518"/>
      <c r="V4" s="518"/>
      <c r="W4" s="1042"/>
    </row>
    <row r="5" spans="1:26" x14ac:dyDescent="0.25">
      <c r="A5" s="477"/>
      <c r="B5" s="477"/>
      <c r="C5" s="477"/>
      <c r="D5" s="477"/>
      <c r="E5" s="477"/>
      <c r="F5" s="477"/>
      <c r="G5" s="477"/>
      <c r="H5" s="477"/>
      <c r="I5" s="477"/>
      <c r="J5" s="477"/>
      <c r="K5" s="477"/>
      <c r="L5" s="477"/>
      <c r="M5" s="477"/>
      <c r="N5" s="477"/>
      <c r="O5" s="477"/>
      <c r="P5" s="477"/>
      <c r="Q5" s="477"/>
      <c r="R5" s="477"/>
      <c r="S5" s="477"/>
      <c r="T5" s="486"/>
      <c r="U5" s="215"/>
      <c r="V5" s="215"/>
      <c r="W5" s="216"/>
      <c r="X5" s="67"/>
    </row>
    <row r="6" spans="1:26" s="1" customFormat="1" ht="14.25" x14ac:dyDescent="0.2">
      <c r="A6" s="479"/>
      <c r="B6" s="479"/>
      <c r="C6" s="479"/>
      <c r="D6" s="479"/>
      <c r="E6" s="479"/>
      <c r="F6" s="479"/>
      <c r="G6" s="479"/>
      <c r="H6" s="479"/>
      <c r="I6" s="479"/>
      <c r="J6" s="479"/>
      <c r="K6" s="479"/>
      <c r="L6" s="479"/>
      <c r="M6" s="479"/>
      <c r="N6" s="479"/>
      <c r="O6" s="479"/>
      <c r="P6" s="479"/>
      <c r="Q6" s="479"/>
      <c r="R6" s="479"/>
      <c r="S6" s="479"/>
      <c r="T6" s="479"/>
      <c r="U6" s="217"/>
      <c r="V6" s="217"/>
      <c r="W6" s="218"/>
    </row>
    <row r="7" spans="1:26" s="1" customFormat="1" thickBot="1" x14ac:dyDescent="0.25">
      <c r="A7" s="478"/>
      <c r="B7" s="478"/>
      <c r="C7" s="478"/>
      <c r="D7" s="478"/>
      <c r="E7" s="478"/>
      <c r="F7" s="478"/>
      <c r="G7" s="478"/>
      <c r="H7" s="478"/>
      <c r="I7" s="478"/>
      <c r="J7" s="478"/>
      <c r="K7" s="478"/>
      <c r="L7" s="478"/>
      <c r="M7" s="478"/>
      <c r="N7" s="478"/>
      <c r="O7" s="478"/>
      <c r="P7" s="478"/>
      <c r="Q7" s="478"/>
      <c r="R7" s="478"/>
      <c r="S7" s="478"/>
      <c r="T7" s="478"/>
      <c r="U7" s="219"/>
      <c r="V7" s="219"/>
      <c r="W7" s="220"/>
    </row>
    <row r="8" spans="1:26" s="1" customFormat="1" ht="14.25" x14ac:dyDescent="0.2">
      <c r="A8" s="221"/>
      <c r="B8" s="286"/>
      <c r="C8" s="221"/>
      <c r="D8" s="221"/>
      <c r="E8" s="221"/>
      <c r="F8" s="221"/>
      <c r="G8" s="221"/>
      <c r="H8" s="221"/>
      <c r="I8" s="221"/>
      <c r="J8" s="221"/>
      <c r="K8" s="221"/>
      <c r="L8" s="221"/>
      <c r="M8" s="221"/>
      <c r="N8" s="221"/>
      <c r="O8" s="221"/>
      <c r="P8" s="221"/>
      <c r="Q8" s="221"/>
      <c r="R8" s="221"/>
      <c r="S8" s="221"/>
      <c r="T8" s="222"/>
      <c r="U8" s="223"/>
      <c r="V8" s="223"/>
      <c r="W8" s="223"/>
      <c r="X8" s="96"/>
    </row>
    <row r="9" spans="1:26" s="1" customFormat="1" ht="13.5" customHeight="1" x14ac:dyDescent="0.2">
      <c r="A9" s="487" t="s">
        <v>397</v>
      </c>
      <c r="B9" s="487"/>
      <c r="C9" s="487"/>
      <c r="D9" s="487"/>
      <c r="E9" s="487"/>
      <c r="F9" s="487"/>
      <c r="G9" s="487"/>
      <c r="H9" s="487"/>
      <c r="I9" s="487"/>
      <c r="J9" s="487"/>
      <c r="K9" s="487"/>
      <c r="L9" s="487"/>
      <c r="M9" s="487"/>
      <c r="N9" s="487"/>
      <c r="O9" s="487"/>
      <c r="P9" s="487"/>
      <c r="Q9" s="487"/>
      <c r="R9" s="487"/>
      <c r="S9" s="487"/>
      <c r="T9" s="487"/>
      <c r="U9" s="223"/>
      <c r="V9" s="223"/>
      <c r="W9" s="223"/>
      <c r="X9" s="60"/>
    </row>
    <row r="10" spans="1:26" s="1" customFormat="1" ht="15" customHeight="1" thickBot="1" x14ac:dyDescent="0.25">
      <c r="A10" s="488"/>
      <c r="B10" s="488"/>
      <c r="C10" s="488"/>
      <c r="D10" s="488"/>
      <c r="E10" s="488"/>
      <c r="F10" s="488"/>
      <c r="G10" s="488"/>
      <c r="H10" s="488"/>
      <c r="I10" s="488"/>
      <c r="J10" s="488"/>
      <c r="K10" s="488"/>
      <c r="L10" s="488"/>
      <c r="M10" s="488"/>
      <c r="N10" s="488"/>
      <c r="O10" s="488"/>
      <c r="P10" s="488"/>
      <c r="Q10" s="488"/>
      <c r="R10" s="488"/>
      <c r="S10" s="488"/>
      <c r="T10" s="488"/>
    </row>
    <row r="11" spans="1:26" s="39" customFormat="1" ht="24.75" thickBot="1" x14ac:dyDescent="0.3">
      <c r="A11" s="283" t="s">
        <v>42</v>
      </c>
      <c r="B11" s="287" t="s">
        <v>258</v>
      </c>
      <c r="C11" s="285" t="s">
        <v>43</v>
      </c>
      <c r="D11" s="213" t="s">
        <v>44</v>
      </c>
      <c r="E11" s="213" t="s">
        <v>45</v>
      </c>
      <c r="F11" s="213" t="s">
        <v>46</v>
      </c>
      <c r="G11" s="213" t="s">
        <v>47</v>
      </c>
      <c r="H11" s="213" t="s">
        <v>48</v>
      </c>
      <c r="I11" s="213" t="s">
        <v>49</v>
      </c>
      <c r="J11" s="213" t="s">
        <v>50</v>
      </c>
      <c r="K11" s="213" t="s">
        <v>51</v>
      </c>
      <c r="L11" s="213" t="s">
        <v>52</v>
      </c>
      <c r="M11" s="213" t="s">
        <v>53</v>
      </c>
      <c r="N11" s="213" t="s">
        <v>54</v>
      </c>
      <c r="O11" s="213" t="s">
        <v>55</v>
      </c>
      <c r="P11" s="213" t="s">
        <v>56</v>
      </c>
      <c r="Q11" s="213" t="s">
        <v>57</v>
      </c>
      <c r="R11" s="214" t="s">
        <v>58</v>
      </c>
      <c r="S11" s="224" t="s">
        <v>59</v>
      </c>
      <c r="T11" s="225" t="s">
        <v>305</v>
      </c>
      <c r="Y11" s="247" t="s">
        <v>454</v>
      </c>
      <c r="Z11" s="248"/>
    </row>
    <row r="12" spans="1:26" x14ac:dyDescent="0.25">
      <c r="A12" s="284">
        <v>1</v>
      </c>
      <c r="B12" s="262" t="str">
        <f>CONTEXTO!B12</f>
        <v xml:space="preserve">Cambios de gobierno </v>
      </c>
      <c r="C12" s="319">
        <v>3</v>
      </c>
      <c r="D12" s="320">
        <v>5</v>
      </c>
      <c r="E12" s="320">
        <v>4</v>
      </c>
      <c r="F12" s="320">
        <v>3</v>
      </c>
      <c r="G12" s="321">
        <v>2</v>
      </c>
      <c r="H12" s="321">
        <v>3</v>
      </c>
      <c r="I12" s="321">
        <v>3</v>
      </c>
      <c r="J12" s="321"/>
      <c r="K12" s="321"/>
      <c r="L12" s="321"/>
      <c r="M12" s="321"/>
      <c r="N12" s="321"/>
      <c r="O12" s="321"/>
      <c r="P12" s="321"/>
      <c r="Q12" s="321"/>
      <c r="R12" s="322">
        <f>SUM(C12:Q12)</f>
        <v>23</v>
      </c>
      <c r="S12" s="323">
        <f>IF(ISERROR(AVERAGE(C12:Q12)),0,AVERAGE(C12:Q12))</f>
        <v>3.2857142857142856</v>
      </c>
      <c r="T12" s="324"/>
      <c r="Y12" s="247" t="s">
        <v>468</v>
      </c>
      <c r="Z12" s="42"/>
    </row>
    <row r="13" spans="1:26" x14ac:dyDescent="0.25">
      <c r="A13" s="284">
        <v>2</v>
      </c>
      <c r="B13" s="262" t="str">
        <f>CONTEXTO!B13</f>
        <v xml:space="preserve"> Modificación de politicas publicas </v>
      </c>
      <c r="C13" s="319">
        <v>4</v>
      </c>
      <c r="D13" s="320">
        <v>4</v>
      </c>
      <c r="E13" s="320">
        <v>4</v>
      </c>
      <c r="F13" s="320">
        <v>3</v>
      </c>
      <c r="G13" s="321">
        <v>4</v>
      </c>
      <c r="H13" s="321">
        <v>4</v>
      </c>
      <c r="I13" s="321">
        <v>3</v>
      </c>
      <c r="J13" s="321"/>
      <c r="K13" s="321"/>
      <c r="L13" s="321"/>
      <c r="M13" s="321"/>
      <c r="N13" s="321"/>
      <c r="O13" s="321"/>
      <c r="P13" s="321"/>
      <c r="Q13" s="321"/>
      <c r="R13" s="322">
        <f>SUM(C13:Q13)</f>
        <v>26</v>
      </c>
      <c r="S13" s="323">
        <f t="shared" ref="S13:S25" si="0">IF(ISERROR(AVERAGE(C13:Q13)),0,AVERAGE(C13:Q13))</f>
        <v>3.7142857142857144</v>
      </c>
      <c r="T13" s="325"/>
      <c r="Y13" t="s">
        <v>467</v>
      </c>
      <c r="Z13" s="249"/>
    </row>
    <row r="14" spans="1:26" ht="28.5" x14ac:dyDescent="0.25">
      <c r="A14" s="284">
        <v>3</v>
      </c>
      <c r="B14" s="262" t="str">
        <f>CONTEXTO!B15</f>
        <v xml:space="preserve">Cambios demograficos que influyen en la planeación </v>
      </c>
      <c r="C14" s="319">
        <v>5</v>
      </c>
      <c r="D14" s="320">
        <v>4</v>
      </c>
      <c r="E14" s="320">
        <v>4</v>
      </c>
      <c r="F14" s="320">
        <v>4</v>
      </c>
      <c r="G14" s="321">
        <v>3</v>
      </c>
      <c r="H14" s="321">
        <v>3</v>
      </c>
      <c r="I14" s="321">
        <v>4</v>
      </c>
      <c r="J14" s="321"/>
      <c r="K14" s="321"/>
      <c r="L14" s="321"/>
      <c r="M14" s="321"/>
      <c r="N14" s="321"/>
      <c r="O14" s="321"/>
      <c r="P14" s="321"/>
      <c r="Q14" s="321"/>
      <c r="R14" s="322">
        <f t="shared" ref="R14:R25" si="1">SUM(C14:Q14)</f>
        <v>27</v>
      </c>
      <c r="S14" s="326">
        <f t="shared" si="0"/>
        <v>3.8571428571428572</v>
      </c>
      <c r="T14" s="327"/>
    </row>
    <row r="15" spans="1:26" ht="28.5" x14ac:dyDescent="0.25">
      <c r="A15" s="284">
        <v>4</v>
      </c>
      <c r="B15" s="289" t="str">
        <f>CONTEXTO!B16</f>
        <v>la obsolesencia planeada de parte de la industria de las telecomunicaciones.</v>
      </c>
      <c r="C15" s="319">
        <v>5</v>
      </c>
      <c r="D15" s="320">
        <v>4</v>
      </c>
      <c r="E15" s="320">
        <v>4</v>
      </c>
      <c r="F15" s="320">
        <v>4</v>
      </c>
      <c r="G15" s="321">
        <v>5</v>
      </c>
      <c r="H15" s="321">
        <v>5</v>
      </c>
      <c r="I15" s="321">
        <v>4</v>
      </c>
      <c r="J15" s="321"/>
      <c r="K15" s="321"/>
      <c r="L15" s="321"/>
      <c r="M15" s="321"/>
      <c r="N15" s="321"/>
      <c r="O15" s="321"/>
      <c r="P15" s="321"/>
      <c r="Q15" s="321"/>
      <c r="R15" s="322">
        <f t="shared" si="1"/>
        <v>31</v>
      </c>
      <c r="S15" s="328">
        <f>IF(ISERROR(AVERAGE(C15:Q15)),0,AVERAGE(C15:Q15))</f>
        <v>4.4285714285714288</v>
      </c>
      <c r="T15" s="327"/>
    </row>
    <row r="16" spans="1:26" ht="28.5" x14ac:dyDescent="0.25">
      <c r="A16" s="284">
        <v>5</v>
      </c>
      <c r="B16" s="289" t="str">
        <f>CONTEXTO!B23</f>
        <v>Ocurrecia de un evento catastrofico que afecte el territorio municipal (COVID-19)</v>
      </c>
      <c r="C16" s="319">
        <v>5</v>
      </c>
      <c r="D16" s="320">
        <v>5</v>
      </c>
      <c r="E16" s="320">
        <v>5</v>
      </c>
      <c r="F16" s="320">
        <v>5</v>
      </c>
      <c r="G16" s="321">
        <v>5</v>
      </c>
      <c r="H16" s="321">
        <v>5</v>
      </c>
      <c r="I16" s="321">
        <v>5</v>
      </c>
      <c r="J16" s="321"/>
      <c r="K16" s="321"/>
      <c r="L16" s="321"/>
      <c r="M16" s="321"/>
      <c r="N16" s="321"/>
      <c r="O16" s="321"/>
      <c r="P16" s="321"/>
      <c r="Q16" s="321"/>
      <c r="R16" s="322">
        <f t="shared" si="1"/>
        <v>35</v>
      </c>
      <c r="S16" s="328">
        <f t="shared" si="0"/>
        <v>5</v>
      </c>
      <c r="T16" s="327"/>
    </row>
    <row r="17" spans="1:20" ht="42.75" x14ac:dyDescent="0.25">
      <c r="A17" s="284">
        <v>6</v>
      </c>
      <c r="B17" s="289" t="str">
        <f>CONTEXTO!B24</f>
        <v xml:space="preserve">Propagación del virus covid-19 a pesar de los esfuerzos estatales y de la sociedad para evitar su contagio </v>
      </c>
      <c r="C17" s="319">
        <v>5</v>
      </c>
      <c r="D17" s="320">
        <v>5</v>
      </c>
      <c r="E17" s="320">
        <v>5</v>
      </c>
      <c r="F17" s="320">
        <v>5</v>
      </c>
      <c r="G17" s="321">
        <v>5</v>
      </c>
      <c r="H17" s="321">
        <v>5</v>
      </c>
      <c r="I17" s="321">
        <v>5</v>
      </c>
      <c r="J17" s="321"/>
      <c r="K17" s="321"/>
      <c r="L17" s="321"/>
      <c r="M17" s="321"/>
      <c r="N17" s="321"/>
      <c r="O17" s="321"/>
      <c r="P17" s="321"/>
      <c r="Q17" s="321"/>
      <c r="R17" s="322">
        <f t="shared" si="1"/>
        <v>35</v>
      </c>
      <c r="S17" s="328">
        <f t="shared" si="0"/>
        <v>5</v>
      </c>
      <c r="T17" s="327"/>
    </row>
    <row r="18" spans="1:20" ht="28.5" x14ac:dyDescent="0.25">
      <c r="A18" s="284">
        <v>7</v>
      </c>
      <c r="B18" s="289" t="str">
        <f>CONTEXTO!B21</f>
        <v xml:space="preserve">Decretos emitidos para evitar el contacto social y hacer trabajo en casa </v>
      </c>
      <c r="C18" s="319">
        <v>5</v>
      </c>
      <c r="D18" s="320">
        <v>5</v>
      </c>
      <c r="E18" s="329">
        <v>3</v>
      </c>
      <c r="F18" s="320">
        <v>4</v>
      </c>
      <c r="G18" s="321">
        <v>5</v>
      </c>
      <c r="H18" s="321">
        <v>4</v>
      </c>
      <c r="I18" s="321">
        <v>4</v>
      </c>
      <c r="J18" s="321"/>
      <c r="K18" s="321"/>
      <c r="L18" s="321"/>
      <c r="M18" s="321"/>
      <c r="N18" s="321"/>
      <c r="O18" s="321"/>
      <c r="P18" s="321"/>
      <c r="Q18" s="321"/>
      <c r="R18" s="322">
        <f>SUM(C18:Q18)</f>
        <v>30</v>
      </c>
      <c r="S18" s="328">
        <f>IF(ISERROR(AVERAGE(C18:Q18)),0,AVERAGE(C18:Q18))</f>
        <v>4.2857142857142856</v>
      </c>
      <c r="T18" s="327"/>
    </row>
    <row r="19" spans="1:20" ht="28.5" x14ac:dyDescent="0.25">
      <c r="A19" s="284">
        <v>8</v>
      </c>
      <c r="B19" s="289" t="str">
        <f>CONTEXTO!B22</f>
        <v xml:space="preserve">Difultad en la comunicación con los usuarios o grupos de interes </v>
      </c>
      <c r="C19" s="319">
        <v>3</v>
      </c>
      <c r="D19" s="320">
        <v>4</v>
      </c>
      <c r="E19" s="320">
        <v>3</v>
      </c>
      <c r="F19" s="320">
        <v>3</v>
      </c>
      <c r="G19" s="321">
        <v>3</v>
      </c>
      <c r="H19" s="321">
        <v>3</v>
      </c>
      <c r="I19" s="321">
        <v>3</v>
      </c>
      <c r="J19" s="321"/>
      <c r="K19" s="321"/>
      <c r="L19" s="321"/>
      <c r="M19" s="321"/>
      <c r="N19" s="321"/>
      <c r="O19" s="321"/>
      <c r="P19" s="321"/>
      <c r="Q19" s="321"/>
      <c r="R19" s="322">
        <f>SUM(C19:Q19)</f>
        <v>22</v>
      </c>
      <c r="S19" s="323">
        <f>IF(ISERROR(AVERAGE(C19:Q19)),0,AVERAGE(C19:Q19))</f>
        <v>3.1428571428571428</v>
      </c>
      <c r="T19" s="327"/>
    </row>
    <row r="20" spans="1:20" ht="36" customHeight="1" x14ac:dyDescent="0.25">
      <c r="A20" s="284">
        <v>9</v>
      </c>
      <c r="B20" s="330" t="str">
        <f>CONTEXTO!D12</f>
        <v xml:space="preserve">
Personal insuficiente para apoyar la totalidad de procesos </v>
      </c>
      <c r="C20" s="319">
        <v>5</v>
      </c>
      <c r="D20" s="320">
        <v>4</v>
      </c>
      <c r="E20" s="320">
        <v>4</v>
      </c>
      <c r="F20" s="320">
        <v>4</v>
      </c>
      <c r="G20" s="321">
        <v>4</v>
      </c>
      <c r="H20" s="321">
        <v>5</v>
      </c>
      <c r="I20" s="321">
        <v>5</v>
      </c>
      <c r="J20" s="321"/>
      <c r="K20" s="321"/>
      <c r="L20" s="321"/>
      <c r="M20" s="321"/>
      <c r="N20" s="321"/>
      <c r="O20" s="321"/>
      <c r="P20" s="321"/>
      <c r="Q20" s="321"/>
      <c r="R20" s="322">
        <f>SUM(C20:Q20)</f>
        <v>31</v>
      </c>
      <c r="S20" s="328">
        <f>IF(ISERROR(AVERAGE(C20:Q20)),0,AVERAGE(C20:Q20))</f>
        <v>4.4285714285714288</v>
      </c>
      <c r="T20" s="327"/>
    </row>
    <row r="21" spans="1:20" ht="30.75" customHeight="1" x14ac:dyDescent="0.25">
      <c r="A21" s="284">
        <v>10</v>
      </c>
      <c r="B21" s="331" t="str">
        <f>CONTEXTO!D13</f>
        <v xml:space="preserve">Dificultad en la continuidad de las actividades del proceso debido a la alta rotacion de personal. </v>
      </c>
      <c r="C21" s="319">
        <v>3</v>
      </c>
      <c r="D21" s="320">
        <v>3</v>
      </c>
      <c r="E21" s="320">
        <v>4</v>
      </c>
      <c r="F21" s="320">
        <v>2</v>
      </c>
      <c r="G21" s="321">
        <v>3</v>
      </c>
      <c r="H21" s="321">
        <v>5</v>
      </c>
      <c r="I21" s="321">
        <v>3</v>
      </c>
      <c r="J21" s="321"/>
      <c r="K21" s="321"/>
      <c r="L21" s="321"/>
      <c r="M21" s="321"/>
      <c r="N21" s="321"/>
      <c r="O21" s="321"/>
      <c r="P21" s="321"/>
      <c r="Q21" s="321"/>
      <c r="R21" s="322">
        <f>SUM(C21:Q21)</f>
        <v>23</v>
      </c>
      <c r="S21" s="323">
        <f>IF(ISERROR(AVERAGE(C21:Q21)),0,AVERAGE(C21:Q21))</f>
        <v>3.2857142857142856</v>
      </c>
      <c r="T21" s="327"/>
    </row>
    <row r="22" spans="1:20" ht="28.5" x14ac:dyDescent="0.25">
      <c r="A22" s="284">
        <v>11</v>
      </c>
      <c r="B22" s="331" t="str">
        <f>CONTEXTO!D14</f>
        <v xml:space="preserve">Ausencia de  sentido de pertenencia por parte del personal con la entidad </v>
      </c>
      <c r="C22" s="319">
        <v>5</v>
      </c>
      <c r="D22" s="320">
        <v>3</v>
      </c>
      <c r="E22" s="320">
        <v>4</v>
      </c>
      <c r="F22" s="320">
        <v>4</v>
      </c>
      <c r="G22" s="321">
        <v>4</v>
      </c>
      <c r="H22" s="321">
        <v>4</v>
      </c>
      <c r="I22" s="321">
        <v>4</v>
      </c>
      <c r="J22" s="321"/>
      <c r="K22" s="321"/>
      <c r="L22" s="321"/>
      <c r="M22" s="321"/>
      <c r="N22" s="321"/>
      <c r="O22" s="321"/>
      <c r="P22" s="321"/>
      <c r="Q22" s="321"/>
      <c r="R22" s="322">
        <f t="shared" si="1"/>
        <v>28</v>
      </c>
      <c r="S22" s="326">
        <f t="shared" si="0"/>
        <v>4</v>
      </c>
      <c r="T22" s="327"/>
    </row>
    <row r="23" spans="1:20" ht="35.25" customHeight="1" x14ac:dyDescent="0.25">
      <c r="A23" s="284">
        <v>12</v>
      </c>
      <c r="B23" s="332" t="str">
        <f>CONTEXTO!D15</f>
        <v>Presupuesto insuficiente para la consecución de objetivos</v>
      </c>
      <c r="C23" s="333">
        <v>4</v>
      </c>
      <c r="D23" s="329">
        <v>4</v>
      </c>
      <c r="E23" s="329">
        <v>4</v>
      </c>
      <c r="F23" s="329">
        <v>4</v>
      </c>
      <c r="G23" s="321">
        <v>4</v>
      </c>
      <c r="H23" s="321">
        <v>5</v>
      </c>
      <c r="I23" s="321">
        <v>4</v>
      </c>
      <c r="J23" s="321"/>
      <c r="K23" s="321"/>
      <c r="L23" s="321"/>
      <c r="M23" s="321"/>
      <c r="N23" s="321"/>
      <c r="O23" s="321"/>
      <c r="P23" s="321"/>
      <c r="Q23" s="321"/>
      <c r="R23" s="322">
        <f t="shared" si="1"/>
        <v>29</v>
      </c>
      <c r="S23" s="326">
        <f t="shared" si="0"/>
        <v>4.1428571428571432</v>
      </c>
      <c r="T23" s="327"/>
    </row>
    <row r="24" spans="1:20" ht="30" customHeight="1" x14ac:dyDescent="0.25">
      <c r="A24" s="284">
        <v>13</v>
      </c>
      <c r="B24" s="332" t="str">
        <f>CONTEXTO!D16</f>
        <v>Indebida formulaciòn de los diferentes planesde acción.</v>
      </c>
      <c r="C24" s="319">
        <v>4</v>
      </c>
      <c r="D24" s="320">
        <v>3</v>
      </c>
      <c r="E24" s="320">
        <v>3</v>
      </c>
      <c r="F24" s="320">
        <v>3</v>
      </c>
      <c r="G24" s="321">
        <v>3</v>
      </c>
      <c r="H24" s="321">
        <v>3</v>
      </c>
      <c r="I24" s="321">
        <v>3</v>
      </c>
      <c r="J24" s="321"/>
      <c r="K24" s="321"/>
      <c r="L24" s="321"/>
      <c r="M24" s="321"/>
      <c r="N24" s="321"/>
      <c r="O24" s="321"/>
      <c r="P24" s="321"/>
      <c r="Q24" s="321"/>
      <c r="R24" s="322">
        <f t="shared" si="1"/>
        <v>22</v>
      </c>
      <c r="S24" s="323">
        <f t="shared" si="0"/>
        <v>3.1428571428571428</v>
      </c>
      <c r="T24" s="327"/>
    </row>
    <row r="25" spans="1:20" x14ac:dyDescent="0.25">
      <c r="A25" s="284">
        <v>14</v>
      </c>
      <c r="B25" s="332" t="str">
        <f>CONTEXTO!D17</f>
        <v xml:space="preserve">Dificultad del trabajo en equipo </v>
      </c>
      <c r="C25" s="319">
        <v>5</v>
      </c>
      <c r="D25" s="320">
        <v>4</v>
      </c>
      <c r="E25" s="320">
        <v>4</v>
      </c>
      <c r="F25" s="320">
        <v>4</v>
      </c>
      <c r="G25" s="321">
        <v>4</v>
      </c>
      <c r="H25" s="321">
        <v>3</v>
      </c>
      <c r="I25" s="321">
        <v>5</v>
      </c>
      <c r="J25" s="321"/>
      <c r="K25" s="321"/>
      <c r="L25" s="321"/>
      <c r="M25" s="321"/>
      <c r="N25" s="321"/>
      <c r="O25" s="321"/>
      <c r="P25" s="321"/>
      <c r="Q25" s="321"/>
      <c r="R25" s="322">
        <f t="shared" si="1"/>
        <v>29</v>
      </c>
      <c r="S25" s="326">
        <f t="shared" si="0"/>
        <v>4.1428571428571432</v>
      </c>
      <c r="T25" s="327"/>
    </row>
    <row r="26" spans="1:20" ht="28.5" x14ac:dyDescent="0.25">
      <c r="A26" s="284">
        <v>15</v>
      </c>
      <c r="B26" s="332" t="str">
        <f>CONTEXTO!D19</f>
        <v>Incumplimiento de la ejecución de los procedimientos y tramites internos</v>
      </c>
      <c r="C26" s="319">
        <v>5</v>
      </c>
      <c r="D26" s="320">
        <v>3</v>
      </c>
      <c r="E26" s="320">
        <v>4</v>
      </c>
      <c r="F26" s="320">
        <v>3</v>
      </c>
      <c r="G26" s="321">
        <v>5</v>
      </c>
      <c r="H26" s="321">
        <v>5</v>
      </c>
      <c r="I26" s="321">
        <v>5</v>
      </c>
      <c r="J26" s="321"/>
      <c r="K26" s="321"/>
      <c r="L26" s="321"/>
      <c r="M26" s="321"/>
      <c r="N26" s="321"/>
      <c r="O26" s="321"/>
      <c r="P26" s="321"/>
      <c r="Q26" s="321"/>
      <c r="R26" s="322">
        <f t="shared" ref="R26:R38" si="2">SUM(C26:Q26)</f>
        <v>30</v>
      </c>
      <c r="S26" s="328">
        <f t="shared" ref="S26:S38" si="3">IF(ISERROR(AVERAGE(C26:Q26)),0,AVERAGE(C26:Q26))</f>
        <v>4.2857142857142856</v>
      </c>
      <c r="T26" s="327"/>
    </row>
    <row r="27" spans="1:20" ht="42.75" x14ac:dyDescent="0.25">
      <c r="A27" s="284">
        <v>16</v>
      </c>
      <c r="B27" s="331" t="str">
        <f>CONTEXTO!D20</f>
        <v>Personas externas que  puedan acceder modificar o alterar la información de uso exculsivo de la entidad.</v>
      </c>
      <c r="C27" s="319">
        <v>5</v>
      </c>
      <c r="D27" s="320">
        <v>4</v>
      </c>
      <c r="E27" s="320">
        <v>4</v>
      </c>
      <c r="F27" s="320">
        <v>4</v>
      </c>
      <c r="G27" s="321">
        <v>4</v>
      </c>
      <c r="H27" s="321">
        <v>3</v>
      </c>
      <c r="I27" s="321">
        <v>5</v>
      </c>
      <c r="J27" s="321"/>
      <c r="K27" s="321"/>
      <c r="L27" s="321"/>
      <c r="M27" s="321"/>
      <c r="N27" s="321"/>
      <c r="O27" s="321"/>
      <c r="P27" s="321"/>
      <c r="Q27" s="321"/>
      <c r="R27" s="322">
        <f t="shared" si="2"/>
        <v>29</v>
      </c>
      <c r="S27" s="326">
        <f t="shared" si="3"/>
        <v>4.1428571428571432</v>
      </c>
      <c r="T27" s="327"/>
    </row>
    <row r="28" spans="1:20" ht="28.5" x14ac:dyDescent="0.25">
      <c r="A28" s="284">
        <v>17</v>
      </c>
      <c r="B28" s="332" t="str">
        <f>CONTEXTO!D21</f>
        <v>Dificultad en la comunicación en los diferentes niveles jerarquicos</v>
      </c>
      <c r="C28" s="319">
        <v>5</v>
      </c>
      <c r="D28" s="320">
        <v>3</v>
      </c>
      <c r="E28" s="320">
        <v>4</v>
      </c>
      <c r="F28" s="320">
        <v>4</v>
      </c>
      <c r="G28" s="321">
        <v>4</v>
      </c>
      <c r="H28" s="321">
        <v>4</v>
      </c>
      <c r="I28" s="321">
        <v>4</v>
      </c>
      <c r="J28" s="321"/>
      <c r="K28" s="321"/>
      <c r="L28" s="321"/>
      <c r="M28" s="321"/>
      <c r="N28" s="321"/>
      <c r="O28" s="321"/>
      <c r="P28" s="321"/>
      <c r="Q28" s="321"/>
      <c r="R28" s="322">
        <f t="shared" si="2"/>
        <v>28</v>
      </c>
      <c r="S28" s="326">
        <f t="shared" si="3"/>
        <v>4</v>
      </c>
      <c r="T28" s="327"/>
    </row>
    <row r="29" spans="1:20" ht="28.5" x14ac:dyDescent="0.25">
      <c r="A29" s="284">
        <v>18</v>
      </c>
      <c r="B29" s="332" t="str">
        <f>CONTEXTO!D22</f>
        <v>Deficiencia de desarrollos tecnologicos que permitan tener tramites en linea</v>
      </c>
      <c r="C29" s="319">
        <v>5</v>
      </c>
      <c r="D29" s="320">
        <v>4</v>
      </c>
      <c r="E29" s="320">
        <v>4</v>
      </c>
      <c r="F29" s="320">
        <v>4</v>
      </c>
      <c r="G29" s="321">
        <v>4</v>
      </c>
      <c r="H29" s="321">
        <v>5</v>
      </c>
      <c r="I29" s="321">
        <v>5</v>
      </c>
      <c r="J29" s="321"/>
      <c r="K29" s="321"/>
      <c r="L29" s="321"/>
      <c r="M29" s="321"/>
      <c r="N29" s="321"/>
      <c r="O29" s="321"/>
      <c r="P29" s="321"/>
      <c r="Q29" s="321"/>
      <c r="R29" s="322">
        <f t="shared" si="2"/>
        <v>31</v>
      </c>
      <c r="S29" s="328">
        <f t="shared" si="3"/>
        <v>4.4285714285714288</v>
      </c>
      <c r="T29" s="327"/>
    </row>
    <row r="30" spans="1:20" ht="42.75" x14ac:dyDescent="0.25">
      <c r="A30" s="284">
        <v>19</v>
      </c>
      <c r="B30" s="332" t="str">
        <f>CONTEXTO!D23</f>
        <v xml:space="preserve">Dificultad de la sistematización de la documentación fisica,  al no contar con la infraestructura tecnologica necesaria </v>
      </c>
      <c r="C30" s="319">
        <v>5</v>
      </c>
      <c r="D30" s="320">
        <v>5</v>
      </c>
      <c r="E30" s="320">
        <v>4</v>
      </c>
      <c r="F30" s="320">
        <v>4</v>
      </c>
      <c r="G30" s="321">
        <v>4</v>
      </c>
      <c r="H30" s="321">
        <v>5</v>
      </c>
      <c r="I30" s="321">
        <v>5</v>
      </c>
      <c r="J30" s="321"/>
      <c r="K30" s="321"/>
      <c r="L30" s="321"/>
      <c r="M30" s="321"/>
      <c r="N30" s="321"/>
      <c r="O30" s="321"/>
      <c r="P30" s="321"/>
      <c r="Q30" s="321"/>
      <c r="R30" s="322">
        <f t="shared" si="2"/>
        <v>32</v>
      </c>
      <c r="S30" s="328">
        <f t="shared" si="3"/>
        <v>4.5714285714285712</v>
      </c>
      <c r="T30" s="327"/>
    </row>
    <row r="31" spans="1:20" ht="42.75" x14ac:dyDescent="0.25">
      <c r="A31" s="284">
        <v>20</v>
      </c>
      <c r="B31" s="332" t="str">
        <f>CONTEXTO!D24</f>
        <v>falta de equipos tecnologicos que permitan salvaguardar la informacion (ups)</v>
      </c>
      <c r="C31" s="319">
        <v>5</v>
      </c>
      <c r="D31" s="320">
        <v>4</v>
      </c>
      <c r="E31" s="320">
        <v>4</v>
      </c>
      <c r="F31" s="320">
        <v>4</v>
      </c>
      <c r="G31" s="321">
        <v>2</v>
      </c>
      <c r="H31" s="321">
        <v>5</v>
      </c>
      <c r="I31" s="321">
        <v>4</v>
      </c>
      <c r="J31" s="321"/>
      <c r="K31" s="321"/>
      <c r="L31" s="321"/>
      <c r="M31" s="321"/>
      <c r="N31" s="321"/>
      <c r="O31" s="321"/>
      <c r="P31" s="321"/>
      <c r="Q31" s="321"/>
      <c r="R31" s="322">
        <f t="shared" si="2"/>
        <v>28</v>
      </c>
      <c r="S31" s="326">
        <f t="shared" si="3"/>
        <v>4</v>
      </c>
      <c r="T31" s="327"/>
    </row>
    <row r="32" spans="1:20" ht="35.25" customHeight="1" x14ac:dyDescent="0.25">
      <c r="A32" s="284">
        <v>21</v>
      </c>
      <c r="B32" s="331" t="str">
        <f>CONTEXTO!D25</f>
        <v>Retraso en la adopción y consecución  de equipos acordes a la necesidad.</v>
      </c>
      <c r="C32" s="316">
        <v>4</v>
      </c>
      <c r="D32" s="316">
        <v>3</v>
      </c>
      <c r="E32" s="316">
        <v>4</v>
      </c>
      <c r="F32" s="316">
        <v>4</v>
      </c>
      <c r="G32" s="316">
        <v>3</v>
      </c>
      <c r="H32" s="316">
        <v>3</v>
      </c>
      <c r="I32" s="316">
        <v>3</v>
      </c>
      <c r="J32" s="321"/>
      <c r="K32" s="321"/>
      <c r="L32" s="321"/>
      <c r="M32" s="321"/>
      <c r="N32" s="321"/>
      <c r="O32" s="321"/>
      <c r="P32" s="321"/>
      <c r="Q32" s="321"/>
      <c r="R32" s="322">
        <f t="shared" si="2"/>
        <v>24</v>
      </c>
      <c r="S32" s="323">
        <f t="shared" si="3"/>
        <v>3.4285714285714284</v>
      </c>
      <c r="T32" s="327"/>
    </row>
    <row r="33" spans="1:20" ht="35.25" customHeight="1" x14ac:dyDescent="0.25">
      <c r="A33" s="284">
        <v>22</v>
      </c>
      <c r="B33" s="331" t="s">
        <v>513</v>
      </c>
      <c r="C33" s="317">
        <v>4</v>
      </c>
      <c r="D33" s="316">
        <v>4</v>
      </c>
      <c r="E33" s="316">
        <v>4</v>
      </c>
      <c r="F33" s="316">
        <v>4</v>
      </c>
      <c r="G33" s="316">
        <v>4</v>
      </c>
      <c r="H33" s="316">
        <v>3</v>
      </c>
      <c r="I33" s="316">
        <v>4</v>
      </c>
      <c r="J33" s="321"/>
      <c r="K33" s="321"/>
      <c r="L33" s="321"/>
      <c r="M33" s="321"/>
      <c r="N33" s="321"/>
      <c r="O33" s="321"/>
      <c r="P33" s="321"/>
      <c r="Q33" s="321"/>
      <c r="R33" s="322">
        <f t="shared" si="2"/>
        <v>27</v>
      </c>
      <c r="S33" s="323">
        <f t="shared" si="3"/>
        <v>3.8571428571428572</v>
      </c>
      <c r="T33" s="327"/>
    </row>
    <row r="34" spans="1:20" ht="28.5" x14ac:dyDescent="0.25">
      <c r="A34" s="284">
        <v>23</v>
      </c>
      <c r="B34" s="332" t="str">
        <f>CONTEXTO!F12</f>
        <v>Falta de interación con los demas procesos.</v>
      </c>
      <c r="C34" s="319">
        <v>4</v>
      </c>
      <c r="D34" s="320">
        <v>4</v>
      </c>
      <c r="E34" s="320">
        <v>4</v>
      </c>
      <c r="F34" s="320">
        <v>4</v>
      </c>
      <c r="G34" s="321">
        <v>4</v>
      </c>
      <c r="H34" s="321">
        <v>4</v>
      </c>
      <c r="I34" s="321">
        <v>4</v>
      </c>
      <c r="J34" s="321"/>
      <c r="K34" s="321"/>
      <c r="L34" s="321"/>
      <c r="M34" s="321"/>
      <c r="N34" s="321"/>
      <c r="O34" s="321"/>
      <c r="P34" s="321"/>
      <c r="Q34" s="321"/>
      <c r="R34" s="322">
        <f t="shared" si="2"/>
        <v>28</v>
      </c>
      <c r="S34" s="334">
        <f t="shared" si="3"/>
        <v>4</v>
      </c>
      <c r="T34" s="327"/>
    </row>
    <row r="35" spans="1:20" ht="28.5" x14ac:dyDescent="0.25">
      <c r="A35" s="284">
        <v>24</v>
      </c>
      <c r="B35" s="332" t="str">
        <f>CONTEXTO!F15</f>
        <v>Reportes de información no enviados a tiempo por los diferentes procesos</v>
      </c>
      <c r="C35" s="319">
        <v>4</v>
      </c>
      <c r="D35" s="320">
        <v>4</v>
      </c>
      <c r="E35" s="320">
        <v>4</v>
      </c>
      <c r="F35" s="320">
        <v>4</v>
      </c>
      <c r="G35" s="321">
        <v>4</v>
      </c>
      <c r="H35" s="321">
        <v>5</v>
      </c>
      <c r="I35" s="321">
        <v>4</v>
      </c>
      <c r="J35" s="321"/>
      <c r="K35" s="321"/>
      <c r="L35" s="321"/>
      <c r="M35" s="321"/>
      <c r="N35" s="321"/>
      <c r="O35" s="321"/>
      <c r="P35" s="321"/>
      <c r="Q35" s="321"/>
      <c r="R35" s="322">
        <f t="shared" si="2"/>
        <v>29</v>
      </c>
      <c r="S35" s="334">
        <f t="shared" si="3"/>
        <v>4.1428571428571432</v>
      </c>
      <c r="T35" s="327"/>
    </row>
    <row r="36" spans="1:20" ht="42.75" x14ac:dyDescent="0.25">
      <c r="A36" s="284">
        <v>25</v>
      </c>
      <c r="B36" s="332" t="s">
        <v>512</v>
      </c>
      <c r="C36" s="319">
        <v>4</v>
      </c>
      <c r="D36" s="320">
        <v>4</v>
      </c>
      <c r="E36" s="320">
        <v>4</v>
      </c>
      <c r="F36" s="320">
        <v>4</v>
      </c>
      <c r="G36" s="321">
        <v>5</v>
      </c>
      <c r="H36" s="321">
        <v>5</v>
      </c>
      <c r="I36" s="321">
        <v>4</v>
      </c>
      <c r="J36" s="321"/>
      <c r="K36" s="321"/>
      <c r="L36" s="321"/>
      <c r="M36" s="321"/>
      <c r="N36" s="321"/>
      <c r="O36" s="321"/>
      <c r="P36" s="321"/>
      <c r="Q36" s="321"/>
      <c r="R36" s="322">
        <f t="shared" si="2"/>
        <v>30</v>
      </c>
      <c r="S36" s="335">
        <f t="shared" si="3"/>
        <v>4.2857142857142856</v>
      </c>
      <c r="T36" s="327"/>
    </row>
    <row r="37" spans="1:20" ht="28.5" x14ac:dyDescent="0.25">
      <c r="A37" s="284">
        <v>26</v>
      </c>
      <c r="B37" s="332" t="str">
        <f>CONTEXTO!F17</f>
        <v xml:space="preserve">Falta articular la totalidad de las actividades dentro del proceso </v>
      </c>
      <c r="C37" s="319">
        <v>5</v>
      </c>
      <c r="D37" s="320">
        <v>4</v>
      </c>
      <c r="E37" s="320">
        <v>4</v>
      </c>
      <c r="F37" s="320">
        <v>4</v>
      </c>
      <c r="G37" s="321">
        <v>4</v>
      </c>
      <c r="H37" s="321">
        <v>5</v>
      </c>
      <c r="I37" s="321">
        <v>4</v>
      </c>
      <c r="J37" s="321"/>
      <c r="K37" s="321"/>
      <c r="L37" s="321"/>
      <c r="M37" s="321"/>
      <c r="N37" s="321"/>
      <c r="O37" s="321"/>
      <c r="P37" s="321"/>
      <c r="Q37" s="321"/>
      <c r="R37" s="322">
        <f t="shared" si="2"/>
        <v>30</v>
      </c>
      <c r="S37" s="335">
        <f t="shared" si="3"/>
        <v>4.2857142857142856</v>
      </c>
      <c r="T37" s="327"/>
    </row>
    <row r="38" spans="1:20" ht="43.5" thickBot="1" x14ac:dyDescent="0.3">
      <c r="A38" s="284">
        <v>27</v>
      </c>
      <c r="B38" s="332" t="str">
        <f>CONTEXTO!F18</f>
        <v xml:space="preserve">Desconocimiento del proceso y procedimientos  por parte del personal de planta y contrato. </v>
      </c>
      <c r="C38" s="319">
        <v>5</v>
      </c>
      <c r="D38" s="320">
        <v>5</v>
      </c>
      <c r="E38" s="320">
        <v>4</v>
      </c>
      <c r="F38" s="320">
        <v>5</v>
      </c>
      <c r="G38" s="321">
        <v>5</v>
      </c>
      <c r="H38" s="321">
        <v>5</v>
      </c>
      <c r="I38" s="321">
        <v>5</v>
      </c>
      <c r="J38" s="321"/>
      <c r="K38" s="321"/>
      <c r="L38" s="321"/>
      <c r="M38" s="321"/>
      <c r="N38" s="321"/>
      <c r="O38" s="321"/>
      <c r="P38" s="321"/>
      <c r="Q38" s="321"/>
      <c r="R38" s="322">
        <f t="shared" si="2"/>
        <v>34</v>
      </c>
      <c r="S38" s="335">
        <f t="shared" si="3"/>
        <v>4.8571428571428568</v>
      </c>
      <c r="T38" s="327"/>
    </row>
    <row r="39" spans="1:20" x14ac:dyDescent="0.25">
      <c r="A39" s="471" t="s">
        <v>367</v>
      </c>
      <c r="B39" s="472"/>
      <c r="C39" s="473"/>
      <c r="D39" s="473"/>
      <c r="E39" s="473"/>
      <c r="F39" s="473"/>
      <c r="G39" s="473"/>
      <c r="H39" s="473"/>
      <c r="I39" s="473"/>
      <c r="J39" s="473"/>
      <c r="K39" s="473"/>
      <c r="L39" s="473"/>
      <c r="M39" s="473"/>
      <c r="N39" s="473"/>
      <c r="O39" s="473"/>
      <c r="P39" s="473"/>
      <c r="Q39" s="473"/>
      <c r="R39" s="474"/>
      <c r="S39" s="246">
        <f>SUM(S12:S38)</f>
        <v>110.14285714285717</v>
      </c>
      <c r="T39" s="67"/>
    </row>
    <row r="40" spans="1:20" ht="15.75" thickBot="1" x14ac:dyDescent="0.3">
      <c r="A40" s="469" t="s">
        <v>59</v>
      </c>
      <c r="B40" s="470"/>
      <c r="C40" s="470"/>
      <c r="D40" s="470"/>
      <c r="E40" s="470"/>
      <c r="F40" s="470"/>
      <c r="G40" s="470"/>
      <c r="H40" s="470"/>
      <c r="I40" s="470"/>
      <c r="J40" s="470"/>
      <c r="K40" s="470"/>
      <c r="L40" s="470"/>
      <c r="M40" s="470"/>
      <c r="N40" s="470"/>
      <c r="O40" s="470"/>
      <c r="P40" s="470"/>
      <c r="Q40" s="470"/>
      <c r="R40" s="470"/>
      <c r="S40" s="241">
        <f>AVERAGE(S12:S38)</f>
        <v>4.07936507936508</v>
      </c>
      <c r="T40" s="67"/>
    </row>
  </sheetData>
  <sheetProtection selectLockedCells="1"/>
  <mergeCells count="13">
    <mergeCell ref="A40:R40"/>
    <mergeCell ref="T1:W1"/>
    <mergeCell ref="T2:W2"/>
    <mergeCell ref="T3:W3"/>
    <mergeCell ref="T4:W4"/>
    <mergeCell ref="A39:R39"/>
    <mergeCell ref="A1:A4"/>
    <mergeCell ref="A7:T7"/>
    <mergeCell ref="A6:T6"/>
    <mergeCell ref="B3:S4"/>
    <mergeCell ref="B1:S2"/>
    <mergeCell ref="A5:T5"/>
    <mergeCell ref="A9:T10"/>
  </mergeCells>
  <conditionalFormatting sqref="Z15">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2">
    <dataValidation type="whole" allowBlank="1" showInputMessage="1" showErrorMessage="1" sqref="C12:F31 C34:F36" xr:uid="{00000000-0002-0000-0400-000000000000}">
      <formula1>1</formula1>
      <formula2>10</formula2>
    </dataValidation>
    <dataValidation type="whole" showErrorMessage="1" error="DATO INVÁLIDO_x000a_Tenga en cuenta que la escala de calificación va de 1 a 5" sqref="J12:Q38 G12:I31 G34:I38" xr:uid="{00000000-0002-0000-0400-000001000000}">
      <formula1>1</formula1>
      <formula2>5</formula2>
    </dataValidation>
  </dataValidations>
  <pageMargins left="0.7" right="0.7" top="0.75" bottom="0.75" header="0.3" footer="0.3"/>
  <pageSetup paperSize="9" orientation="portrait" r:id="rId1"/>
  <ignoredErrors>
    <ignoredError sqref="B30 B20" unlockedFormula="1"/>
  </ignoredErrors>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619125</xdr:colOff>
                <xdr:row>38</xdr:row>
                <xdr:rowOff>0</xdr:rowOff>
              </from>
              <to>
                <xdr:col>19</xdr:col>
                <xdr:colOff>904875</xdr:colOff>
                <xdr:row>39</xdr:row>
                <xdr:rowOff>66675</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619125</xdr:colOff>
                <xdr:row>38</xdr:row>
                <xdr:rowOff>0</xdr:rowOff>
              </from>
              <to>
                <xdr:col>19</xdr:col>
                <xdr:colOff>904875</xdr:colOff>
                <xdr:row>39</xdr:row>
                <xdr:rowOff>66675</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619125</xdr:colOff>
                <xdr:row>38</xdr:row>
                <xdr:rowOff>0</xdr:rowOff>
              </from>
              <to>
                <xdr:col>19</xdr:col>
                <xdr:colOff>904875</xdr:colOff>
                <xdr:row>39</xdr:row>
                <xdr:rowOff>66675</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619125</xdr:colOff>
                <xdr:row>38</xdr:row>
                <xdr:rowOff>0</xdr:rowOff>
              </from>
              <to>
                <xdr:col>19</xdr:col>
                <xdr:colOff>904875</xdr:colOff>
                <xdr:row>39</xdr:row>
                <xdr:rowOff>66675</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619125</xdr:colOff>
                <xdr:row>38</xdr:row>
                <xdr:rowOff>0</xdr:rowOff>
              </from>
              <to>
                <xdr:col>19</xdr:col>
                <xdr:colOff>904875</xdr:colOff>
                <xdr:row>39</xdr:row>
                <xdr:rowOff>66675</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619125</xdr:colOff>
                <xdr:row>38</xdr:row>
                <xdr:rowOff>0</xdr:rowOff>
              </from>
              <to>
                <xdr:col>19</xdr:col>
                <xdr:colOff>904875</xdr:colOff>
                <xdr:row>39</xdr:row>
                <xdr:rowOff>66675</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619125</xdr:colOff>
                <xdr:row>38</xdr:row>
                <xdr:rowOff>0</xdr:rowOff>
              </from>
              <to>
                <xdr:col>19</xdr:col>
                <xdr:colOff>904875</xdr:colOff>
                <xdr:row>39</xdr:row>
                <xdr:rowOff>66675</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619125</xdr:colOff>
                <xdr:row>38</xdr:row>
                <xdr:rowOff>0</xdr:rowOff>
              </from>
              <to>
                <xdr:col>19</xdr:col>
                <xdr:colOff>904875</xdr:colOff>
                <xdr:row>39</xdr:row>
                <xdr:rowOff>66675</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619125</xdr:colOff>
                <xdr:row>38</xdr:row>
                <xdr:rowOff>0</xdr:rowOff>
              </from>
              <to>
                <xdr:col>19</xdr:col>
                <xdr:colOff>904875</xdr:colOff>
                <xdr:row>39</xdr:row>
                <xdr:rowOff>66675</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619125</xdr:colOff>
                <xdr:row>38</xdr:row>
                <xdr:rowOff>0</xdr:rowOff>
              </from>
              <to>
                <xdr:col>19</xdr:col>
                <xdr:colOff>904875</xdr:colOff>
                <xdr:row>39</xdr:row>
                <xdr:rowOff>66675</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619125</xdr:colOff>
                <xdr:row>38</xdr:row>
                <xdr:rowOff>0</xdr:rowOff>
              </from>
              <to>
                <xdr:col>19</xdr:col>
                <xdr:colOff>904875</xdr:colOff>
                <xdr:row>39</xdr:row>
                <xdr:rowOff>66675</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619125</xdr:colOff>
                <xdr:row>38</xdr:row>
                <xdr:rowOff>0</xdr:rowOff>
              </from>
              <to>
                <xdr:col>19</xdr:col>
                <xdr:colOff>904875</xdr:colOff>
                <xdr:row>39</xdr:row>
                <xdr:rowOff>66675</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619125</xdr:colOff>
                <xdr:row>38</xdr:row>
                <xdr:rowOff>0</xdr:rowOff>
              </from>
              <to>
                <xdr:col>19</xdr:col>
                <xdr:colOff>904875</xdr:colOff>
                <xdr:row>39</xdr:row>
                <xdr:rowOff>66675</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619125</xdr:colOff>
                <xdr:row>38</xdr:row>
                <xdr:rowOff>0</xdr:rowOff>
              </from>
              <to>
                <xdr:col>19</xdr:col>
                <xdr:colOff>904875</xdr:colOff>
                <xdr:row>39</xdr:row>
                <xdr:rowOff>66675</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619125</xdr:colOff>
                <xdr:row>38</xdr:row>
                <xdr:rowOff>0</xdr:rowOff>
              </from>
              <to>
                <xdr:col>19</xdr:col>
                <xdr:colOff>904875</xdr:colOff>
                <xdr:row>39</xdr:row>
                <xdr:rowOff>66675</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autoPict="0" r:id="rId7">
            <anchor moveWithCells="1">
              <from>
                <xdr:col>19</xdr:col>
                <xdr:colOff>619125</xdr:colOff>
                <xdr:row>38</xdr:row>
                <xdr:rowOff>0</xdr:rowOff>
              </from>
              <to>
                <xdr:col>19</xdr:col>
                <xdr:colOff>914400</xdr:colOff>
                <xdr:row>39</xdr:row>
                <xdr:rowOff>66675</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autoPict="0" r:id="rId7">
            <anchor moveWithCells="1">
              <from>
                <xdr:col>19</xdr:col>
                <xdr:colOff>619125</xdr:colOff>
                <xdr:row>38</xdr:row>
                <xdr:rowOff>0</xdr:rowOff>
              </from>
              <to>
                <xdr:col>19</xdr:col>
                <xdr:colOff>914400</xdr:colOff>
                <xdr:row>39</xdr:row>
                <xdr:rowOff>66675</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autoPict="0" r:id="rId7">
            <anchor moveWithCells="1">
              <from>
                <xdr:col>19</xdr:col>
                <xdr:colOff>619125</xdr:colOff>
                <xdr:row>38</xdr:row>
                <xdr:rowOff>0</xdr:rowOff>
              </from>
              <to>
                <xdr:col>19</xdr:col>
                <xdr:colOff>914400</xdr:colOff>
                <xdr:row>39</xdr:row>
                <xdr:rowOff>66675</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autoPict="0" r:id="rId7">
            <anchor moveWithCells="1">
              <from>
                <xdr:col>19</xdr:col>
                <xdr:colOff>619125</xdr:colOff>
                <xdr:row>38</xdr:row>
                <xdr:rowOff>0</xdr:rowOff>
              </from>
              <to>
                <xdr:col>19</xdr:col>
                <xdr:colOff>914400</xdr:colOff>
                <xdr:row>39</xdr:row>
                <xdr:rowOff>66675</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619125</xdr:colOff>
                <xdr:row>38</xdr:row>
                <xdr:rowOff>0</xdr:rowOff>
              </from>
              <to>
                <xdr:col>19</xdr:col>
                <xdr:colOff>904875</xdr:colOff>
                <xdr:row>39</xdr:row>
                <xdr:rowOff>66675</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619125</xdr:colOff>
                <xdr:row>37</xdr:row>
                <xdr:rowOff>161925</xdr:rowOff>
              </from>
              <to>
                <xdr:col>19</xdr:col>
                <xdr:colOff>904875</xdr:colOff>
                <xdr:row>37</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619125</xdr:colOff>
                <xdr:row>35</xdr:row>
                <xdr:rowOff>161925</xdr:rowOff>
              </from>
              <to>
                <xdr:col>19</xdr:col>
                <xdr:colOff>904875</xdr:colOff>
                <xdr:row>35</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7">
            <anchor moveWithCells="1">
              <from>
                <xdr:col>19</xdr:col>
                <xdr:colOff>619125</xdr:colOff>
                <xdr:row>34</xdr:row>
                <xdr:rowOff>161925</xdr:rowOff>
              </from>
              <to>
                <xdr:col>19</xdr:col>
                <xdr:colOff>904875</xdr:colOff>
                <xdr:row>35</xdr:row>
                <xdr:rowOff>57150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7">
            <anchor moveWithCells="1">
              <from>
                <xdr:col>19</xdr:col>
                <xdr:colOff>619125</xdr:colOff>
                <xdr:row>33</xdr:row>
                <xdr:rowOff>161925</xdr:rowOff>
              </from>
              <to>
                <xdr:col>19</xdr:col>
                <xdr:colOff>904875</xdr:colOff>
                <xdr:row>34</xdr:row>
                <xdr:rowOff>57150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7">
            <anchor moveWithCells="1">
              <from>
                <xdr:col>19</xdr:col>
                <xdr:colOff>619125</xdr:colOff>
                <xdr:row>31</xdr:row>
                <xdr:rowOff>161925</xdr:rowOff>
              </from>
              <to>
                <xdr:col>19</xdr:col>
                <xdr:colOff>904875</xdr:colOff>
                <xdr:row>31</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7">
            <anchor moveWithCells="1">
              <from>
                <xdr:col>19</xdr:col>
                <xdr:colOff>619125</xdr:colOff>
                <xdr:row>30</xdr:row>
                <xdr:rowOff>161925</xdr:rowOff>
              </from>
              <to>
                <xdr:col>19</xdr:col>
                <xdr:colOff>904875</xdr:colOff>
                <xdr:row>30</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7">
            <anchor moveWithCells="1">
              <from>
                <xdr:col>19</xdr:col>
                <xdr:colOff>619125</xdr:colOff>
                <xdr:row>29</xdr:row>
                <xdr:rowOff>161925</xdr:rowOff>
              </from>
              <to>
                <xdr:col>19</xdr:col>
                <xdr:colOff>904875</xdr:colOff>
                <xdr:row>29</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7">
            <anchor moveWithCells="1">
              <from>
                <xdr:col>19</xdr:col>
                <xdr:colOff>619125</xdr:colOff>
                <xdr:row>28</xdr:row>
                <xdr:rowOff>161925</xdr:rowOff>
              </from>
              <to>
                <xdr:col>19</xdr:col>
                <xdr:colOff>904875</xdr:colOff>
                <xdr:row>29</xdr:row>
                <xdr:rowOff>57150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7">
            <anchor moveWithCells="1">
              <from>
                <xdr:col>19</xdr:col>
                <xdr:colOff>619125</xdr:colOff>
                <xdr:row>27</xdr:row>
                <xdr:rowOff>161925</xdr:rowOff>
              </from>
              <to>
                <xdr:col>19</xdr:col>
                <xdr:colOff>904875</xdr:colOff>
                <xdr:row>28</xdr:row>
                <xdr:rowOff>57150</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7">
            <anchor moveWithCells="1">
              <from>
                <xdr:col>19</xdr:col>
                <xdr:colOff>619125</xdr:colOff>
                <xdr:row>26</xdr:row>
                <xdr:rowOff>161925</xdr:rowOff>
              </from>
              <to>
                <xdr:col>19</xdr:col>
                <xdr:colOff>904875</xdr:colOff>
                <xdr:row>26</xdr:row>
                <xdr:rowOff>419100</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7">
            <anchor moveWithCells="1">
              <from>
                <xdr:col>19</xdr:col>
                <xdr:colOff>619125</xdr:colOff>
                <xdr:row>25</xdr:row>
                <xdr:rowOff>161925</xdr:rowOff>
              </from>
              <to>
                <xdr:col>19</xdr:col>
                <xdr:colOff>904875</xdr:colOff>
                <xdr:row>26</xdr:row>
                <xdr:rowOff>57150</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7">
            <anchor moveWithCells="1">
              <from>
                <xdr:col>19</xdr:col>
                <xdr:colOff>619125</xdr:colOff>
                <xdr:row>24</xdr:row>
                <xdr:rowOff>161925</xdr:rowOff>
              </from>
              <to>
                <xdr:col>19</xdr:col>
                <xdr:colOff>904875</xdr:colOff>
                <xdr:row>25</xdr:row>
                <xdr:rowOff>228600</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7">
            <anchor moveWithCells="1">
              <from>
                <xdr:col>19</xdr:col>
                <xdr:colOff>619125</xdr:colOff>
                <xdr:row>23</xdr:row>
                <xdr:rowOff>161925</xdr:rowOff>
              </from>
              <to>
                <xdr:col>19</xdr:col>
                <xdr:colOff>904875</xdr:colOff>
                <xdr:row>24</xdr:row>
                <xdr:rowOff>38100</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7">
            <anchor moveWithCells="1">
              <from>
                <xdr:col>19</xdr:col>
                <xdr:colOff>619125</xdr:colOff>
                <xdr:row>22</xdr:row>
                <xdr:rowOff>161925</xdr:rowOff>
              </from>
              <to>
                <xdr:col>19</xdr:col>
                <xdr:colOff>904875</xdr:colOff>
                <xdr:row>22</xdr:row>
                <xdr:rowOff>419100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7">
            <anchor moveWithCells="1">
              <from>
                <xdr:col>19</xdr:col>
                <xdr:colOff>619125</xdr:colOff>
                <xdr:row>21</xdr:row>
                <xdr:rowOff>161925</xdr:rowOff>
              </from>
              <to>
                <xdr:col>19</xdr:col>
                <xdr:colOff>904875</xdr:colOff>
                <xdr:row>22</xdr:row>
                <xdr:rowOff>57150</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7">
            <anchor moveWithCells="1">
              <from>
                <xdr:col>19</xdr:col>
                <xdr:colOff>619125</xdr:colOff>
                <xdr:row>20</xdr:row>
                <xdr:rowOff>161925</xdr:rowOff>
              </from>
              <to>
                <xdr:col>19</xdr:col>
                <xdr:colOff>904875</xdr:colOff>
                <xdr:row>21</xdr:row>
                <xdr:rowOff>28575</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7">
            <anchor moveWithCells="1">
              <from>
                <xdr:col>19</xdr:col>
                <xdr:colOff>619125</xdr:colOff>
                <xdr:row>19</xdr:row>
                <xdr:rowOff>161925</xdr:rowOff>
              </from>
              <to>
                <xdr:col>19</xdr:col>
                <xdr:colOff>904875</xdr:colOff>
                <xdr:row>19</xdr:row>
                <xdr:rowOff>419100</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7">
            <anchor moveWithCells="1">
              <from>
                <xdr:col>19</xdr:col>
                <xdr:colOff>619125</xdr:colOff>
                <xdr:row>18</xdr:row>
                <xdr:rowOff>161925</xdr:rowOff>
              </from>
              <to>
                <xdr:col>19</xdr:col>
                <xdr:colOff>904875</xdr:colOff>
                <xdr:row>19</xdr:row>
                <xdr:rowOff>57150</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7">
            <anchor moveWithCells="1">
              <from>
                <xdr:col>19</xdr:col>
                <xdr:colOff>619125</xdr:colOff>
                <xdr:row>17</xdr:row>
                <xdr:rowOff>161925</xdr:rowOff>
              </from>
              <to>
                <xdr:col>19</xdr:col>
                <xdr:colOff>904875</xdr:colOff>
                <xdr:row>18</xdr:row>
                <xdr:rowOff>57150</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7">
            <anchor moveWithCells="1">
              <from>
                <xdr:col>19</xdr:col>
                <xdr:colOff>619125</xdr:colOff>
                <xdr:row>16</xdr:row>
                <xdr:rowOff>161925</xdr:rowOff>
              </from>
              <to>
                <xdr:col>19</xdr:col>
                <xdr:colOff>904875</xdr:colOff>
                <xdr:row>16</xdr:row>
                <xdr:rowOff>419100</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7">
            <anchor moveWithCells="1">
              <from>
                <xdr:col>19</xdr:col>
                <xdr:colOff>619125</xdr:colOff>
                <xdr:row>15</xdr:row>
                <xdr:rowOff>171450</xdr:rowOff>
              </from>
              <to>
                <xdr:col>19</xdr:col>
                <xdr:colOff>904875</xdr:colOff>
                <xdr:row>16</xdr:row>
                <xdr:rowOff>66675</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7">
            <anchor moveWithCells="1">
              <from>
                <xdr:col>19</xdr:col>
                <xdr:colOff>619125</xdr:colOff>
                <xdr:row>14</xdr:row>
                <xdr:rowOff>161925</xdr:rowOff>
              </from>
              <to>
                <xdr:col>19</xdr:col>
                <xdr:colOff>904875</xdr:colOff>
                <xdr:row>15</xdr:row>
                <xdr:rowOff>57150</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7">
            <anchor moveWithCells="1">
              <from>
                <xdr:col>19</xdr:col>
                <xdr:colOff>619125</xdr:colOff>
                <xdr:row>13</xdr:row>
                <xdr:rowOff>161925</xdr:rowOff>
              </from>
              <to>
                <xdr:col>19</xdr:col>
                <xdr:colOff>904875</xdr:colOff>
                <xdr:row>14</xdr:row>
                <xdr:rowOff>57150</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7">
            <anchor moveWithCells="1">
              <from>
                <xdr:col>19</xdr:col>
                <xdr:colOff>619125</xdr:colOff>
                <xdr:row>12</xdr:row>
                <xdr:rowOff>161925</xdr:rowOff>
              </from>
              <to>
                <xdr:col>19</xdr:col>
                <xdr:colOff>904875</xdr:colOff>
                <xdr:row>13</xdr:row>
                <xdr:rowOff>228600</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628650</xdr:colOff>
                <xdr:row>11</xdr:row>
                <xdr:rowOff>57150</xdr:rowOff>
              </from>
              <to>
                <xdr:col>19</xdr:col>
                <xdr:colOff>876300</xdr:colOff>
                <xdr:row>13</xdr:row>
                <xdr:rowOff>76200</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93"/>
      <c r="B1" s="489" t="s">
        <v>15</v>
      </c>
      <c r="C1" s="490"/>
      <c r="D1" s="3" t="s">
        <v>16</v>
      </c>
      <c r="E1" s="494"/>
    </row>
    <row r="2" spans="1:5" ht="15" customHeight="1" x14ac:dyDescent="0.25">
      <c r="A2" s="493"/>
      <c r="B2" s="491"/>
      <c r="C2" s="492"/>
      <c r="D2" s="3" t="s">
        <v>2</v>
      </c>
      <c r="E2" s="494"/>
    </row>
    <row r="3" spans="1:5" ht="30" customHeight="1" x14ac:dyDescent="0.25">
      <c r="A3" s="493"/>
      <c r="B3" s="489" t="s">
        <v>17</v>
      </c>
      <c r="C3" s="490"/>
      <c r="D3" s="3" t="s">
        <v>18</v>
      </c>
      <c r="E3" s="494"/>
    </row>
    <row r="4" spans="1:5" ht="15" customHeight="1" x14ac:dyDescent="0.25">
      <c r="A4" s="493"/>
      <c r="B4" s="491"/>
      <c r="C4" s="492"/>
      <c r="D4" s="3" t="s">
        <v>5</v>
      </c>
      <c r="E4" s="494"/>
    </row>
    <row r="5" spans="1:5" ht="15.75" thickBot="1" x14ac:dyDescent="0.3"/>
    <row r="6" spans="1:5" x14ac:dyDescent="0.25">
      <c r="A6" s="420" t="s">
        <v>19</v>
      </c>
      <c r="B6" s="421"/>
      <c r="C6" s="421"/>
      <c r="D6" s="421"/>
      <c r="E6" s="421"/>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65"/>
      <c r="B1" s="379" t="s">
        <v>0</v>
      </c>
      <c r="C1" s="380"/>
      <c r="D1" s="380"/>
      <c r="E1" s="380"/>
      <c r="F1" s="27" t="s">
        <v>1</v>
      </c>
      <c r="G1" s="501"/>
    </row>
    <row r="2" spans="1:7" x14ac:dyDescent="0.25">
      <c r="A2" s="466"/>
      <c r="B2" s="499"/>
      <c r="C2" s="500"/>
      <c r="D2" s="500"/>
      <c r="E2" s="500"/>
      <c r="F2" s="26" t="s">
        <v>31</v>
      </c>
      <c r="G2" s="502"/>
    </row>
    <row r="3" spans="1:7" x14ac:dyDescent="0.25">
      <c r="A3" s="466"/>
      <c r="B3" s="504" t="s">
        <v>32</v>
      </c>
      <c r="C3" s="505"/>
      <c r="D3" s="505"/>
      <c r="E3" s="505"/>
      <c r="F3" s="26" t="s">
        <v>4</v>
      </c>
      <c r="G3" s="502"/>
    </row>
    <row r="4" spans="1:7" ht="15.75" thickBot="1" x14ac:dyDescent="0.3">
      <c r="A4" s="498"/>
      <c r="B4" s="385"/>
      <c r="C4" s="386"/>
      <c r="D4" s="386"/>
      <c r="E4" s="386"/>
      <c r="F4" s="28" t="s">
        <v>5</v>
      </c>
      <c r="G4" s="503"/>
    </row>
    <row r="5" spans="1:7" ht="15.75" thickBot="1" x14ac:dyDescent="0.3"/>
    <row r="6" spans="1:7" s="35" customFormat="1" ht="15.75" x14ac:dyDescent="0.25">
      <c r="A6" s="506" t="s">
        <v>33</v>
      </c>
      <c r="B6" s="507"/>
      <c r="C6" s="507"/>
      <c r="D6" s="507"/>
      <c r="E6" s="507"/>
      <c r="F6" s="507"/>
      <c r="G6" s="508"/>
    </row>
    <row r="7" spans="1:7" ht="31.5" customHeight="1" x14ac:dyDescent="0.25">
      <c r="A7" s="22" t="s">
        <v>34</v>
      </c>
      <c r="B7" s="17" t="s">
        <v>35</v>
      </c>
      <c r="C7" s="32" t="s">
        <v>36</v>
      </c>
      <c r="D7" s="23" t="s">
        <v>37</v>
      </c>
      <c r="E7" s="17" t="s">
        <v>38</v>
      </c>
      <c r="F7" s="18" t="s">
        <v>39</v>
      </c>
      <c r="G7" s="18" t="s">
        <v>40</v>
      </c>
    </row>
    <row r="8" spans="1:7" ht="33" customHeight="1" x14ac:dyDescent="0.25">
      <c r="A8" s="495"/>
      <c r="B8" s="8"/>
      <c r="C8" s="8"/>
      <c r="D8" s="8"/>
      <c r="E8" s="8"/>
      <c r="F8" s="8"/>
      <c r="G8" s="9"/>
    </row>
    <row r="9" spans="1:7" ht="33" customHeight="1" x14ac:dyDescent="0.25">
      <c r="A9" s="496"/>
      <c r="B9" s="8"/>
      <c r="C9" s="8"/>
      <c r="D9" s="8"/>
      <c r="E9" s="8"/>
      <c r="F9" s="8"/>
      <c r="G9" s="9"/>
    </row>
    <row r="10" spans="1:7" ht="33" customHeight="1" x14ac:dyDescent="0.25">
      <c r="A10" s="496"/>
      <c r="B10" s="8"/>
      <c r="C10" s="8"/>
      <c r="D10" s="8"/>
      <c r="E10" s="8"/>
      <c r="F10" s="8"/>
      <c r="G10" s="9"/>
    </row>
    <row r="11" spans="1:7" ht="33" customHeight="1" x14ac:dyDescent="0.25">
      <c r="A11" s="496"/>
      <c r="B11" s="8"/>
      <c r="C11" s="8"/>
      <c r="D11" s="8"/>
      <c r="E11" s="8"/>
      <c r="F11" s="8"/>
      <c r="G11" s="9"/>
    </row>
    <row r="12" spans="1:7" ht="33" customHeight="1" x14ac:dyDescent="0.25">
      <c r="A12" s="496"/>
      <c r="B12" s="8"/>
      <c r="C12" s="8"/>
      <c r="D12" s="8"/>
      <c r="E12" s="8"/>
      <c r="F12" s="8"/>
      <c r="G12" s="9"/>
    </row>
    <row r="13" spans="1:7" ht="33" customHeight="1" x14ac:dyDescent="0.25">
      <c r="A13" s="496"/>
      <c r="B13" s="8"/>
      <c r="C13" s="8"/>
      <c r="D13" s="8"/>
      <c r="E13" s="8"/>
      <c r="F13" s="8"/>
      <c r="G13" s="9"/>
    </row>
    <row r="14" spans="1:7" ht="33" customHeight="1" x14ac:dyDescent="0.25">
      <c r="A14" s="496"/>
      <c r="B14" s="8"/>
      <c r="C14" s="8"/>
      <c r="D14" s="8"/>
      <c r="E14" s="8"/>
      <c r="F14" s="8"/>
      <c r="G14" s="9"/>
    </row>
    <row r="15" spans="1:7" ht="33" customHeight="1" x14ac:dyDescent="0.25">
      <c r="A15" s="496"/>
      <c r="B15" s="8"/>
      <c r="C15" s="8"/>
      <c r="D15" s="8"/>
      <c r="E15" s="8"/>
      <c r="F15" s="8"/>
      <c r="G15" s="9"/>
    </row>
    <row r="16" spans="1:7" ht="33" customHeight="1" x14ac:dyDescent="0.25">
      <c r="A16" s="496"/>
      <c r="B16" s="8"/>
      <c r="C16" s="8"/>
      <c r="D16" s="8"/>
      <c r="E16" s="8"/>
      <c r="F16" s="8"/>
      <c r="G16" s="9"/>
    </row>
    <row r="17" spans="1:7" ht="33" customHeight="1" x14ac:dyDescent="0.25">
      <c r="A17" s="496"/>
      <c r="B17" s="8"/>
      <c r="C17" s="8"/>
      <c r="D17" s="8"/>
      <c r="E17" s="8"/>
      <c r="F17" s="8"/>
      <c r="G17" s="9"/>
    </row>
    <row r="18" spans="1:7" ht="33" customHeight="1" thickBot="1" x14ac:dyDescent="0.3">
      <c r="A18" s="497"/>
      <c r="B18" s="33"/>
      <c r="C18" s="33"/>
      <c r="D18" s="33"/>
      <c r="E18" s="33"/>
      <c r="F18" s="33"/>
      <c r="G18" s="34"/>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G125"/>
  <sheetViews>
    <sheetView zoomScale="85" zoomScaleNormal="85" workbookViewId="0">
      <selection activeCell="D1" sqref="D1:D4"/>
    </sheetView>
  </sheetViews>
  <sheetFormatPr baseColWidth="10" defaultRowHeight="15" x14ac:dyDescent="0.25"/>
  <cols>
    <col min="1" max="1" width="30.42578125" customWidth="1"/>
    <col min="2" max="2" width="78.85546875" customWidth="1"/>
    <col min="3" max="3" width="10" customWidth="1"/>
    <col min="4" max="4" width="16.42578125" style="240" customWidth="1"/>
    <col min="5" max="5" width="15.85546875" style="240" customWidth="1"/>
    <col min="6" max="6" width="45.7109375" customWidth="1"/>
  </cols>
  <sheetData>
    <row r="1" spans="1:5" ht="25.5" x14ac:dyDescent="0.25">
      <c r="A1" s="520"/>
      <c r="B1" s="467" t="str">
        <f>CONTEXTO!B1</f>
        <v xml:space="preserve">PROCESO: </v>
      </c>
      <c r="C1" s="29" t="s">
        <v>84</v>
      </c>
      <c r="D1" s="342" t="s">
        <v>554</v>
      </c>
      <c r="E1" s="545"/>
    </row>
    <row r="2" spans="1:5" x14ac:dyDescent="0.25">
      <c r="A2" s="521"/>
      <c r="B2" s="468"/>
      <c r="C2" s="30" t="s">
        <v>2</v>
      </c>
      <c r="D2" s="341">
        <v>4</v>
      </c>
      <c r="E2" s="546"/>
    </row>
    <row r="3" spans="1:5" x14ac:dyDescent="0.25">
      <c r="A3" s="521"/>
      <c r="B3" s="523" t="s">
        <v>370</v>
      </c>
      <c r="C3" s="30" t="s">
        <v>86</v>
      </c>
      <c r="D3" s="1043">
        <v>44008</v>
      </c>
      <c r="E3" s="546"/>
    </row>
    <row r="4" spans="1:5" ht="15.75" thickBot="1" x14ac:dyDescent="0.3">
      <c r="A4" s="522"/>
      <c r="B4" s="524"/>
      <c r="C4" s="239" t="s">
        <v>5</v>
      </c>
      <c r="D4" s="347" t="s">
        <v>555</v>
      </c>
      <c r="E4" s="547"/>
    </row>
    <row r="5" spans="1:5" ht="15.75" thickBot="1" x14ac:dyDescent="0.3">
      <c r="A5" s="525"/>
      <c r="B5" s="410"/>
      <c r="C5" s="410"/>
      <c r="D5" s="410"/>
      <c r="E5" s="410"/>
    </row>
    <row r="6" spans="1:5" x14ac:dyDescent="0.25">
      <c r="A6" s="526" t="str">
        <f>+CONTEXTO!A8</f>
        <v>PROCESO: PLANEACIÓN ESTRATÉGICA Y TERRITORIAL</v>
      </c>
      <c r="B6" s="527"/>
      <c r="C6" s="527"/>
      <c r="D6" s="527"/>
      <c r="E6" s="528"/>
    </row>
    <row r="7" spans="1:5" x14ac:dyDescent="0.25">
      <c r="A7" s="529"/>
      <c r="B7" s="530"/>
      <c r="C7" s="530"/>
      <c r="D7" s="530"/>
      <c r="E7" s="531"/>
    </row>
    <row r="8" spans="1:5" x14ac:dyDescent="0.25">
      <c r="A8" s="532" t="str">
        <f>+CONTEXTO!A9</f>
        <v xml:space="preserve">OBJETIVO: PLANEAR,  ASESORAR,  PROMOVER  Y  REALIZAR  SEGUIMIENTO  A  LAS  POLÍTICAS,  PLANES,  PROGRAMAS  Y PROYECTOS PARA CUMPLIR CON LOS IDEALES PROPUESTOS POR LA ALTA DIRECCIÓN Y LAS EXPECTATIVAS DE LA COMUNIDAD
</v>
      </c>
      <c r="B8" s="533"/>
      <c r="C8" s="533"/>
      <c r="D8" s="533"/>
      <c r="E8" s="534"/>
    </row>
    <row r="9" spans="1:5" ht="27" customHeight="1" thickBot="1" x14ac:dyDescent="0.3">
      <c r="A9" s="535"/>
      <c r="B9" s="536"/>
      <c r="C9" s="536"/>
      <c r="D9" s="536"/>
      <c r="E9" s="537"/>
    </row>
    <row r="10" spans="1:5" ht="15.75" thickBot="1" x14ac:dyDescent="0.3">
      <c r="A10" s="538"/>
      <c r="B10" s="538"/>
      <c r="C10" s="538"/>
      <c r="D10" s="538"/>
      <c r="E10" s="538"/>
    </row>
    <row r="11" spans="1:5" ht="27.75" customHeight="1" x14ac:dyDescent="0.25">
      <c r="A11" s="539" t="s">
        <v>361</v>
      </c>
      <c r="B11" s="541" t="s">
        <v>360</v>
      </c>
      <c r="C11" s="541"/>
      <c r="D11" s="543" t="s">
        <v>362</v>
      </c>
      <c r="E11" s="544"/>
    </row>
    <row r="12" spans="1:5" x14ac:dyDescent="0.25">
      <c r="A12" s="540"/>
      <c r="B12" s="542"/>
      <c r="C12" s="542"/>
      <c r="D12" s="97" t="s">
        <v>98</v>
      </c>
      <c r="E12" s="236" t="s">
        <v>99</v>
      </c>
    </row>
    <row r="13" spans="1:5" x14ac:dyDescent="0.25">
      <c r="A13" s="509" t="s">
        <v>398</v>
      </c>
      <c r="B13" s="512" t="s">
        <v>307</v>
      </c>
      <c r="C13" s="513"/>
      <c r="D13" s="250" t="s">
        <v>138</v>
      </c>
      <c r="E13" s="237"/>
    </row>
    <row r="14" spans="1:5" ht="33" customHeight="1" x14ac:dyDescent="0.25">
      <c r="A14" s="510"/>
      <c r="B14" s="512" t="s">
        <v>311</v>
      </c>
      <c r="C14" s="513"/>
      <c r="D14" s="234"/>
      <c r="E14" s="251" t="s">
        <v>138</v>
      </c>
    </row>
    <row r="15" spans="1:5" x14ac:dyDescent="0.25">
      <c r="A15" s="510"/>
      <c r="B15" s="512" t="s">
        <v>308</v>
      </c>
      <c r="C15" s="513"/>
      <c r="D15" s="234"/>
      <c r="E15" s="251" t="s">
        <v>138</v>
      </c>
    </row>
    <row r="16" spans="1:5" ht="33" customHeight="1" x14ac:dyDescent="0.25">
      <c r="A16" s="510"/>
      <c r="B16" s="512" t="s">
        <v>309</v>
      </c>
      <c r="C16" s="513"/>
      <c r="D16" s="273" t="s">
        <v>138</v>
      </c>
      <c r="E16" s="251"/>
    </row>
    <row r="17" spans="1:7" ht="28.5" customHeight="1" x14ac:dyDescent="0.25">
      <c r="A17" s="510"/>
      <c r="B17" s="512" t="s">
        <v>310</v>
      </c>
      <c r="C17" s="513"/>
      <c r="D17" s="234"/>
      <c r="E17" s="251" t="s">
        <v>138</v>
      </c>
    </row>
    <row r="18" spans="1:7" ht="33" customHeight="1" x14ac:dyDescent="0.25">
      <c r="A18" s="510"/>
      <c r="B18" s="514" t="s">
        <v>312</v>
      </c>
      <c r="C18" s="515"/>
      <c r="D18" s="273" t="s">
        <v>138</v>
      </c>
      <c r="E18" s="251"/>
    </row>
    <row r="19" spans="1:7" ht="33" customHeight="1" x14ac:dyDescent="0.25">
      <c r="A19" s="510"/>
      <c r="B19" s="514" t="s">
        <v>313</v>
      </c>
      <c r="C19" s="515"/>
      <c r="D19" s="250" t="s">
        <v>138</v>
      </c>
      <c r="E19" s="237"/>
    </row>
    <row r="20" spans="1:7" ht="33" customHeight="1" x14ac:dyDescent="0.25">
      <c r="A20" s="510"/>
      <c r="B20" s="512" t="s">
        <v>314</v>
      </c>
      <c r="C20" s="513"/>
      <c r="D20" s="234"/>
      <c r="E20" s="251" t="s">
        <v>138</v>
      </c>
    </row>
    <row r="21" spans="1:7" ht="33" customHeight="1" x14ac:dyDescent="0.25">
      <c r="A21" s="510"/>
      <c r="B21" s="514" t="s">
        <v>315</v>
      </c>
      <c r="C21" s="515"/>
      <c r="D21" s="273" t="s">
        <v>138</v>
      </c>
      <c r="E21" s="251"/>
      <c r="F21" t="s">
        <v>463</v>
      </c>
    </row>
    <row r="22" spans="1:7" ht="33" customHeight="1" x14ac:dyDescent="0.25">
      <c r="A22" s="510"/>
      <c r="B22" s="514" t="s">
        <v>316</v>
      </c>
      <c r="C22" s="515"/>
      <c r="D22" s="250"/>
      <c r="E22" s="251" t="s">
        <v>138</v>
      </c>
    </row>
    <row r="23" spans="1:7" x14ac:dyDescent="0.25">
      <c r="A23" s="510"/>
      <c r="B23" s="512" t="s">
        <v>317</v>
      </c>
      <c r="C23" s="513"/>
      <c r="D23" s="234"/>
      <c r="E23" s="251" t="s">
        <v>138</v>
      </c>
    </row>
    <row r="24" spans="1:7" ht="33" customHeight="1" x14ac:dyDescent="0.25">
      <c r="A24" s="510"/>
      <c r="B24" s="514" t="s">
        <v>318</v>
      </c>
      <c r="C24" s="515"/>
      <c r="D24" s="273" t="s">
        <v>138</v>
      </c>
      <c r="E24" s="237"/>
    </row>
    <row r="25" spans="1:7" ht="33" customHeight="1" x14ac:dyDescent="0.25">
      <c r="A25" s="510"/>
      <c r="B25" s="514" t="s">
        <v>319</v>
      </c>
      <c r="C25" s="515"/>
      <c r="D25" s="234"/>
      <c r="E25" s="237" t="s">
        <v>138</v>
      </c>
    </row>
    <row r="26" spans="1:7" ht="15.75" customHeight="1" x14ac:dyDescent="0.25">
      <c r="A26" s="510"/>
      <c r="B26" s="512" t="s">
        <v>320</v>
      </c>
      <c r="C26" s="513"/>
      <c r="D26" s="234" t="s">
        <v>138</v>
      </c>
      <c r="E26" s="237"/>
    </row>
    <row r="27" spans="1:7" ht="33" customHeight="1" x14ac:dyDescent="0.25">
      <c r="A27" s="510"/>
      <c r="B27" s="517" t="s">
        <v>321</v>
      </c>
      <c r="C27" s="517"/>
      <c r="D27" s="273"/>
      <c r="E27" s="251" t="s">
        <v>138</v>
      </c>
      <c r="F27" t="s">
        <v>463</v>
      </c>
    </row>
    <row r="28" spans="1:7" ht="33" customHeight="1" x14ac:dyDescent="0.25">
      <c r="A28" s="510"/>
      <c r="B28" s="512" t="s">
        <v>322</v>
      </c>
      <c r="C28" s="513"/>
      <c r="D28" s="273" t="s">
        <v>138</v>
      </c>
      <c r="E28" s="237"/>
      <c r="F28" t="s">
        <v>463</v>
      </c>
    </row>
    <row r="29" spans="1:7" ht="18" customHeight="1" x14ac:dyDescent="0.25">
      <c r="A29" s="510"/>
      <c r="B29" s="514" t="s">
        <v>323</v>
      </c>
      <c r="C29" s="515"/>
      <c r="D29" s="234" t="s">
        <v>138</v>
      </c>
      <c r="E29" s="237"/>
    </row>
    <row r="30" spans="1:7" ht="33" customHeight="1" x14ac:dyDescent="0.25">
      <c r="A30" s="510"/>
      <c r="B30" s="514" t="s">
        <v>324</v>
      </c>
      <c r="C30" s="515"/>
      <c r="D30" s="234" t="s">
        <v>138</v>
      </c>
      <c r="E30" s="237"/>
      <c r="F30" t="s">
        <v>463</v>
      </c>
    </row>
    <row r="31" spans="1:7" ht="33" customHeight="1" x14ac:dyDescent="0.25">
      <c r="A31" s="510"/>
      <c r="B31" s="516" t="s">
        <v>325</v>
      </c>
      <c r="C31" s="516"/>
      <c r="D31" s="234" t="s">
        <v>138</v>
      </c>
      <c r="E31" s="237"/>
      <c r="F31" t="s">
        <v>452</v>
      </c>
    </row>
    <row r="32" spans="1:7" ht="33" customHeight="1" x14ac:dyDescent="0.25">
      <c r="A32" s="510"/>
      <c r="B32" s="514" t="s">
        <v>326</v>
      </c>
      <c r="C32" s="515"/>
      <c r="D32" s="234"/>
      <c r="E32" s="251" t="s">
        <v>138</v>
      </c>
      <c r="F32" s="271" t="s">
        <v>453</v>
      </c>
      <c r="G32" t="s">
        <v>463</v>
      </c>
    </row>
    <row r="33" spans="1:6" ht="22.5" customHeight="1" x14ac:dyDescent="0.25">
      <c r="A33" s="510"/>
      <c r="B33" s="548" t="s">
        <v>359</v>
      </c>
      <c r="C33" s="548"/>
      <c r="D33" s="548"/>
      <c r="E33" s="549"/>
    </row>
    <row r="34" spans="1:6" x14ac:dyDescent="0.25">
      <c r="A34" s="510"/>
      <c r="B34" s="518" t="s">
        <v>348</v>
      </c>
      <c r="C34" s="518"/>
      <c r="D34" s="273" t="s">
        <v>138</v>
      </c>
      <c r="E34" s="237"/>
    </row>
    <row r="35" spans="1:6" x14ac:dyDescent="0.25">
      <c r="A35" s="510"/>
      <c r="B35" s="551" t="s">
        <v>345</v>
      </c>
      <c r="C35" s="551"/>
      <c r="D35" s="244" t="s">
        <v>138</v>
      </c>
      <c r="E35" s="237"/>
      <c r="F35" t="s">
        <v>463</v>
      </c>
    </row>
    <row r="36" spans="1:6" x14ac:dyDescent="0.25">
      <c r="A36" s="510"/>
      <c r="B36" s="518" t="s">
        <v>346</v>
      </c>
      <c r="C36" s="518"/>
      <c r="D36" s="273" t="s">
        <v>138</v>
      </c>
      <c r="E36" s="237"/>
    </row>
    <row r="37" spans="1:6" x14ac:dyDescent="0.25">
      <c r="A37" s="510"/>
      <c r="B37" s="550" t="s">
        <v>347</v>
      </c>
      <c r="C37" s="550"/>
      <c r="D37" s="244" t="s">
        <v>138</v>
      </c>
      <c r="E37" s="237"/>
    </row>
    <row r="38" spans="1:6" x14ac:dyDescent="0.25">
      <c r="A38" s="510"/>
      <c r="B38" s="518" t="s">
        <v>349</v>
      </c>
      <c r="C38" s="518"/>
      <c r="D38" s="244" t="s">
        <v>138</v>
      </c>
      <c r="E38" s="237"/>
      <c r="F38" t="s">
        <v>463</v>
      </c>
    </row>
    <row r="39" spans="1:6" x14ac:dyDescent="0.25">
      <c r="A39" s="510"/>
      <c r="B39" s="518" t="s">
        <v>350</v>
      </c>
      <c r="C39" s="518"/>
      <c r="D39" s="244"/>
      <c r="E39" s="237" t="s">
        <v>138</v>
      </c>
    </row>
    <row r="40" spans="1:6" x14ac:dyDescent="0.25">
      <c r="A40" s="510"/>
      <c r="B40" s="518" t="s">
        <v>351</v>
      </c>
      <c r="C40" s="518"/>
      <c r="D40" s="244" t="s">
        <v>138</v>
      </c>
      <c r="E40" s="237"/>
    </row>
    <row r="41" spans="1:6" x14ac:dyDescent="0.25">
      <c r="A41" s="510"/>
      <c r="B41" s="518" t="s">
        <v>352</v>
      </c>
      <c r="C41" s="518"/>
      <c r="D41" s="244" t="s">
        <v>138</v>
      </c>
      <c r="E41" s="237"/>
    </row>
    <row r="42" spans="1:6" x14ac:dyDescent="0.25">
      <c r="A42" s="510"/>
      <c r="B42" s="550" t="s">
        <v>353</v>
      </c>
      <c r="C42" s="550"/>
      <c r="D42" s="273" t="s">
        <v>138</v>
      </c>
      <c r="E42" s="237"/>
    </row>
    <row r="43" spans="1:6" x14ac:dyDescent="0.25">
      <c r="A43" s="510"/>
      <c r="B43" s="518" t="s">
        <v>354</v>
      </c>
      <c r="C43" s="518"/>
      <c r="D43" s="244" t="s">
        <v>138</v>
      </c>
      <c r="E43" s="237"/>
    </row>
    <row r="44" spans="1:6" x14ac:dyDescent="0.25">
      <c r="A44" s="510"/>
      <c r="B44" s="518" t="s">
        <v>355</v>
      </c>
      <c r="C44" s="518"/>
      <c r="E44" s="244" t="s">
        <v>138</v>
      </c>
    </row>
    <row r="45" spans="1:6" x14ac:dyDescent="0.25">
      <c r="A45" s="510"/>
      <c r="B45" s="518" t="s">
        <v>356</v>
      </c>
      <c r="C45" s="518"/>
      <c r="D45" s="244" t="s">
        <v>138</v>
      </c>
      <c r="E45" s="237"/>
    </row>
    <row r="46" spans="1:6" x14ac:dyDescent="0.25">
      <c r="A46" s="510"/>
      <c r="B46" s="518" t="s">
        <v>357</v>
      </c>
      <c r="C46" s="518"/>
      <c r="D46" s="244" t="s">
        <v>138</v>
      </c>
      <c r="E46" s="237"/>
    </row>
    <row r="47" spans="1:6" ht="15.75" thickBot="1" x14ac:dyDescent="0.3">
      <c r="A47" s="511"/>
      <c r="B47" s="519" t="s">
        <v>358</v>
      </c>
      <c r="C47" s="519"/>
      <c r="D47" s="291" t="s">
        <v>138</v>
      </c>
      <c r="E47" s="272"/>
    </row>
    <row r="50" spans="1:5" ht="30.75" hidden="1" customHeight="1" x14ac:dyDescent="0.25">
      <c r="A50" s="539" t="s">
        <v>361</v>
      </c>
      <c r="B50" s="541" t="s">
        <v>360</v>
      </c>
      <c r="C50" s="541"/>
      <c r="D50" s="553" t="s">
        <v>362</v>
      </c>
      <c r="E50" s="554"/>
    </row>
    <row r="51" spans="1:5" hidden="1" x14ac:dyDescent="0.25">
      <c r="A51" s="540"/>
      <c r="B51" s="542"/>
      <c r="C51" s="542"/>
      <c r="D51" s="97" t="s">
        <v>98</v>
      </c>
      <c r="E51" s="236" t="s">
        <v>99</v>
      </c>
    </row>
    <row r="52" spans="1:5" hidden="1" x14ac:dyDescent="0.25">
      <c r="A52" s="509" t="s">
        <v>401</v>
      </c>
      <c r="B52" s="518" t="s">
        <v>307</v>
      </c>
      <c r="C52" s="552"/>
      <c r="D52" s="250" t="s">
        <v>138</v>
      </c>
      <c r="E52" s="237"/>
    </row>
    <row r="53" spans="1:5" ht="33" hidden="1" customHeight="1" x14ac:dyDescent="0.25">
      <c r="A53" s="510"/>
      <c r="B53" s="518" t="s">
        <v>311</v>
      </c>
      <c r="C53" s="552"/>
      <c r="D53" s="244"/>
      <c r="E53" s="251" t="s">
        <v>138</v>
      </c>
    </row>
    <row r="54" spans="1:5" hidden="1" x14ac:dyDescent="0.25">
      <c r="A54" s="510"/>
      <c r="B54" s="518" t="s">
        <v>308</v>
      </c>
      <c r="C54" s="552"/>
      <c r="D54" s="244"/>
      <c r="E54" s="251" t="s">
        <v>138</v>
      </c>
    </row>
    <row r="55" spans="1:5" ht="33" hidden="1" customHeight="1" x14ac:dyDescent="0.25">
      <c r="A55" s="510"/>
      <c r="B55" s="518" t="s">
        <v>309</v>
      </c>
      <c r="C55" s="552"/>
      <c r="D55" s="244"/>
      <c r="E55" s="251" t="s">
        <v>138</v>
      </c>
    </row>
    <row r="56" spans="1:5" ht="33" hidden="1" customHeight="1" x14ac:dyDescent="0.25">
      <c r="A56" s="510"/>
      <c r="B56" s="518" t="s">
        <v>310</v>
      </c>
      <c r="C56" s="552"/>
      <c r="D56" s="244"/>
      <c r="E56" s="251" t="s">
        <v>138</v>
      </c>
    </row>
    <row r="57" spans="1:5" ht="33" hidden="1" customHeight="1" x14ac:dyDescent="0.25">
      <c r="A57" s="510"/>
      <c r="B57" s="518" t="s">
        <v>312</v>
      </c>
      <c r="C57" s="552"/>
      <c r="D57" s="244"/>
      <c r="E57" s="251" t="s">
        <v>138</v>
      </c>
    </row>
    <row r="58" spans="1:5" ht="33" hidden="1" customHeight="1" x14ac:dyDescent="0.25">
      <c r="A58" s="510"/>
      <c r="B58" s="518" t="s">
        <v>313</v>
      </c>
      <c r="C58" s="552"/>
      <c r="D58" s="250" t="s">
        <v>138</v>
      </c>
      <c r="E58" s="237"/>
    </row>
    <row r="59" spans="1:5" ht="33" hidden="1" customHeight="1" x14ac:dyDescent="0.25">
      <c r="A59" s="510"/>
      <c r="B59" s="518" t="s">
        <v>314</v>
      </c>
      <c r="C59" s="552"/>
      <c r="D59" s="244"/>
      <c r="E59" s="251" t="s">
        <v>138</v>
      </c>
    </row>
    <row r="60" spans="1:5" ht="33" hidden="1" customHeight="1" x14ac:dyDescent="0.25">
      <c r="A60" s="510"/>
      <c r="B60" s="518" t="s">
        <v>315</v>
      </c>
      <c r="C60" s="552"/>
      <c r="D60" s="244"/>
      <c r="E60" s="251" t="s">
        <v>138</v>
      </c>
    </row>
    <row r="61" spans="1:5" ht="33" hidden="1" customHeight="1" x14ac:dyDescent="0.25">
      <c r="A61" s="510"/>
      <c r="B61" s="518" t="s">
        <v>316</v>
      </c>
      <c r="C61" s="552"/>
      <c r="D61" s="250" t="s">
        <v>138</v>
      </c>
      <c r="E61" s="237"/>
    </row>
    <row r="62" spans="1:5" ht="33" hidden="1" customHeight="1" x14ac:dyDescent="0.25">
      <c r="A62" s="510"/>
      <c r="B62" s="518" t="s">
        <v>317</v>
      </c>
      <c r="C62" s="552"/>
      <c r="D62" s="244"/>
      <c r="E62" s="251" t="s">
        <v>138</v>
      </c>
    </row>
    <row r="63" spans="1:5" ht="33" hidden="1" customHeight="1" x14ac:dyDescent="0.25">
      <c r="A63" s="510"/>
      <c r="B63" s="518" t="s">
        <v>318</v>
      </c>
      <c r="C63" s="552"/>
      <c r="D63" s="244"/>
      <c r="E63" s="237" t="s">
        <v>138</v>
      </c>
    </row>
    <row r="64" spans="1:5" ht="33" hidden="1" customHeight="1" x14ac:dyDescent="0.25">
      <c r="A64" s="510"/>
      <c r="B64" s="518" t="s">
        <v>319</v>
      </c>
      <c r="C64" s="552"/>
      <c r="D64" s="244"/>
      <c r="E64" s="237" t="s">
        <v>138</v>
      </c>
    </row>
    <row r="65" spans="1:5" ht="33" hidden="1" customHeight="1" x14ac:dyDescent="0.25">
      <c r="A65" s="510"/>
      <c r="B65" s="518" t="s">
        <v>320</v>
      </c>
      <c r="C65" s="552"/>
      <c r="D65" s="244" t="s">
        <v>138</v>
      </c>
      <c r="E65" s="237"/>
    </row>
    <row r="66" spans="1:5" ht="33" hidden="1" customHeight="1" x14ac:dyDescent="0.25">
      <c r="A66" s="510"/>
      <c r="B66" s="518" t="s">
        <v>321</v>
      </c>
      <c r="C66" s="552"/>
      <c r="D66" s="244" t="s">
        <v>138</v>
      </c>
      <c r="E66" s="237"/>
    </row>
    <row r="67" spans="1:5" ht="33" hidden="1" customHeight="1" x14ac:dyDescent="0.25">
      <c r="A67" s="510"/>
      <c r="B67" s="518" t="s">
        <v>322</v>
      </c>
      <c r="C67" s="552"/>
      <c r="D67" s="244"/>
      <c r="E67" s="237" t="s">
        <v>138</v>
      </c>
    </row>
    <row r="68" spans="1:5" hidden="1" x14ac:dyDescent="0.25">
      <c r="A68" s="510"/>
      <c r="B68" s="518" t="s">
        <v>323</v>
      </c>
      <c r="C68" s="552"/>
      <c r="D68" s="244" t="s">
        <v>138</v>
      </c>
      <c r="E68" s="237"/>
    </row>
    <row r="69" spans="1:5" ht="33" hidden="1" customHeight="1" x14ac:dyDescent="0.25">
      <c r="A69" s="510"/>
      <c r="B69" s="518" t="s">
        <v>324</v>
      </c>
      <c r="C69" s="552"/>
      <c r="D69" s="244" t="s">
        <v>138</v>
      </c>
      <c r="E69" s="237"/>
    </row>
    <row r="70" spans="1:5" ht="33" hidden="1" customHeight="1" x14ac:dyDescent="0.25">
      <c r="A70" s="510"/>
      <c r="B70" s="518" t="s">
        <v>325</v>
      </c>
      <c r="C70" s="518"/>
      <c r="D70" s="244" t="s">
        <v>138</v>
      </c>
      <c r="E70" s="237"/>
    </row>
    <row r="71" spans="1:5" ht="33" hidden="1" customHeight="1" x14ac:dyDescent="0.25">
      <c r="A71" s="510"/>
      <c r="B71" s="518" t="s">
        <v>326</v>
      </c>
      <c r="C71" s="552"/>
      <c r="D71" s="244" t="s">
        <v>138</v>
      </c>
      <c r="E71" s="237"/>
    </row>
    <row r="72" spans="1:5" ht="33" hidden="1" customHeight="1" x14ac:dyDescent="0.25">
      <c r="A72" s="510"/>
      <c r="B72" s="548" t="s">
        <v>359</v>
      </c>
      <c r="C72" s="548"/>
      <c r="D72" s="548"/>
      <c r="E72" s="549"/>
    </row>
    <row r="73" spans="1:5" hidden="1" x14ac:dyDescent="0.25">
      <c r="A73" s="510"/>
      <c r="B73" s="518" t="s">
        <v>348</v>
      </c>
      <c r="C73" s="518"/>
      <c r="D73" s="244" t="s">
        <v>138</v>
      </c>
      <c r="E73" s="237"/>
    </row>
    <row r="74" spans="1:5" hidden="1" x14ac:dyDescent="0.25">
      <c r="A74" s="510"/>
      <c r="B74" s="518" t="s">
        <v>345</v>
      </c>
      <c r="C74" s="518"/>
      <c r="D74" s="244" t="s">
        <v>138</v>
      </c>
      <c r="E74" s="237"/>
    </row>
    <row r="75" spans="1:5" hidden="1" x14ac:dyDescent="0.25">
      <c r="A75" s="510"/>
      <c r="B75" s="518" t="s">
        <v>346</v>
      </c>
      <c r="C75" s="518"/>
      <c r="D75" s="244" t="s">
        <v>138</v>
      </c>
      <c r="E75" s="237"/>
    </row>
    <row r="76" spans="1:5" hidden="1" x14ac:dyDescent="0.25">
      <c r="A76" s="510"/>
      <c r="B76" s="518" t="s">
        <v>347</v>
      </c>
      <c r="C76" s="518"/>
      <c r="D76" s="244" t="s">
        <v>138</v>
      </c>
      <c r="E76" s="237"/>
    </row>
    <row r="77" spans="1:5" hidden="1" x14ac:dyDescent="0.25">
      <c r="A77" s="510"/>
      <c r="B77" s="518" t="s">
        <v>349</v>
      </c>
      <c r="C77" s="518"/>
      <c r="D77" s="244" t="s">
        <v>138</v>
      </c>
      <c r="E77" s="237"/>
    </row>
    <row r="78" spans="1:5" hidden="1" x14ac:dyDescent="0.25">
      <c r="A78" s="510"/>
      <c r="B78" s="518" t="s">
        <v>350</v>
      </c>
      <c r="C78" s="518"/>
      <c r="D78" s="244" t="s">
        <v>138</v>
      </c>
      <c r="E78" s="237"/>
    </row>
    <row r="79" spans="1:5" hidden="1" x14ac:dyDescent="0.25">
      <c r="A79" s="510"/>
      <c r="B79" s="518" t="s">
        <v>351</v>
      </c>
      <c r="C79" s="518"/>
      <c r="D79" s="244" t="s">
        <v>138</v>
      </c>
      <c r="E79" s="237"/>
    </row>
    <row r="80" spans="1:5" hidden="1" x14ac:dyDescent="0.25">
      <c r="A80" s="510"/>
      <c r="B80" s="518" t="s">
        <v>352</v>
      </c>
      <c r="C80" s="518"/>
      <c r="D80" s="244" t="s">
        <v>138</v>
      </c>
      <c r="E80" s="237"/>
    </row>
    <row r="81" spans="1:5" hidden="1" x14ac:dyDescent="0.25">
      <c r="A81" s="510"/>
      <c r="B81" s="518" t="s">
        <v>353</v>
      </c>
      <c r="C81" s="518"/>
      <c r="D81" s="244" t="s">
        <v>138</v>
      </c>
      <c r="E81" s="237"/>
    </row>
    <row r="82" spans="1:5" hidden="1" x14ac:dyDescent="0.25">
      <c r="A82" s="510"/>
      <c r="B82" s="518" t="s">
        <v>354</v>
      </c>
      <c r="C82" s="518"/>
      <c r="D82" s="244" t="s">
        <v>138</v>
      </c>
      <c r="E82" s="237"/>
    </row>
    <row r="83" spans="1:5" hidden="1" x14ac:dyDescent="0.25">
      <c r="A83" s="510"/>
      <c r="B83" s="518" t="s">
        <v>355</v>
      </c>
      <c r="C83" s="518"/>
      <c r="E83" s="244" t="s">
        <v>138</v>
      </c>
    </row>
    <row r="84" spans="1:5" hidden="1" x14ac:dyDescent="0.25">
      <c r="A84" s="510"/>
      <c r="B84" s="518" t="s">
        <v>356</v>
      </c>
      <c r="C84" s="518"/>
      <c r="D84" s="244" t="s">
        <v>138</v>
      </c>
      <c r="E84" s="237"/>
    </row>
    <row r="85" spans="1:5" hidden="1" x14ac:dyDescent="0.25">
      <c r="A85" s="510"/>
      <c r="B85" s="518" t="s">
        <v>357</v>
      </c>
      <c r="C85" s="518"/>
      <c r="D85" s="244" t="s">
        <v>138</v>
      </c>
      <c r="E85" s="237"/>
    </row>
    <row r="86" spans="1:5" ht="15.75" hidden="1" thickBot="1" x14ac:dyDescent="0.3">
      <c r="A86" s="511"/>
      <c r="B86" s="519" t="s">
        <v>358</v>
      </c>
      <c r="C86" s="519"/>
      <c r="D86" s="209" t="s">
        <v>138</v>
      </c>
      <c r="E86" s="238"/>
    </row>
    <row r="87" spans="1:5" hidden="1" x14ac:dyDescent="0.25"/>
    <row r="88" spans="1:5" ht="15.75" hidden="1" thickBot="1" x14ac:dyDescent="0.3"/>
    <row r="89" spans="1:5" ht="28.5" hidden="1" customHeight="1" x14ac:dyDescent="0.25">
      <c r="A89" s="539" t="s">
        <v>361</v>
      </c>
      <c r="B89" s="541" t="s">
        <v>360</v>
      </c>
      <c r="C89" s="541"/>
      <c r="D89" s="543" t="s">
        <v>362</v>
      </c>
      <c r="E89" s="544"/>
    </row>
    <row r="90" spans="1:5" hidden="1" x14ac:dyDescent="0.25">
      <c r="A90" s="540"/>
      <c r="B90" s="542"/>
      <c r="C90" s="542"/>
      <c r="D90" s="97" t="s">
        <v>98</v>
      </c>
      <c r="E90" s="236" t="s">
        <v>99</v>
      </c>
    </row>
    <row r="91" spans="1:5" hidden="1" x14ac:dyDescent="0.25">
      <c r="A91" s="509" t="s">
        <v>402</v>
      </c>
      <c r="B91" s="512" t="s">
        <v>307</v>
      </c>
      <c r="C91" s="513"/>
      <c r="D91" s="250" t="s">
        <v>138</v>
      </c>
      <c r="E91" s="237"/>
    </row>
    <row r="92" spans="1:5" ht="33" hidden="1" customHeight="1" x14ac:dyDescent="0.25">
      <c r="A92" s="510"/>
      <c r="B92" s="512" t="s">
        <v>311</v>
      </c>
      <c r="C92" s="513"/>
      <c r="D92" s="244"/>
      <c r="E92" s="251" t="s">
        <v>138</v>
      </c>
    </row>
    <row r="93" spans="1:5" hidden="1" x14ac:dyDescent="0.25">
      <c r="A93" s="510"/>
      <c r="B93" s="512" t="s">
        <v>308</v>
      </c>
      <c r="C93" s="513"/>
      <c r="D93" s="244"/>
      <c r="E93" s="251" t="s">
        <v>138</v>
      </c>
    </row>
    <row r="94" spans="1:5" ht="33" hidden="1" customHeight="1" x14ac:dyDescent="0.25">
      <c r="A94" s="510"/>
      <c r="B94" s="512" t="s">
        <v>309</v>
      </c>
      <c r="C94" s="513"/>
      <c r="D94" s="244"/>
      <c r="E94" s="251" t="s">
        <v>138</v>
      </c>
    </row>
    <row r="95" spans="1:5" ht="33" hidden="1" customHeight="1" x14ac:dyDescent="0.25">
      <c r="A95" s="510"/>
      <c r="B95" s="512" t="s">
        <v>310</v>
      </c>
      <c r="C95" s="513"/>
      <c r="D95" s="244"/>
      <c r="E95" s="251" t="s">
        <v>138</v>
      </c>
    </row>
    <row r="96" spans="1:5" ht="33" hidden="1" customHeight="1" x14ac:dyDescent="0.25">
      <c r="A96" s="510"/>
      <c r="B96" s="512" t="s">
        <v>312</v>
      </c>
      <c r="C96" s="513"/>
      <c r="D96" s="244"/>
      <c r="E96" s="251" t="s">
        <v>138</v>
      </c>
    </row>
    <row r="97" spans="1:5" ht="33" hidden="1" customHeight="1" x14ac:dyDescent="0.25">
      <c r="A97" s="510"/>
      <c r="B97" s="512" t="s">
        <v>313</v>
      </c>
      <c r="C97" s="513"/>
      <c r="D97" s="250" t="s">
        <v>138</v>
      </c>
      <c r="E97" s="237"/>
    </row>
    <row r="98" spans="1:5" ht="33" hidden="1" customHeight="1" x14ac:dyDescent="0.25">
      <c r="A98" s="510"/>
      <c r="B98" s="512" t="s">
        <v>314</v>
      </c>
      <c r="C98" s="513"/>
      <c r="D98" s="244"/>
      <c r="E98" s="251" t="s">
        <v>138</v>
      </c>
    </row>
    <row r="99" spans="1:5" ht="33" hidden="1" customHeight="1" x14ac:dyDescent="0.25">
      <c r="A99" s="510"/>
      <c r="B99" s="512" t="s">
        <v>315</v>
      </c>
      <c r="C99" s="513"/>
      <c r="D99" s="244"/>
      <c r="E99" s="251" t="s">
        <v>138</v>
      </c>
    </row>
    <row r="100" spans="1:5" ht="33" hidden="1" customHeight="1" x14ac:dyDescent="0.25">
      <c r="A100" s="510"/>
      <c r="B100" s="512" t="s">
        <v>316</v>
      </c>
      <c r="C100" s="513"/>
      <c r="D100" s="250" t="s">
        <v>138</v>
      </c>
      <c r="E100" s="237"/>
    </row>
    <row r="101" spans="1:5" hidden="1" x14ac:dyDescent="0.25">
      <c r="A101" s="510"/>
      <c r="B101" s="512" t="s">
        <v>317</v>
      </c>
      <c r="C101" s="513"/>
      <c r="D101" s="244"/>
      <c r="E101" s="251" t="s">
        <v>138</v>
      </c>
    </row>
    <row r="102" spans="1:5" ht="33" hidden="1" customHeight="1" x14ac:dyDescent="0.25">
      <c r="A102" s="510"/>
      <c r="B102" s="512" t="s">
        <v>318</v>
      </c>
      <c r="C102" s="513"/>
      <c r="D102" s="244"/>
      <c r="E102" s="237" t="s">
        <v>138</v>
      </c>
    </row>
    <row r="103" spans="1:5" ht="33" hidden="1" customHeight="1" x14ac:dyDescent="0.25">
      <c r="A103" s="510"/>
      <c r="B103" s="512" t="s">
        <v>319</v>
      </c>
      <c r="C103" s="513"/>
      <c r="D103" s="244"/>
      <c r="E103" s="237" t="s">
        <v>138</v>
      </c>
    </row>
    <row r="104" spans="1:5" hidden="1" x14ac:dyDescent="0.25">
      <c r="A104" s="510"/>
      <c r="B104" s="512" t="s">
        <v>320</v>
      </c>
      <c r="C104" s="513"/>
      <c r="D104" s="244" t="s">
        <v>138</v>
      </c>
      <c r="E104" s="237"/>
    </row>
    <row r="105" spans="1:5" ht="33" hidden="1" customHeight="1" x14ac:dyDescent="0.25">
      <c r="A105" s="510"/>
      <c r="B105" s="512" t="s">
        <v>321</v>
      </c>
      <c r="C105" s="513"/>
      <c r="D105" s="244"/>
      <c r="E105" s="237" t="s">
        <v>138</v>
      </c>
    </row>
    <row r="106" spans="1:5" ht="33" hidden="1" customHeight="1" x14ac:dyDescent="0.25">
      <c r="A106" s="510"/>
      <c r="B106" s="512" t="s">
        <v>322</v>
      </c>
      <c r="C106" s="513"/>
      <c r="D106" s="244"/>
      <c r="E106" s="237" t="s">
        <v>138</v>
      </c>
    </row>
    <row r="107" spans="1:5" hidden="1" x14ac:dyDescent="0.25">
      <c r="A107" s="510"/>
      <c r="B107" s="512" t="s">
        <v>323</v>
      </c>
      <c r="C107" s="513"/>
      <c r="D107" s="244" t="s">
        <v>138</v>
      </c>
      <c r="E107" s="237"/>
    </row>
    <row r="108" spans="1:5" ht="33" hidden="1" customHeight="1" x14ac:dyDescent="0.25">
      <c r="A108" s="510"/>
      <c r="B108" s="512" t="s">
        <v>324</v>
      </c>
      <c r="C108" s="513"/>
      <c r="D108" s="244" t="s">
        <v>138</v>
      </c>
      <c r="E108" s="237"/>
    </row>
    <row r="109" spans="1:5" ht="33" hidden="1" customHeight="1" x14ac:dyDescent="0.25">
      <c r="A109" s="510"/>
      <c r="B109" s="518" t="s">
        <v>325</v>
      </c>
      <c r="C109" s="518"/>
      <c r="D109" s="244" t="s">
        <v>138</v>
      </c>
      <c r="E109" s="237"/>
    </row>
    <row r="110" spans="1:5" ht="33" hidden="1" customHeight="1" x14ac:dyDescent="0.25">
      <c r="A110" s="510"/>
      <c r="B110" s="512" t="s">
        <v>326</v>
      </c>
      <c r="C110" s="513"/>
      <c r="D110" s="244" t="s">
        <v>138</v>
      </c>
      <c r="E110" s="237"/>
    </row>
    <row r="111" spans="1:5" ht="33" hidden="1" customHeight="1" x14ac:dyDescent="0.25">
      <c r="A111" s="510"/>
      <c r="B111" s="548" t="s">
        <v>359</v>
      </c>
      <c r="C111" s="548"/>
      <c r="D111" s="548"/>
      <c r="E111" s="549"/>
    </row>
    <row r="112" spans="1:5" hidden="1" x14ac:dyDescent="0.25">
      <c r="A112" s="510"/>
      <c r="B112" s="518" t="s">
        <v>348</v>
      </c>
      <c r="C112" s="518"/>
      <c r="D112" s="244" t="s">
        <v>138</v>
      </c>
      <c r="E112" s="237"/>
    </row>
    <row r="113" spans="1:5" hidden="1" x14ac:dyDescent="0.25">
      <c r="A113" s="510"/>
      <c r="B113" s="518" t="s">
        <v>345</v>
      </c>
      <c r="C113" s="518"/>
      <c r="D113" s="244" t="s">
        <v>138</v>
      </c>
      <c r="E113" s="237"/>
    </row>
    <row r="114" spans="1:5" hidden="1" x14ac:dyDescent="0.25">
      <c r="A114" s="510"/>
      <c r="B114" s="518" t="s">
        <v>346</v>
      </c>
      <c r="C114" s="518"/>
      <c r="D114" s="244" t="s">
        <v>138</v>
      </c>
      <c r="E114" s="237"/>
    </row>
    <row r="115" spans="1:5" hidden="1" x14ac:dyDescent="0.25">
      <c r="A115" s="510"/>
      <c r="B115" s="518" t="s">
        <v>347</v>
      </c>
      <c r="C115" s="518"/>
      <c r="D115" s="244" t="s">
        <v>138</v>
      </c>
      <c r="E115" s="237"/>
    </row>
    <row r="116" spans="1:5" hidden="1" x14ac:dyDescent="0.25">
      <c r="A116" s="510"/>
      <c r="B116" s="518" t="s">
        <v>349</v>
      </c>
      <c r="C116" s="518"/>
      <c r="D116" s="244" t="s">
        <v>138</v>
      </c>
      <c r="E116" s="237"/>
    </row>
    <row r="117" spans="1:5" hidden="1" x14ac:dyDescent="0.25">
      <c r="A117" s="510"/>
      <c r="B117" s="518" t="s">
        <v>350</v>
      </c>
      <c r="C117" s="518"/>
      <c r="D117" s="244" t="s">
        <v>138</v>
      </c>
      <c r="E117" s="237"/>
    </row>
    <row r="118" spans="1:5" hidden="1" x14ac:dyDescent="0.25">
      <c r="A118" s="510"/>
      <c r="B118" s="518" t="s">
        <v>351</v>
      </c>
      <c r="C118" s="518"/>
      <c r="D118" s="244" t="s">
        <v>138</v>
      </c>
      <c r="E118" s="237"/>
    </row>
    <row r="119" spans="1:5" hidden="1" x14ac:dyDescent="0.25">
      <c r="A119" s="510"/>
      <c r="B119" s="518" t="s">
        <v>352</v>
      </c>
      <c r="C119" s="518"/>
      <c r="D119" s="244" t="s">
        <v>138</v>
      </c>
      <c r="E119" s="237"/>
    </row>
    <row r="120" spans="1:5" hidden="1" x14ac:dyDescent="0.25">
      <c r="A120" s="510"/>
      <c r="B120" s="518" t="s">
        <v>353</v>
      </c>
      <c r="C120" s="518"/>
      <c r="D120" s="244" t="s">
        <v>138</v>
      </c>
      <c r="E120" s="237"/>
    </row>
    <row r="121" spans="1:5" hidden="1" x14ac:dyDescent="0.25">
      <c r="A121" s="510"/>
      <c r="B121" s="518" t="s">
        <v>354</v>
      </c>
      <c r="C121" s="518"/>
      <c r="D121" s="244" t="s">
        <v>138</v>
      </c>
      <c r="E121" s="237"/>
    </row>
    <row r="122" spans="1:5" hidden="1" x14ac:dyDescent="0.25">
      <c r="A122" s="510"/>
      <c r="B122" s="518" t="s">
        <v>355</v>
      </c>
      <c r="C122" s="518"/>
      <c r="E122" s="244" t="s">
        <v>138</v>
      </c>
    </row>
    <row r="123" spans="1:5" hidden="1" x14ac:dyDescent="0.25">
      <c r="A123" s="510"/>
      <c r="B123" s="518" t="s">
        <v>356</v>
      </c>
      <c r="C123" s="518"/>
      <c r="D123" s="244" t="s">
        <v>138</v>
      </c>
      <c r="E123" s="237"/>
    </row>
    <row r="124" spans="1:5" hidden="1" x14ac:dyDescent="0.25">
      <c r="A124" s="510"/>
      <c r="B124" s="518" t="s">
        <v>357</v>
      </c>
      <c r="C124" s="518"/>
      <c r="D124" s="244" t="s">
        <v>138</v>
      </c>
      <c r="E124" s="237"/>
    </row>
    <row r="125" spans="1:5" ht="15.75" hidden="1" thickBot="1" x14ac:dyDescent="0.3">
      <c r="A125" s="511"/>
      <c r="B125" s="519" t="s">
        <v>358</v>
      </c>
      <c r="C125" s="519"/>
      <c r="D125" s="209" t="s">
        <v>138</v>
      </c>
      <c r="E125" s="238"/>
    </row>
  </sheetData>
  <mergeCells count="125">
    <mergeCell ref="B125:C125"/>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D45:E47 D52:E71 D112:E121 D73:E82 E44 D34:E43 D84:E86 E83 D123:E125 E122 D91:E110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3"/>
  <sheetViews>
    <sheetView zoomScale="70" zoomScaleNormal="70" workbookViewId="0">
      <selection activeCell="H1" sqref="H1:I4"/>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570" t="str">
        <f>CONTEXTO!B1</f>
        <v xml:space="preserve">PROCESO: </v>
      </c>
      <c r="B1" s="380"/>
      <c r="C1" s="380"/>
      <c r="D1" s="380"/>
      <c r="E1" s="380"/>
      <c r="F1" s="380"/>
      <c r="G1" s="381"/>
      <c r="H1" s="977" t="s">
        <v>556</v>
      </c>
      <c r="I1" s="977"/>
      <c r="J1" s="583"/>
      <c r="K1" s="2"/>
      <c r="N1" s="464"/>
    </row>
    <row r="2" spans="1:14" ht="15" customHeight="1" x14ac:dyDescent="0.2">
      <c r="A2" s="571"/>
      <c r="B2" s="383"/>
      <c r="C2" s="383"/>
      <c r="D2" s="383"/>
      <c r="E2" s="383"/>
      <c r="F2" s="383"/>
      <c r="G2" s="384"/>
      <c r="H2" s="518" t="s">
        <v>550</v>
      </c>
      <c r="I2" s="518"/>
      <c r="J2" s="584"/>
      <c r="K2" s="2"/>
      <c r="N2" s="464"/>
    </row>
    <row r="3" spans="1:14" ht="15" customHeight="1" x14ac:dyDescent="0.2">
      <c r="A3" s="571" t="s">
        <v>60</v>
      </c>
      <c r="B3" s="383"/>
      <c r="C3" s="383"/>
      <c r="D3" s="383"/>
      <c r="E3" s="383"/>
      <c r="F3" s="383"/>
      <c r="G3" s="384"/>
      <c r="H3" s="518" t="s">
        <v>549</v>
      </c>
      <c r="I3" s="518"/>
      <c r="J3" s="584"/>
      <c r="K3" s="2"/>
      <c r="N3" s="464"/>
    </row>
    <row r="4" spans="1:14" ht="15.75" customHeight="1" x14ac:dyDescent="0.2">
      <c r="A4" s="572"/>
      <c r="B4" s="500"/>
      <c r="C4" s="500"/>
      <c r="D4" s="500"/>
      <c r="E4" s="500"/>
      <c r="F4" s="500"/>
      <c r="G4" s="573"/>
      <c r="H4" s="518" t="s">
        <v>557</v>
      </c>
      <c r="I4" s="518"/>
      <c r="J4" s="585"/>
      <c r="K4" s="2"/>
      <c r="N4" s="464"/>
    </row>
    <row r="5" spans="1:14" ht="15.75" customHeight="1" x14ac:dyDescent="0.2">
      <c r="A5" s="580"/>
      <c r="B5" s="581"/>
      <c r="C5" s="581"/>
      <c r="D5" s="581"/>
      <c r="E5" s="581"/>
      <c r="F5" s="581"/>
      <c r="G5" s="581"/>
      <c r="H5" s="581"/>
      <c r="I5" s="581"/>
      <c r="J5" s="582"/>
      <c r="K5" s="2"/>
      <c r="N5" s="61"/>
    </row>
    <row r="6" spans="1:14" ht="15" customHeight="1" x14ac:dyDescent="0.2">
      <c r="A6" s="574" t="str">
        <f>CONTEXTO!A8</f>
        <v>PROCESO: PLANEACIÓN ESTRATÉGICA Y TERRITORIAL</v>
      </c>
      <c r="B6" s="575"/>
      <c r="C6" s="575"/>
      <c r="D6" s="575"/>
      <c r="E6" s="575"/>
      <c r="F6" s="575"/>
      <c r="G6" s="575"/>
      <c r="H6" s="575"/>
      <c r="I6" s="575"/>
      <c r="J6" s="576"/>
    </row>
    <row r="7" spans="1:14" ht="32.25" customHeight="1" thickBot="1" x14ac:dyDescent="0.25">
      <c r="A7" s="577"/>
      <c r="B7" s="578"/>
      <c r="C7" s="578"/>
      <c r="D7" s="578"/>
      <c r="E7" s="578"/>
      <c r="F7" s="578"/>
      <c r="G7" s="578"/>
      <c r="H7" s="578"/>
      <c r="I7" s="578"/>
      <c r="J7" s="579"/>
    </row>
    <row r="8" spans="1:14" ht="23.25" customHeight="1" x14ac:dyDescent="0.2">
      <c r="A8" s="589" t="s">
        <v>61</v>
      </c>
      <c r="B8" s="589"/>
      <c r="C8" s="589"/>
      <c r="D8" s="589"/>
      <c r="E8" s="586" t="s">
        <v>9</v>
      </c>
      <c r="F8" s="587"/>
      <c r="G8" s="587"/>
      <c r="H8" s="587"/>
      <c r="I8" s="587"/>
      <c r="J8" s="588"/>
    </row>
    <row r="9" spans="1:14" ht="23.25" customHeight="1" x14ac:dyDescent="0.2">
      <c r="A9" s="589"/>
      <c r="B9" s="589"/>
      <c r="C9" s="589"/>
      <c r="D9" s="589"/>
      <c r="E9" s="565" t="s">
        <v>62</v>
      </c>
      <c r="F9" s="565"/>
      <c r="G9" s="565" t="s">
        <v>63</v>
      </c>
      <c r="H9" s="565"/>
      <c r="I9" s="565"/>
      <c r="J9" s="565"/>
    </row>
    <row r="10" spans="1:14" ht="23.25" customHeight="1" x14ac:dyDescent="0.25">
      <c r="A10" s="589"/>
      <c r="B10" s="589"/>
      <c r="C10" s="589"/>
      <c r="D10" s="589"/>
      <c r="E10" s="566" t="s">
        <v>64</v>
      </c>
      <c r="F10" s="566"/>
      <c r="G10" s="567" t="s">
        <v>65</v>
      </c>
      <c r="H10" s="568"/>
      <c r="I10" s="568"/>
      <c r="J10" s="569"/>
    </row>
    <row r="11" spans="1:14" ht="43.5" customHeight="1" x14ac:dyDescent="0.2">
      <c r="A11" s="589"/>
      <c r="B11" s="589"/>
      <c r="C11" s="589"/>
      <c r="D11" s="589"/>
      <c r="E11" s="555" t="str">
        <f>'PRIORIZACIÓN DE CAUSA'!B20</f>
        <v xml:space="preserve">
Personal insuficiente para apoyar la totalidad de procesos </v>
      </c>
      <c r="F11" s="556"/>
      <c r="G11" s="590" t="s">
        <v>403</v>
      </c>
      <c r="H11" s="591"/>
      <c r="I11" s="591"/>
      <c r="J11" s="592"/>
    </row>
    <row r="12" spans="1:14" ht="43.5" customHeight="1" x14ac:dyDescent="0.2">
      <c r="A12" s="589"/>
      <c r="B12" s="589"/>
      <c r="C12" s="589"/>
      <c r="D12" s="589"/>
      <c r="E12" s="555" t="str">
        <f>'PRIORIZACIÓN DE CAUSA'!B21</f>
        <v xml:space="preserve">Dificultad en la continuidad de las actividades del proceso debido a la alta rotacion de personal. </v>
      </c>
      <c r="F12" s="556"/>
      <c r="G12" s="593"/>
      <c r="H12" s="594"/>
      <c r="I12" s="594"/>
      <c r="J12" s="595"/>
    </row>
    <row r="13" spans="1:14" ht="43.5" customHeight="1" x14ac:dyDescent="0.2">
      <c r="A13" s="589"/>
      <c r="B13" s="589"/>
      <c r="C13" s="589"/>
      <c r="D13" s="589"/>
      <c r="E13" s="555" t="str">
        <f>'PRIORIZACIÓN DE CAUSA'!B22</f>
        <v xml:space="preserve">Ausencia de  sentido de pertenencia por parte del personal con la entidad </v>
      </c>
      <c r="F13" s="556"/>
      <c r="G13" s="559" t="s">
        <v>404</v>
      </c>
      <c r="H13" s="560"/>
      <c r="I13" s="560"/>
      <c r="J13" s="561"/>
    </row>
    <row r="14" spans="1:14" ht="43.5" customHeight="1" x14ac:dyDescent="0.2">
      <c r="A14" s="589"/>
      <c r="B14" s="589"/>
      <c r="C14" s="589"/>
      <c r="D14" s="589"/>
      <c r="E14" s="555" t="str">
        <f>'PRIORIZACIÓN DE CAUSA'!B23</f>
        <v>Presupuesto insuficiente para la consecución de objetivos</v>
      </c>
      <c r="F14" s="556"/>
      <c r="G14" s="562" t="s">
        <v>405</v>
      </c>
      <c r="H14" s="563"/>
      <c r="I14" s="563"/>
      <c r="J14" s="564"/>
    </row>
    <row r="15" spans="1:14" ht="49.5" customHeight="1" x14ac:dyDescent="0.2">
      <c r="A15" s="589"/>
      <c r="B15" s="589"/>
      <c r="C15" s="589"/>
      <c r="D15" s="589"/>
      <c r="E15" s="555" t="str">
        <f>'PRIORIZACIÓN DE CAUSA'!B24</f>
        <v>Indebida formulaciòn de los diferentes planesde acción.</v>
      </c>
      <c r="F15" s="556"/>
      <c r="G15" s="562" t="s">
        <v>406</v>
      </c>
      <c r="H15" s="563"/>
      <c r="I15" s="563"/>
      <c r="J15" s="564"/>
    </row>
    <row r="16" spans="1:14" ht="49.5" customHeight="1" x14ac:dyDescent="0.2">
      <c r="A16" s="589"/>
      <c r="B16" s="589"/>
      <c r="C16" s="589"/>
      <c r="D16" s="589"/>
      <c r="E16" s="555" t="str">
        <f>'PRIORIZACIÓN DE CAUSA'!B25</f>
        <v xml:space="preserve">Dificultad del trabajo en equipo </v>
      </c>
      <c r="F16" s="556"/>
      <c r="G16" s="558" t="s">
        <v>407</v>
      </c>
      <c r="H16" s="558"/>
      <c r="I16" s="558"/>
      <c r="J16" s="558"/>
    </row>
    <row r="17" spans="1:10" ht="54.75" customHeight="1" x14ac:dyDescent="0.2">
      <c r="A17" s="589"/>
      <c r="B17" s="589"/>
      <c r="C17" s="589"/>
      <c r="D17" s="589"/>
      <c r="E17" s="555" t="str">
        <f>'PRIORIZACIÓN DE CAUSA'!B26</f>
        <v>Incumplimiento de la ejecución de los procedimientos y tramites internos</v>
      </c>
      <c r="F17" s="556"/>
      <c r="G17" s="557" t="s">
        <v>408</v>
      </c>
      <c r="H17" s="557"/>
      <c r="I17" s="557"/>
      <c r="J17" s="557"/>
    </row>
    <row r="18" spans="1:10" ht="48.75" customHeight="1" x14ac:dyDescent="0.2">
      <c r="A18" s="589"/>
      <c r="B18" s="589"/>
      <c r="C18" s="589"/>
      <c r="D18" s="589"/>
      <c r="E18" s="555" t="str">
        <f>'PRIORIZACIÓN DE CAUSA'!B27</f>
        <v>Personas externas que  puedan acceder modificar o alterar la información de uso exculsivo de la entidad.</v>
      </c>
      <c r="F18" s="556"/>
      <c r="G18" s="558" t="s">
        <v>409</v>
      </c>
      <c r="H18" s="558"/>
      <c r="I18" s="558"/>
      <c r="J18" s="558"/>
    </row>
    <row r="19" spans="1:10" ht="54.75" customHeight="1" x14ac:dyDescent="0.2">
      <c r="A19" s="589"/>
      <c r="B19" s="589"/>
      <c r="C19" s="589"/>
      <c r="D19" s="589"/>
      <c r="E19" s="555" t="str">
        <f>'PRIORIZACIÓN DE CAUSA'!B28</f>
        <v>Dificultad en la comunicación en los diferentes niveles jerarquicos</v>
      </c>
      <c r="F19" s="556"/>
      <c r="G19" s="599" t="s">
        <v>410</v>
      </c>
      <c r="H19" s="600"/>
      <c r="I19" s="600"/>
      <c r="J19" s="601"/>
    </row>
    <row r="20" spans="1:10" ht="59.25" customHeight="1" x14ac:dyDescent="0.2">
      <c r="A20" s="589"/>
      <c r="B20" s="589"/>
      <c r="C20" s="589"/>
      <c r="D20" s="589"/>
      <c r="E20" s="555" t="str">
        <f>'PRIORIZACIÓN DE CAUSA'!B29</f>
        <v>Deficiencia de desarrollos tecnologicos que permitan tener tramites en linea</v>
      </c>
      <c r="F20" s="556"/>
      <c r="G20" s="599" t="s">
        <v>411</v>
      </c>
      <c r="H20" s="600"/>
      <c r="I20" s="600"/>
      <c r="J20" s="601"/>
    </row>
    <row r="21" spans="1:10" ht="49.5" customHeight="1" x14ac:dyDescent="0.2">
      <c r="A21" s="589"/>
      <c r="B21" s="589"/>
      <c r="C21" s="589"/>
      <c r="D21" s="589"/>
      <c r="E21" s="555" t="str">
        <f>'PRIORIZACIÓN DE CAUSA'!B30</f>
        <v xml:space="preserve">Dificultad de la sistematización de la documentación fisica,  al no contar con la infraestructura tecnologica necesaria </v>
      </c>
      <c r="F21" s="556"/>
      <c r="G21" s="599" t="s">
        <v>412</v>
      </c>
      <c r="H21" s="600"/>
      <c r="I21" s="600"/>
      <c r="J21" s="601"/>
    </row>
    <row r="22" spans="1:10" ht="49.5" customHeight="1" x14ac:dyDescent="0.2">
      <c r="A22" s="589"/>
      <c r="B22" s="589"/>
      <c r="C22" s="589"/>
      <c r="D22" s="589"/>
      <c r="E22" s="555" t="str">
        <f>'PRIORIZACIÓN DE CAUSA'!B31</f>
        <v>falta de equipos tecnologicos que permitan salvaguardar la informacion (ups)</v>
      </c>
      <c r="F22" s="556"/>
      <c r="G22" s="599" t="s">
        <v>413</v>
      </c>
      <c r="H22" s="600"/>
      <c r="I22" s="600"/>
      <c r="J22" s="601"/>
    </row>
    <row r="23" spans="1:10" ht="49.5" customHeight="1" x14ac:dyDescent="0.2">
      <c r="A23" s="589"/>
      <c r="B23" s="589"/>
      <c r="C23" s="589"/>
      <c r="D23" s="589"/>
      <c r="E23" s="555" t="str">
        <f>'PRIORIZACIÓN DE CAUSA'!B32</f>
        <v>Retraso en la adopción y consecución  de equipos acordes a la necesidad.</v>
      </c>
      <c r="F23" s="556"/>
      <c r="G23" s="599" t="s">
        <v>414</v>
      </c>
      <c r="H23" s="600"/>
      <c r="I23" s="600"/>
      <c r="J23" s="601"/>
    </row>
    <row r="24" spans="1:10" ht="49.5" customHeight="1" x14ac:dyDescent="0.2">
      <c r="A24" s="589"/>
      <c r="B24" s="589"/>
      <c r="C24" s="589"/>
      <c r="D24" s="589"/>
      <c r="E24" s="555" t="s">
        <v>512</v>
      </c>
      <c r="F24" s="556"/>
      <c r="G24" s="562" t="s">
        <v>415</v>
      </c>
      <c r="H24" s="563"/>
      <c r="I24" s="563"/>
      <c r="J24" s="564"/>
    </row>
    <row r="25" spans="1:10" ht="49.5" customHeight="1" x14ac:dyDescent="0.2">
      <c r="A25" s="589"/>
      <c r="B25" s="589"/>
      <c r="C25" s="589"/>
      <c r="D25" s="589"/>
      <c r="E25" s="555" t="s">
        <v>450</v>
      </c>
      <c r="F25" s="556"/>
      <c r="G25" s="631"/>
      <c r="H25" s="632"/>
      <c r="I25" s="632"/>
      <c r="J25" s="633"/>
    </row>
    <row r="26" spans="1:10" ht="49.5" customHeight="1" x14ac:dyDescent="0.2">
      <c r="A26" s="589"/>
      <c r="B26" s="589"/>
      <c r="C26" s="589"/>
      <c r="D26" s="589"/>
      <c r="E26" s="555" t="s">
        <v>513</v>
      </c>
      <c r="F26" s="556"/>
      <c r="G26" s="562"/>
      <c r="H26" s="563"/>
      <c r="I26" s="563"/>
      <c r="J26" s="564"/>
    </row>
    <row r="27" spans="1:10" ht="51.75" customHeight="1" x14ac:dyDescent="0.2">
      <c r="A27" s="644" t="s">
        <v>7</v>
      </c>
      <c r="B27" s="644" t="s">
        <v>63</v>
      </c>
      <c r="C27" s="566" t="s">
        <v>66</v>
      </c>
      <c r="D27" s="566"/>
      <c r="E27" s="602" t="s">
        <v>519</v>
      </c>
      <c r="F27" s="603"/>
      <c r="G27" s="604" t="s">
        <v>520</v>
      </c>
      <c r="H27" s="605"/>
      <c r="I27" s="605"/>
      <c r="J27" s="606"/>
    </row>
    <row r="28" spans="1:10" ht="69.75" customHeight="1" x14ac:dyDescent="0.2">
      <c r="A28" s="644"/>
      <c r="B28" s="644"/>
      <c r="C28" s="621" t="s">
        <v>416</v>
      </c>
      <c r="D28" s="623"/>
      <c r="E28" s="596" t="s">
        <v>518</v>
      </c>
      <c r="F28" s="597"/>
      <c r="G28" s="596" t="s">
        <v>424</v>
      </c>
      <c r="H28" s="598"/>
      <c r="I28" s="598"/>
      <c r="J28" s="597"/>
    </row>
    <row r="29" spans="1:10" ht="51" customHeight="1" x14ac:dyDescent="0.2">
      <c r="A29" s="644"/>
      <c r="B29" s="644"/>
      <c r="C29" s="555" t="s">
        <v>417</v>
      </c>
      <c r="D29" s="556"/>
      <c r="E29" s="596" t="s">
        <v>482</v>
      </c>
      <c r="F29" s="597"/>
      <c r="G29" s="596" t="s">
        <v>425</v>
      </c>
      <c r="H29" s="598"/>
      <c r="I29" s="598"/>
      <c r="J29" s="597"/>
    </row>
    <row r="30" spans="1:10" ht="54.75" customHeight="1" x14ac:dyDescent="0.2">
      <c r="A30" s="644"/>
      <c r="B30" s="644"/>
      <c r="C30" s="555" t="s">
        <v>418</v>
      </c>
      <c r="D30" s="556"/>
      <c r="E30" s="596" t="s">
        <v>508</v>
      </c>
      <c r="F30" s="597"/>
      <c r="G30" s="596" t="s">
        <v>426</v>
      </c>
      <c r="H30" s="598"/>
      <c r="I30" s="598"/>
      <c r="J30" s="597"/>
    </row>
    <row r="31" spans="1:10" ht="49.5" customHeight="1" x14ac:dyDescent="0.2">
      <c r="A31" s="644"/>
      <c r="B31" s="644"/>
      <c r="C31" s="650" t="s">
        <v>419</v>
      </c>
      <c r="D31" s="641"/>
      <c r="E31" s="596" t="s">
        <v>507</v>
      </c>
      <c r="F31" s="597"/>
      <c r="G31" s="596" t="s">
        <v>427</v>
      </c>
      <c r="H31" s="598"/>
      <c r="I31" s="598"/>
      <c r="J31" s="597"/>
    </row>
    <row r="32" spans="1:10" ht="51" customHeight="1" x14ac:dyDescent="0.2">
      <c r="A32" s="644"/>
      <c r="B32" s="644"/>
      <c r="C32" s="621" t="s">
        <v>420</v>
      </c>
      <c r="D32" s="620"/>
      <c r="E32" s="596" t="s">
        <v>477</v>
      </c>
      <c r="F32" s="597"/>
      <c r="G32" s="611"/>
      <c r="H32" s="611"/>
      <c r="I32" s="611"/>
      <c r="J32" s="611"/>
    </row>
    <row r="33" spans="1:10" ht="52.5" customHeight="1" x14ac:dyDescent="0.2">
      <c r="A33" s="644"/>
      <c r="B33" s="644"/>
      <c r="C33" s="641" t="s">
        <v>421</v>
      </c>
      <c r="D33" s="641"/>
      <c r="E33" s="626" t="s">
        <v>491</v>
      </c>
      <c r="F33" s="627"/>
      <c r="G33" s="611"/>
      <c r="H33" s="611"/>
      <c r="I33" s="611"/>
      <c r="J33" s="611"/>
    </row>
    <row r="34" spans="1:10" ht="67.5" customHeight="1" x14ac:dyDescent="0.2">
      <c r="A34" s="644"/>
      <c r="B34" s="644"/>
      <c r="C34" s="641" t="s">
        <v>422</v>
      </c>
      <c r="D34" s="641"/>
      <c r="E34" s="626" t="s">
        <v>523</v>
      </c>
      <c r="F34" s="627"/>
      <c r="G34" s="628"/>
      <c r="H34" s="629"/>
      <c r="I34" s="629"/>
      <c r="J34" s="630"/>
    </row>
    <row r="35" spans="1:10" ht="51" customHeight="1" x14ac:dyDescent="0.2">
      <c r="A35" s="644"/>
      <c r="B35" s="644"/>
      <c r="C35" s="650" t="s">
        <v>423</v>
      </c>
      <c r="D35" s="650"/>
      <c r="E35" s="612" t="s">
        <v>515</v>
      </c>
      <c r="F35" s="612"/>
      <c r="G35" s="611"/>
      <c r="H35" s="611"/>
      <c r="I35" s="611"/>
      <c r="J35" s="611"/>
    </row>
    <row r="36" spans="1:10" ht="51" customHeight="1" x14ac:dyDescent="0.2">
      <c r="A36" s="644"/>
      <c r="B36" s="644"/>
      <c r="C36" s="651" t="s">
        <v>514</v>
      </c>
      <c r="D36" s="651"/>
      <c r="E36" s="613" t="s">
        <v>517</v>
      </c>
      <c r="F36" s="613"/>
      <c r="G36" s="614"/>
      <c r="H36" s="614"/>
      <c r="I36" s="614"/>
      <c r="J36" s="614"/>
    </row>
    <row r="37" spans="1:10" ht="51" customHeight="1" x14ac:dyDescent="0.2">
      <c r="A37" s="644"/>
      <c r="B37" s="644"/>
      <c r="C37" s="642"/>
      <c r="D37" s="643"/>
      <c r="E37" s="619"/>
      <c r="F37" s="620"/>
      <c r="G37" s="619"/>
      <c r="H37" s="624"/>
      <c r="I37" s="624"/>
      <c r="J37" s="620"/>
    </row>
    <row r="38" spans="1:10" ht="45.75" customHeight="1" x14ac:dyDescent="0.2">
      <c r="A38" s="644"/>
      <c r="B38" s="644"/>
      <c r="C38" s="642"/>
      <c r="D38" s="643"/>
      <c r="E38" s="619"/>
      <c r="F38" s="620"/>
      <c r="G38" s="619"/>
      <c r="H38" s="624"/>
      <c r="I38" s="624"/>
      <c r="J38" s="620"/>
    </row>
    <row r="39" spans="1:10" ht="41.25" customHeight="1" x14ac:dyDescent="0.2">
      <c r="A39" s="644"/>
      <c r="B39" s="644"/>
      <c r="C39" s="637"/>
      <c r="D39" s="637"/>
      <c r="E39" s="615"/>
      <c r="F39" s="615"/>
      <c r="G39" s="615"/>
      <c r="H39" s="615"/>
      <c r="I39" s="615"/>
      <c r="J39" s="615"/>
    </row>
    <row r="40" spans="1:10" ht="66" customHeight="1" x14ac:dyDescent="0.25">
      <c r="A40" s="644"/>
      <c r="B40" s="644" t="s">
        <v>62</v>
      </c>
      <c r="C40" s="566" t="s">
        <v>67</v>
      </c>
      <c r="D40" s="566"/>
      <c r="E40" s="645" t="s">
        <v>256</v>
      </c>
      <c r="F40" s="646"/>
      <c r="G40" s="647" t="s">
        <v>257</v>
      </c>
      <c r="H40" s="648"/>
      <c r="I40" s="648"/>
      <c r="J40" s="649"/>
    </row>
    <row r="41" spans="1:10" ht="51.75" customHeight="1" x14ac:dyDescent="0.2">
      <c r="A41" s="644"/>
      <c r="B41" s="644"/>
      <c r="C41" s="642" t="str">
        <f>'PRIORIZACIÓN DE CAUSA'!B12</f>
        <v xml:space="preserve">Cambios de gobierno </v>
      </c>
      <c r="D41" s="643"/>
      <c r="E41" s="596" t="s">
        <v>478</v>
      </c>
      <c r="F41" s="597"/>
      <c r="G41" s="634" t="s">
        <v>428</v>
      </c>
      <c r="H41" s="635"/>
      <c r="I41" s="635"/>
      <c r="J41" s="636"/>
    </row>
    <row r="42" spans="1:10" ht="47.25" customHeight="1" x14ac:dyDescent="0.2">
      <c r="A42" s="644"/>
      <c r="B42" s="644"/>
      <c r="C42" s="642" t="str">
        <f>'PRIORIZACIÓN DE CAUSA'!B13</f>
        <v xml:space="preserve"> Modificación de politicas publicas </v>
      </c>
      <c r="D42" s="643"/>
      <c r="E42" s="596" t="s">
        <v>479</v>
      </c>
      <c r="F42" s="597"/>
      <c r="G42" s="596" t="s">
        <v>429</v>
      </c>
      <c r="H42" s="598"/>
      <c r="I42" s="598"/>
      <c r="J42" s="597"/>
    </row>
    <row r="43" spans="1:10" ht="49.5" customHeight="1" x14ac:dyDescent="0.2">
      <c r="A43" s="644"/>
      <c r="B43" s="644"/>
      <c r="C43" s="642" t="str">
        <f>'PRIORIZACIÓN DE CAUSA'!B14</f>
        <v xml:space="preserve">Cambios demograficos que influyen en la planeación </v>
      </c>
      <c r="D43" s="643"/>
      <c r="E43" s="612" t="s">
        <v>480</v>
      </c>
      <c r="F43" s="612"/>
      <c r="G43" s="612" t="s">
        <v>430</v>
      </c>
      <c r="H43" s="612"/>
      <c r="I43" s="612"/>
      <c r="J43" s="612"/>
    </row>
    <row r="44" spans="1:10" ht="48" customHeight="1" x14ac:dyDescent="0.2">
      <c r="A44" s="644"/>
      <c r="B44" s="644"/>
      <c r="C44" s="642" t="str">
        <f>'PRIORIZACIÓN DE CAUSA'!B15</f>
        <v>la obsolesencia planeada de parte de la industria de las telecomunicaciones.</v>
      </c>
      <c r="D44" s="643"/>
      <c r="E44" s="611" t="s">
        <v>481</v>
      </c>
      <c r="F44" s="611"/>
      <c r="G44" s="612" t="s">
        <v>431</v>
      </c>
      <c r="H44" s="612"/>
      <c r="I44" s="612"/>
      <c r="J44" s="612"/>
    </row>
    <row r="45" spans="1:10" ht="60" customHeight="1" x14ac:dyDescent="0.2">
      <c r="A45" s="644"/>
      <c r="B45" s="644"/>
      <c r="C45" s="642" t="str">
        <f>'PRIORIZACIÓN DE CAUSA'!B16</f>
        <v>Ocurrecia de un evento catastrofico que afecte el territorio municipal (COVID-19)</v>
      </c>
      <c r="D45" s="643"/>
      <c r="E45" s="639" t="s">
        <v>488</v>
      </c>
      <c r="F45" s="639"/>
      <c r="G45" s="612" t="s">
        <v>485</v>
      </c>
      <c r="H45" s="612"/>
      <c r="I45" s="612"/>
      <c r="J45" s="612"/>
    </row>
    <row r="46" spans="1:10" ht="45.75" customHeight="1" x14ac:dyDescent="0.25">
      <c r="A46" s="644"/>
      <c r="B46" s="644"/>
      <c r="C46" s="642" t="str">
        <f>'PRIORIZACIÓN DE CAUSA'!B17</f>
        <v xml:space="preserve">Propagación del virus covid-19 a pesar de los esfuerzos estatales y de la sociedad para evitar su contagio </v>
      </c>
      <c r="D46" s="643"/>
      <c r="E46" s="640" t="s">
        <v>496</v>
      </c>
      <c r="F46" s="640"/>
      <c r="G46" s="612" t="s">
        <v>501</v>
      </c>
      <c r="H46" s="612"/>
      <c r="I46" s="612"/>
      <c r="J46" s="612"/>
    </row>
    <row r="47" spans="1:10" ht="45" customHeight="1" x14ac:dyDescent="0.25">
      <c r="A47" s="644"/>
      <c r="B47" s="644"/>
      <c r="C47" s="642" t="str">
        <f>'PRIORIZACIÓN DE CAUSA'!B18</f>
        <v xml:space="preserve">Decretos emitidos para evitar el contacto social y hacer trabajo en casa </v>
      </c>
      <c r="D47" s="643"/>
      <c r="E47" s="625"/>
      <c r="F47" s="625"/>
      <c r="G47" s="621" t="s">
        <v>524</v>
      </c>
      <c r="H47" s="622"/>
      <c r="I47" s="622"/>
      <c r="J47" s="623"/>
    </row>
    <row r="48" spans="1:10" ht="50.25" customHeight="1" x14ac:dyDescent="0.2">
      <c r="A48" s="644"/>
      <c r="B48" s="644"/>
      <c r="C48" s="642" t="str">
        <f>'PRIORIZACIÓN DE CAUSA'!B19</f>
        <v xml:space="preserve">Difultad en la comunicación con los usuarios o grupos de interes </v>
      </c>
      <c r="D48" s="643"/>
      <c r="E48" s="607"/>
      <c r="F48" s="609"/>
      <c r="G48" s="607"/>
      <c r="H48" s="608"/>
      <c r="I48" s="608"/>
      <c r="J48" s="609"/>
    </row>
    <row r="49" spans="1:10" ht="52.5" customHeight="1" x14ac:dyDescent="0.2">
      <c r="A49" s="644"/>
      <c r="B49" s="644"/>
      <c r="C49" s="642"/>
      <c r="D49" s="643"/>
      <c r="E49" s="616"/>
      <c r="F49" s="617"/>
      <c r="G49" s="616"/>
      <c r="H49" s="618"/>
      <c r="I49" s="618"/>
      <c r="J49" s="617"/>
    </row>
    <row r="50" spans="1:10" ht="48" customHeight="1" x14ac:dyDescent="0.2">
      <c r="A50" s="644"/>
      <c r="B50" s="644"/>
      <c r="C50" s="607"/>
      <c r="D50" s="609"/>
      <c r="E50" s="607"/>
      <c r="F50" s="609"/>
      <c r="G50" s="607"/>
      <c r="H50" s="608"/>
      <c r="I50" s="608"/>
      <c r="J50" s="609"/>
    </row>
    <row r="51" spans="1:10" ht="46.5" customHeight="1" x14ac:dyDescent="0.2">
      <c r="A51" s="644"/>
      <c r="B51" s="644"/>
      <c r="C51" s="607"/>
      <c r="D51" s="609"/>
      <c r="E51" s="616"/>
      <c r="F51" s="617"/>
      <c r="G51" s="616"/>
      <c r="H51" s="618"/>
      <c r="I51" s="618"/>
      <c r="J51" s="617"/>
    </row>
    <row r="52" spans="1:10" ht="48" customHeight="1" x14ac:dyDescent="0.2">
      <c r="A52" s="644"/>
      <c r="B52" s="644"/>
      <c r="C52" s="607"/>
      <c r="D52" s="609"/>
      <c r="E52" s="607"/>
      <c r="F52" s="609"/>
      <c r="G52" s="607"/>
      <c r="H52" s="608"/>
      <c r="I52" s="608"/>
      <c r="J52" s="609"/>
    </row>
    <row r="53" spans="1:10" ht="53.25" customHeight="1" x14ac:dyDescent="0.2">
      <c r="A53" s="644"/>
      <c r="B53" s="644"/>
      <c r="C53" s="607"/>
      <c r="D53" s="609"/>
      <c r="E53" s="607"/>
      <c r="F53" s="609"/>
      <c r="G53" s="607"/>
      <c r="H53" s="608"/>
      <c r="I53" s="608"/>
      <c r="J53" s="609"/>
    </row>
    <row r="54" spans="1:10" ht="43.5" customHeight="1" x14ac:dyDescent="0.2">
      <c r="A54" s="644"/>
      <c r="B54" s="644"/>
      <c r="C54" s="637"/>
      <c r="D54" s="637"/>
      <c r="E54" s="637"/>
      <c r="F54" s="637"/>
      <c r="G54" s="637"/>
      <c r="H54" s="637"/>
      <c r="I54" s="637"/>
      <c r="J54" s="637"/>
    </row>
    <row r="55" spans="1:10" ht="48.75" customHeight="1" x14ac:dyDescent="0.2">
      <c r="A55" s="644"/>
      <c r="B55" s="644"/>
      <c r="C55" s="637"/>
      <c r="D55" s="637"/>
      <c r="E55" s="637"/>
      <c r="F55" s="637"/>
      <c r="G55" s="637"/>
      <c r="H55" s="637"/>
      <c r="I55" s="637"/>
      <c r="J55" s="637"/>
    </row>
    <row r="56" spans="1:10" x14ac:dyDescent="0.2">
      <c r="C56" s="65"/>
      <c r="D56" s="65"/>
      <c r="E56" s="638"/>
      <c r="F56" s="638"/>
      <c r="G56" s="638"/>
      <c r="H56" s="638"/>
      <c r="I56" s="638"/>
      <c r="J56" s="638"/>
    </row>
    <row r="57" spans="1:10" x14ac:dyDescent="0.2">
      <c r="C57" s="65"/>
      <c r="D57" s="65"/>
      <c r="E57" s="638"/>
      <c r="F57" s="638"/>
      <c r="G57" s="638"/>
      <c r="H57" s="638"/>
      <c r="I57" s="638"/>
      <c r="J57" s="638"/>
    </row>
    <row r="58" spans="1:10" x14ac:dyDescent="0.2">
      <c r="E58" s="610"/>
      <c r="F58" s="610"/>
      <c r="G58" s="610"/>
      <c r="H58" s="610"/>
      <c r="I58" s="610"/>
      <c r="J58" s="610"/>
    </row>
    <row r="59" spans="1:10" x14ac:dyDescent="0.2">
      <c r="E59" s="610"/>
      <c r="F59" s="610"/>
      <c r="G59" s="610"/>
      <c r="H59" s="610"/>
      <c r="I59" s="610"/>
      <c r="J59" s="610"/>
    </row>
    <row r="60" spans="1:10" x14ac:dyDescent="0.2">
      <c r="E60" s="610"/>
      <c r="F60" s="610"/>
      <c r="G60" s="610"/>
      <c r="H60" s="610"/>
      <c r="I60" s="610"/>
      <c r="J60" s="610"/>
    </row>
    <row r="61" spans="1:10" x14ac:dyDescent="0.2">
      <c r="E61" s="610"/>
      <c r="F61" s="610"/>
      <c r="G61" s="610"/>
      <c r="H61" s="610"/>
      <c r="I61" s="610"/>
      <c r="J61" s="610"/>
    </row>
    <row r="62" spans="1:10" x14ac:dyDescent="0.2">
      <c r="E62" s="610"/>
      <c r="F62" s="610"/>
      <c r="G62" s="610"/>
      <c r="H62" s="610"/>
      <c r="I62" s="610"/>
      <c r="J62" s="610"/>
    </row>
    <row r="63" spans="1:10" x14ac:dyDescent="0.2">
      <c r="E63" s="610"/>
      <c r="F63" s="610"/>
      <c r="G63" s="610"/>
      <c r="H63" s="610"/>
      <c r="I63" s="610"/>
      <c r="J63" s="610"/>
    </row>
    <row r="64" spans="1:10" x14ac:dyDescent="0.2">
      <c r="E64" s="610"/>
      <c r="F64" s="610"/>
      <c r="G64" s="610"/>
      <c r="H64" s="610"/>
      <c r="I64" s="610"/>
      <c r="J64" s="610"/>
    </row>
    <row r="65" spans="5:10" x14ac:dyDescent="0.2">
      <c r="E65" s="610"/>
      <c r="F65" s="610"/>
      <c r="G65" s="610"/>
      <c r="H65" s="610"/>
      <c r="I65" s="610"/>
      <c r="J65" s="610"/>
    </row>
    <row r="66" spans="5:10" x14ac:dyDescent="0.2">
      <c r="E66" s="610"/>
      <c r="F66" s="610"/>
      <c r="G66" s="610"/>
      <c r="H66" s="610"/>
      <c r="I66" s="610"/>
      <c r="J66" s="610"/>
    </row>
    <row r="67" spans="5:10" x14ac:dyDescent="0.2">
      <c r="E67" s="610"/>
      <c r="F67" s="610"/>
      <c r="G67" s="610"/>
      <c r="H67" s="610"/>
      <c r="I67" s="610"/>
      <c r="J67" s="610"/>
    </row>
    <row r="68" spans="5:10" x14ac:dyDescent="0.2">
      <c r="E68" s="610"/>
      <c r="F68" s="610"/>
      <c r="G68" s="610"/>
      <c r="H68" s="610"/>
      <c r="I68" s="610"/>
      <c r="J68" s="610"/>
    </row>
    <row r="69" spans="5:10" x14ac:dyDescent="0.2">
      <c r="E69" s="610"/>
      <c r="F69" s="610"/>
      <c r="G69" s="610"/>
      <c r="H69" s="610"/>
      <c r="I69" s="610"/>
      <c r="J69" s="610"/>
    </row>
    <row r="70" spans="5:10" x14ac:dyDescent="0.2">
      <c r="E70" s="610"/>
      <c r="F70" s="610"/>
      <c r="G70" s="610"/>
      <c r="H70" s="610"/>
      <c r="I70" s="610"/>
      <c r="J70" s="610"/>
    </row>
    <row r="71" spans="5:10" x14ac:dyDescent="0.2">
      <c r="E71" s="610"/>
      <c r="F71" s="610"/>
      <c r="G71" s="610"/>
      <c r="H71" s="610"/>
      <c r="I71" s="610"/>
      <c r="J71" s="610"/>
    </row>
    <row r="72" spans="5:10" x14ac:dyDescent="0.2">
      <c r="E72" s="610"/>
      <c r="F72" s="610"/>
      <c r="G72" s="610"/>
      <c r="H72" s="610"/>
      <c r="I72" s="610"/>
      <c r="J72" s="610"/>
    </row>
    <row r="73" spans="5:10" x14ac:dyDescent="0.2">
      <c r="E73" s="610"/>
      <c r="F73" s="610"/>
      <c r="G73" s="610"/>
      <c r="H73" s="610"/>
      <c r="I73" s="610"/>
      <c r="J73" s="610"/>
    </row>
    <row r="74" spans="5:10" x14ac:dyDescent="0.2">
      <c r="E74" s="610"/>
      <c r="F74" s="610"/>
      <c r="G74" s="610"/>
      <c r="H74" s="610"/>
      <c r="I74" s="610"/>
      <c r="J74" s="610"/>
    </row>
    <row r="75" spans="5:10" x14ac:dyDescent="0.2">
      <c r="E75" s="610"/>
      <c r="F75" s="610"/>
      <c r="G75" s="610"/>
      <c r="H75" s="610"/>
      <c r="I75" s="610"/>
      <c r="J75" s="610"/>
    </row>
    <row r="76" spans="5:10" x14ac:dyDescent="0.2">
      <c r="E76" s="610"/>
      <c r="F76" s="610"/>
      <c r="G76" s="610"/>
      <c r="H76" s="610"/>
      <c r="I76" s="610"/>
      <c r="J76" s="610"/>
    </row>
    <row r="77" spans="5:10" x14ac:dyDescent="0.2">
      <c r="E77" s="610"/>
      <c r="F77" s="610"/>
      <c r="G77" s="610"/>
      <c r="H77" s="610"/>
      <c r="I77" s="610"/>
      <c r="J77" s="610"/>
    </row>
    <row r="78" spans="5:10" x14ac:dyDescent="0.2">
      <c r="E78" s="610"/>
      <c r="F78" s="610"/>
      <c r="G78" s="610"/>
      <c r="H78" s="610"/>
      <c r="I78" s="610"/>
      <c r="J78" s="610"/>
    </row>
    <row r="79" spans="5:10" x14ac:dyDescent="0.2">
      <c r="E79" s="610"/>
      <c r="F79" s="610"/>
      <c r="G79" s="610"/>
      <c r="H79" s="610"/>
      <c r="I79" s="610"/>
      <c r="J79" s="610"/>
    </row>
    <row r="80" spans="5:10" x14ac:dyDescent="0.2">
      <c r="E80" s="610"/>
      <c r="F80" s="610"/>
      <c r="G80" s="610"/>
      <c r="H80" s="610"/>
      <c r="I80" s="610"/>
      <c r="J80" s="610"/>
    </row>
    <row r="81" spans="5:10" x14ac:dyDescent="0.2">
      <c r="E81" s="610"/>
      <c r="F81" s="610"/>
      <c r="G81" s="610"/>
      <c r="H81" s="610"/>
      <c r="I81" s="610"/>
      <c r="J81" s="610"/>
    </row>
    <row r="82" spans="5:10" x14ac:dyDescent="0.2">
      <c r="E82" s="610"/>
      <c r="F82" s="610"/>
      <c r="G82" s="610"/>
      <c r="H82" s="610"/>
      <c r="I82" s="610"/>
      <c r="J82" s="610"/>
    </row>
    <row r="83" spans="5:10" x14ac:dyDescent="0.2">
      <c r="E83" s="610"/>
      <c r="F83" s="610"/>
      <c r="G83" s="610"/>
      <c r="H83" s="610"/>
      <c r="I83" s="610"/>
      <c r="J83" s="610"/>
    </row>
    <row r="84" spans="5:10" x14ac:dyDescent="0.2">
      <c r="E84" s="610"/>
      <c r="F84" s="610"/>
      <c r="G84" s="610"/>
      <c r="H84" s="610"/>
      <c r="I84" s="610"/>
      <c r="J84" s="610"/>
    </row>
    <row r="85" spans="5:10" x14ac:dyDescent="0.2">
      <c r="E85" s="610"/>
      <c r="F85" s="610"/>
      <c r="G85" s="610"/>
      <c r="H85" s="610"/>
      <c r="I85" s="610"/>
      <c r="J85" s="610"/>
    </row>
    <row r="86" spans="5:10" x14ac:dyDescent="0.2">
      <c r="E86" s="610"/>
      <c r="F86" s="610"/>
      <c r="G86" s="610"/>
      <c r="H86" s="610"/>
      <c r="I86" s="610"/>
      <c r="J86" s="610"/>
    </row>
    <row r="87" spans="5:10" x14ac:dyDescent="0.2">
      <c r="E87" s="610"/>
      <c r="F87" s="610"/>
      <c r="G87" s="610"/>
      <c r="H87" s="610"/>
      <c r="I87" s="610"/>
      <c r="J87" s="610"/>
    </row>
    <row r="88" spans="5:10" x14ac:dyDescent="0.2">
      <c r="E88" s="610"/>
      <c r="F88" s="610"/>
      <c r="G88" s="610"/>
      <c r="H88" s="610"/>
      <c r="I88" s="610"/>
      <c r="J88" s="610"/>
    </row>
    <row r="89" spans="5:10" x14ac:dyDescent="0.2">
      <c r="E89" s="610"/>
      <c r="F89" s="610"/>
      <c r="G89" s="610"/>
      <c r="H89" s="610"/>
      <c r="I89" s="610"/>
      <c r="J89" s="610"/>
    </row>
    <row r="90" spans="5:10" x14ac:dyDescent="0.2">
      <c r="E90" s="610"/>
      <c r="F90" s="610"/>
      <c r="G90" s="610"/>
      <c r="H90" s="610"/>
      <c r="I90" s="610"/>
      <c r="J90" s="610"/>
    </row>
    <row r="91" spans="5:10" x14ac:dyDescent="0.2">
      <c r="E91" s="610"/>
      <c r="F91" s="610"/>
      <c r="G91" s="610"/>
      <c r="H91" s="610"/>
      <c r="I91" s="610"/>
      <c r="J91" s="610"/>
    </row>
    <row r="92" spans="5:10" x14ac:dyDescent="0.2">
      <c r="E92" s="610"/>
      <c r="F92" s="610"/>
      <c r="G92" s="610"/>
      <c r="H92" s="610"/>
      <c r="I92" s="610"/>
      <c r="J92" s="610"/>
    </row>
    <row r="93" spans="5:10" x14ac:dyDescent="0.2">
      <c r="E93" s="610"/>
      <c r="F93" s="610"/>
      <c r="G93" s="610"/>
      <c r="H93" s="610"/>
      <c r="I93" s="610"/>
      <c r="J93" s="610"/>
    </row>
    <row r="94" spans="5:10" x14ac:dyDescent="0.2">
      <c r="E94" s="610"/>
      <c r="F94" s="610"/>
      <c r="G94" s="610"/>
      <c r="H94" s="610"/>
      <c r="I94" s="610"/>
      <c r="J94" s="610"/>
    </row>
    <row r="95" spans="5:10" x14ac:dyDescent="0.2">
      <c r="E95" s="610"/>
      <c r="F95" s="610"/>
      <c r="G95" s="610"/>
      <c r="H95" s="610"/>
      <c r="I95" s="610"/>
      <c r="J95" s="610"/>
    </row>
    <row r="96" spans="5:10" x14ac:dyDescent="0.2">
      <c r="E96" s="610"/>
      <c r="F96" s="610"/>
      <c r="G96" s="610"/>
      <c r="H96" s="610"/>
      <c r="I96" s="610"/>
      <c r="J96" s="610"/>
    </row>
    <row r="97" spans="5:10" x14ac:dyDescent="0.2">
      <c r="E97" s="610"/>
      <c r="F97" s="610"/>
      <c r="G97" s="610"/>
      <c r="H97" s="610"/>
      <c r="I97" s="610"/>
      <c r="J97" s="610"/>
    </row>
    <row r="98" spans="5:10" x14ac:dyDescent="0.2">
      <c r="E98" s="610"/>
      <c r="F98" s="610"/>
      <c r="G98" s="610"/>
      <c r="H98" s="610"/>
      <c r="I98" s="610"/>
      <c r="J98" s="610"/>
    </row>
    <row r="99" spans="5:10" x14ac:dyDescent="0.2">
      <c r="E99" s="610"/>
      <c r="F99" s="610"/>
      <c r="G99" s="610"/>
      <c r="H99" s="610"/>
      <c r="I99" s="610"/>
      <c r="J99" s="610"/>
    </row>
    <row r="100" spans="5:10" x14ac:dyDescent="0.2">
      <c r="E100" s="610"/>
      <c r="F100" s="610"/>
      <c r="G100" s="610"/>
      <c r="H100" s="610"/>
      <c r="I100" s="610"/>
      <c r="J100" s="610"/>
    </row>
    <row r="101" spans="5:10" x14ac:dyDescent="0.2">
      <c r="E101" s="610"/>
      <c r="F101" s="610"/>
      <c r="G101" s="610"/>
      <c r="H101" s="610"/>
      <c r="I101" s="610"/>
      <c r="J101" s="610"/>
    </row>
    <row r="102" spans="5:10" x14ac:dyDescent="0.2">
      <c r="E102" s="610"/>
      <c r="F102" s="610"/>
      <c r="G102" s="610"/>
      <c r="H102" s="610"/>
      <c r="I102" s="610"/>
      <c r="J102" s="610"/>
    </row>
    <row r="103" spans="5:10" x14ac:dyDescent="0.2">
      <c r="E103" s="610"/>
      <c r="F103" s="610"/>
      <c r="G103" s="610"/>
      <c r="H103" s="610"/>
      <c r="I103" s="610"/>
      <c r="J103" s="610"/>
    </row>
    <row r="104" spans="5:10" x14ac:dyDescent="0.2">
      <c r="E104" s="610"/>
      <c r="F104" s="610"/>
      <c r="G104" s="610"/>
      <c r="H104" s="610"/>
      <c r="I104" s="610"/>
      <c r="J104" s="610"/>
    </row>
    <row r="105" spans="5:10" x14ac:dyDescent="0.2">
      <c r="E105" s="610"/>
      <c r="F105" s="610"/>
      <c r="G105" s="610"/>
      <c r="H105" s="610"/>
      <c r="I105" s="610"/>
      <c r="J105" s="610"/>
    </row>
    <row r="106" spans="5:10" x14ac:dyDescent="0.2">
      <c r="E106" s="610"/>
      <c r="F106" s="610"/>
      <c r="G106" s="610"/>
      <c r="H106" s="610"/>
      <c r="I106" s="610"/>
      <c r="J106" s="610"/>
    </row>
    <row r="107" spans="5:10" x14ac:dyDescent="0.2">
      <c r="E107" s="610"/>
      <c r="F107" s="610"/>
      <c r="G107" s="610"/>
      <c r="H107" s="610"/>
      <c r="I107" s="610"/>
      <c r="J107" s="610"/>
    </row>
    <row r="108" spans="5:10" x14ac:dyDescent="0.2">
      <c r="E108" s="610"/>
      <c r="F108" s="610"/>
      <c r="G108" s="610"/>
      <c r="H108" s="610"/>
      <c r="I108" s="610"/>
      <c r="J108" s="610"/>
    </row>
    <row r="109" spans="5:10" x14ac:dyDescent="0.2">
      <c r="E109" s="610"/>
      <c r="F109" s="610"/>
      <c r="G109" s="610"/>
      <c r="H109" s="610"/>
      <c r="I109" s="610"/>
      <c r="J109" s="610"/>
    </row>
    <row r="110" spans="5:10" x14ac:dyDescent="0.2">
      <c r="E110" s="610"/>
      <c r="F110" s="610"/>
      <c r="G110" s="610"/>
      <c r="H110" s="610"/>
      <c r="I110" s="610"/>
      <c r="J110" s="610"/>
    </row>
    <row r="111" spans="5:10" x14ac:dyDescent="0.2">
      <c r="E111" s="610"/>
      <c r="F111" s="610"/>
      <c r="G111" s="610"/>
      <c r="H111" s="610"/>
      <c r="I111" s="610"/>
      <c r="J111" s="610"/>
    </row>
    <row r="112" spans="5:10" x14ac:dyDescent="0.2">
      <c r="E112" s="610"/>
      <c r="F112" s="610"/>
      <c r="G112" s="610"/>
      <c r="H112" s="610"/>
      <c r="I112" s="610"/>
      <c r="J112" s="610"/>
    </row>
    <row r="113" spans="5:10" x14ac:dyDescent="0.2">
      <c r="E113" s="610"/>
      <c r="F113" s="610"/>
      <c r="G113" s="610"/>
      <c r="H113" s="610"/>
      <c r="I113" s="610"/>
      <c r="J113" s="610"/>
    </row>
    <row r="114" spans="5:10" x14ac:dyDescent="0.2">
      <c r="E114" s="610"/>
      <c r="F114" s="610"/>
      <c r="G114" s="610"/>
      <c r="H114" s="610"/>
      <c r="I114" s="610"/>
      <c r="J114" s="610"/>
    </row>
    <row r="115" spans="5:10" x14ac:dyDescent="0.2">
      <c r="E115" s="610"/>
      <c r="F115" s="610"/>
      <c r="G115" s="610"/>
      <c r="H115" s="610"/>
      <c r="I115" s="610"/>
      <c r="J115" s="610"/>
    </row>
    <row r="116" spans="5:10" x14ac:dyDescent="0.2">
      <c r="E116" s="610"/>
      <c r="F116" s="610"/>
      <c r="G116" s="610"/>
      <c r="H116" s="610"/>
      <c r="I116" s="610"/>
      <c r="J116" s="610"/>
    </row>
    <row r="117" spans="5:10" x14ac:dyDescent="0.2">
      <c r="E117" s="610"/>
      <c r="F117" s="610"/>
      <c r="G117" s="610"/>
      <c r="H117" s="610"/>
      <c r="I117" s="610"/>
      <c r="J117" s="610"/>
    </row>
    <row r="118" spans="5:10" x14ac:dyDescent="0.2">
      <c r="E118" s="610"/>
      <c r="F118" s="610"/>
      <c r="G118" s="610"/>
      <c r="H118" s="610"/>
      <c r="I118" s="610"/>
      <c r="J118" s="610"/>
    </row>
    <row r="119" spans="5:10" x14ac:dyDescent="0.2">
      <c r="E119" s="610"/>
      <c r="F119" s="610"/>
      <c r="G119" s="610"/>
      <c r="H119" s="610"/>
      <c r="I119" s="610"/>
      <c r="J119" s="610"/>
    </row>
    <row r="120" spans="5:10" x14ac:dyDescent="0.2">
      <c r="E120" s="610"/>
      <c r="F120" s="610"/>
      <c r="G120" s="610"/>
      <c r="H120" s="610"/>
      <c r="I120" s="610"/>
      <c r="J120" s="610"/>
    </row>
    <row r="121" spans="5:10" x14ac:dyDescent="0.2">
      <c r="E121" s="610"/>
      <c r="F121" s="610"/>
      <c r="G121" s="610"/>
      <c r="H121" s="610"/>
      <c r="I121" s="610"/>
      <c r="J121" s="610"/>
    </row>
    <row r="122" spans="5:10" x14ac:dyDescent="0.2">
      <c r="E122" s="610"/>
      <c r="F122" s="610"/>
      <c r="G122" s="610"/>
      <c r="H122" s="610"/>
      <c r="I122" s="610"/>
      <c r="J122" s="610"/>
    </row>
    <row r="123" spans="5:10" x14ac:dyDescent="0.2">
      <c r="E123" s="610"/>
      <c r="F123" s="610"/>
      <c r="G123" s="610"/>
      <c r="H123" s="610"/>
      <c r="I123" s="610"/>
      <c r="J123" s="610"/>
    </row>
    <row r="124" spans="5:10" x14ac:dyDescent="0.2">
      <c r="E124" s="610"/>
      <c r="F124" s="610"/>
      <c r="G124" s="610"/>
      <c r="H124" s="610"/>
      <c r="I124" s="610"/>
      <c r="J124" s="610"/>
    </row>
    <row r="125" spans="5:10" x14ac:dyDescent="0.2">
      <c r="E125" s="610"/>
      <c r="F125" s="610"/>
      <c r="G125" s="610"/>
      <c r="H125" s="610"/>
      <c r="I125" s="610"/>
      <c r="J125" s="610"/>
    </row>
    <row r="126" spans="5:10" x14ac:dyDescent="0.2">
      <c r="E126" s="610"/>
      <c r="F126" s="610"/>
      <c r="G126" s="610"/>
      <c r="H126" s="610"/>
      <c r="I126" s="610"/>
      <c r="J126" s="610"/>
    </row>
    <row r="127" spans="5:10" x14ac:dyDescent="0.2">
      <c r="E127" s="610"/>
      <c r="F127" s="610"/>
      <c r="G127" s="610"/>
      <c r="H127" s="610"/>
      <c r="I127" s="610"/>
      <c r="J127" s="610"/>
    </row>
    <row r="128" spans="5:10" x14ac:dyDescent="0.2">
      <c r="E128" s="610"/>
      <c r="F128" s="610"/>
      <c r="G128" s="610"/>
      <c r="H128" s="610"/>
      <c r="I128" s="610"/>
      <c r="J128" s="610"/>
    </row>
    <row r="129" spans="5:10" x14ac:dyDescent="0.2">
      <c r="E129" s="610"/>
      <c r="F129" s="610"/>
      <c r="G129" s="610"/>
      <c r="H129" s="610"/>
      <c r="I129" s="610"/>
      <c r="J129" s="610"/>
    </row>
    <row r="130" spans="5:10" x14ac:dyDescent="0.2">
      <c r="E130" s="610"/>
      <c r="F130" s="610"/>
      <c r="G130" s="610"/>
      <c r="H130" s="610"/>
      <c r="I130" s="610"/>
      <c r="J130" s="610"/>
    </row>
    <row r="131" spans="5:10" x14ac:dyDescent="0.2">
      <c r="E131" s="610"/>
      <c r="F131" s="610"/>
      <c r="G131" s="610"/>
      <c r="H131" s="610"/>
      <c r="I131" s="610"/>
      <c r="J131" s="610"/>
    </row>
    <row r="132" spans="5:10" x14ac:dyDescent="0.2">
      <c r="E132" s="610"/>
      <c r="F132" s="610"/>
      <c r="G132" s="610"/>
      <c r="H132" s="610"/>
      <c r="I132" s="610"/>
      <c r="J132" s="610"/>
    </row>
    <row r="133" spans="5:10" x14ac:dyDescent="0.2">
      <c r="E133" s="610"/>
      <c r="F133" s="610"/>
      <c r="G133" s="610"/>
      <c r="H133" s="610"/>
      <c r="I133" s="610"/>
      <c r="J133" s="610"/>
    </row>
  </sheetData>
  <sheetProtection selectLockedCells="1"/>
  <mergeCells count="293">
    <mergeCell ref="A27:A55"/>
    <mergeCell ref="E40:F40"/>
    <mergeCell ref="G40:J40"/>
    <mergeCell ref="B40:B55"/>
    <mergeCell ref="C40:D40"/>
    <mergeCell ref="C27:D27"/>
    <mergeCell ref="C54:D54"/>
    <mergeCell ref="C55:D55"/>
    <mergeCell ref="B27:B39"/>
    <mergeCell ref="C28:D28"/>
    <mergeCell ref="C29:D29"/>
    <mergeCell ref="C43:D43"/>
    <mergeCell ref="C44:D44"/>
    <mergeCell ref="C45:D45"/>
    <mergeCell ref="C46:D46"/>
    <mergeCell ref="C34:D34"/>
    <mergeCell ref="C35:D35"/>
    <mergeCell ref="C36:D36"/>
    <mergeCell ref="C39:D39"/>
    <mergeCell ref="C41:D41"/>
    <mergeCell ref="C42:D42"/>
    <mergeCell ref="C30:D30"/>
    <mergeCell ref="C31:D31"/>
    <mergeCell ref="C32:D32"/>
    <mergeCell ref="C33:D33"/>
    <mergeCell ref="E114:F114"/>
    <mergeCell ref="E108:F108"/>
    <mergeCell ref="E102:F102"/>
    <mergeCell ref="E96:F96"/>
    <mergeCell ref="E90:F90"/>
    <mergeCell ref="E84:F84"/>
    <mergeCell ref="E78:F78"/>
    <mergeCell ref="E72:F72"/>
    <mergeCell ref="E66:F66"/>
    <mergeCell ref="E60:F60"/>
    <mergeCell ref="C37:D37"/>
    <mergeCell ref="C38:D38"/>
    <mergeCell ref="C47:D47"/>
    <mergeCell ref="C48:D48"/>
    <mergeCell ref="C50:D50"/>
    <mergeCell ref="C53:D53"/>
    <mergeCell ref="C52:D52"/>
    <mergeCell ref="E52:F52"/>
    <mergeCell ref="E62:F62"/>
    <mergeCell ref="E38:F38"/>
    <mergeCell ref="C49:D49"/>
    <mergeCell ref="C51:D51"/>
    <mergeCell ref="E59:F59"/>
    <mergeCell ref="E133:F133"/>
    <mergeCell ref="G133:J133"/>
    <mergeCell ref="G132:J132"/>
    <mergeCell ref="E120:F120"/>
    <mergeCell ref="G120:J120"/>
    <mergeCell ref="E121:F121"/>
    <mergeCell ref="G121:J121"/>
    <mergeCell ref="E122:F122"/>
    <mergeCell ref="G122:J122"/>
    <mergeCell ref="E132:F132"/>
    <mergeCell ref="E123:F123"/>
    <mergeCell ref="G123:J123"/>
    <mergeCell ref="E124:F124"/>
    <mergeCell ref="G124:J124"/>
    <mergeCell ref="E125:F125"/>
    <mergeCell ref="G125:J125"/>
    <mergeCell ref="E131:F131"/>
    <mergeCell ref="G131:J131"/>
    <mergeCell ref="G108:J108"/>
    <mergeCell ref="E109:F109"/>
    <mergeCell ref="G109:J109"/>
    <mergeCell ref="E110:F110"/>
    <mergeCell ref="G110:J110"/>
    <mergeCell ref="E105:F105"/>
    <mergeCell ref="G105:J105"/>
    <mergeCell ref="E106:F106"/>
    <mergeCell ref="G106:J106"/>
    <mergeCell ref="E107:F107"/>
    <mergeCell ref="G107:J107"/>
    <mergeCell ref="G116:J116"/>
    <mergeCell ref="E113:F113"/>
    <mergeCell ref="G113:J113"/>
    <mergeCell ref="G114:J114"/>
    <mergeCell ref="E115:F115"/>
    <mergeCell ref="G115:J115"/>
    <mergeCell ref="E116:F116"/>
    <mergeCell ref="E111:F111"/>
    <mergeCell ref="G111:J111"/>
    <mergeCell ref="E112:F112"/>
    <mergeCell ref="G112:J112"/>
    <mergeCell ref="E117:F117"/>
    <mergeCell ref="G117:J117"/>
    <mergeCell ref="E118:F118"/>
    <mergeCell ref="G118:J118"/>
    <mergeCell ref="E119:F119"/>
    <mergeCell ref="E129:F129"/>
    <mergeCell ref="G129:J129"/>
    <mergeCell ref="E130:F130"/>
    <mergeCell ref="G130:J130"/>
    <mergeCell ref="E126:F126"/>
    <mergeCell ref="G126:J126"/>
    <mergeCell ref="E127:F127"/>
    <mergeCell ref="G127:J127"/>
    <mergeCell ref="E128:F128"/>
    <mergeCell ref="G128:J128"/>
    <mergeCell ref="G119:J119"/>
    <mergeCell ref="G102:J102"/>
    <mergeCell ref="E103:F103"/>
    <mergeCell ref="G103:J103"/>
    <mergeCell ref="E104:F104"/>
    <mergeCell ref="G104:J104"/>
    <mergeCell ref="E99:F99"/>
    <mergeCell ref="G99:J99"/>
    <mergeCell ref="E100:F100"/>
    <mergeCell ref="G100:J100"/>
    <mergeCell ref="E101:F101"/>
    <mergeCell ref="G101:J101"/>
    <mergeCell ref="G96:J96"/>
    <mergeCell ref="E97:F97"/>
    <mergeCell ref="G97:J97"/>
    <mergeCell ref="E98:F98"/>
    <mergeCell ref="G98:J98"/>
    <mergeCell ref="E93:F93"/>
    <mergeCell ref="G93:J93"/>
    <mergeCell ref="E94:F94"/>
    <mergeCell ref="G94:J94"/>
    <mergeCell ref="E95:F95"/>
    <mergeCell ref="G95:J95"/>
    <mergeCell ref="G90:J90"/>
    <mergeCell ref="E91:F91"/>
    <mergeCell ref="G91:J91"/>
    <mergeCell ref="E92:F92"/>
    <mergeCell ref="G92:J92"/>
    <mergeCell ref="E87:F87"/>
    <mergeCell ref="G87:J87"/>
    <mergeCell ref="E88:F88"/>
    <mergeCell ref="G88:J88"/>
    <mergeCell ref="E89:F89"/>
    <mergeCell ref="G89:J89"/>
    <mergeCell ref="G84:J84"/>
    <mergeCell ref="E85:F85"/>
    <mergeCell ref="G85:J85"/>
    <mergeCell ref="E86:F86"/>
    <mergeCell ref="G86:J86"/>
    <mergeCell ref="E81:F81"/>
    <mergeCell ref="G81:J81"/>
    <mergeCell ref="E82:F82"/>
    <mergeCell ref="G82:J82"/>
    <mergeCell ref="E83:F83"/>
    <mergeCell ref="G83:J83"/>
    <mergeCell ref="G78:J78"/>
    <mergeCell ref="E79:F79"/>
    <mergeCell ref="G79:J79"/>
    <mergeCell ref="E80:F80"/>
    <mergeCell ref="G80:J80"/>
    <mergeCell ref="E75:F75"/>
    <mergeCell ref="G75:J75"/>
    <mergeCell ref="E76:F76"/>
    <mergeCell ref="G76:J76"/>
    <mergeCell ref="E77:F77"/>
    <mergeCell ref="G77:J77"/>
    <mergeCell ref="E61:F61"/>
    <mergeCell ref="G61:J61"/>
    <mergeCell ref="G66:J66"/>
    <mergeCell ref="E67:F67"/>
    <mergeCell ref="G67:J67"/>
    <mergeCell ref="E68:F68"/>
    <mergeCell ref="G68:J68"/>
    <mergeCell ref="E63:F63"/>
    <mergeCell ref="G63:J63"/>
    <mergeCell ref="E64:F64"/>
    <mergeCell ref="G64:J64"/>
    <mergeCell ref="E65:F65"/>
    <mergeCell ref="G65:J65"/>
    <mergeCell ref="G72:J72"/>
    <mergeCell ref="E73:F73"/>
    <mergeCell ref="G73:J73"/>
    <mergeCell ref="E74:F74"/>
    <mergeCell ref="G74:J74"/>
    <mergeCell ref="E69:F69"/>
    <mergeCell ref="G69:J69"/>
    <mergeCell ref="E70:F70"/>
    <mergeCell ref="G70:J70"/>
    <mergeCell ref="E71:F71"/>
    <mergeCell ref="G71:J71"/>
    <mergeCell ref="G58:J58"/>
    <mergeCell ref="G62:J62"/>
    <mergeCell ref="E41:F41"/>
    <mergeCell ref="G41:J41"/>
    <mergeCell ref="E42:F42"/>
    <mergeCell ref="G42:J42"/>
    <mergeCell ref="E55:F55"/>
    <mergeCell ref="G55:J55"/>
    <mergeCell ref="E56:F56"/>
    <mergeCell ref="G56:J56"/>
    <mergeCell ref="E45:F45"/>
    <mergeCell ref="G45:J45"/>
    <mergeCell ref="E46:F46"/>
    <mergeCell ref="G46:J46"/>
    <mergeCell ref="E54:F54"/>
    <mergeCell ref="G54:J54"/>
    <mergeCell ref="E43:F43"/>
    <mergeCell ref="G43:J43"/>
    <mergeCell ref="E57:F57"/>
    <mergeCell ref="G57:J57"/>
    <mergeCell ref="G48:J48"/>
    <mergeCell ref="E58:F58"/>
    <mergeCell ref="E50:F50"/>
    <mergeCell ref="G60:J60"/>
    <mergeCell ref="E32:F32"/>
    <mergeCell ref="G32:J32"/>
    <mergeCell ref="E33:F33"/>
    <mergeCell ref="G50:J50"/>
    <mergeCell ref="E20:F20"/>
    <mergeCell ref="G30:J30"/>
    <mergeCell ref="E21:F21"/>
    <mergeCell ref="E23:F23"/>
    <mergeCell ref="G33:J33"/>
    <mergeCell ref="G34:J34"/>
    <mergeCell ref="E34:F34"/>
    <mergeCell ref="E48:F48"/>
    <mergeCell ref="E25:F25"/>
    <mergeCell ref="G25:J25"/>
    <mergeCell ref="G52:J52"/>
    <mergeCell ref="E19:F19"/>
    <mergeCell ref="E26:F26"/>
    <mergeCell ref="E24:F24"/>
    <mergeCell ref="G59:J59"/>
    <mergeCell ref="E44:F44"/>
    <mergeCell ref="G44:J44"/>
    <mergeCell ref="E35:F35"/>
    <mergeCell ref="G35:J35"/>
    <mergeCell ref="E36:F36"/>
    <mergeCell ref="G36:J36"/>
    <mergeCell ref="E39:F39"/>
    <mergeCell ref="G39:J39"/>
    <mergeCell ref="E49:F49"/>
    <mergeCell ref="G49:J49"/>
    <mergeCell ref="E51:F51"/>
    <mergeCell ref="G51:J51"/>
    <mergeCell ref="G53:J53"/>
    <mergeCell ref="E53:F53"/>
    <mergeCell ref="E37:F37"/>
    <mergeCell ref="G47:J47"/>
    <mergeCell ref="G37:J37"/>
    <mergeCell ref="G38:J38"/>
    <mergeCell ref="E47:F47"/>
    <mergeCell ref="E8:J8"/>
    <mergeCell ref="A8:D26"/>
    <mergeCell ref="G16:J16"/>
    <mergeCell ref="E16:F16"/>
    <mergeCell ref="E18:F18"/>
    <mergeCell ref="G11:J12"/>
    <mergeCell ref="G26:J26"/>
    <mergeCell ref="E17:F17"/>
    <mergeCell ref="E31:F31"/>
    <mergeCell ref="G31:J31"/>
    <mergeCell ref="G19:J19"/>
    <mergeCell ref="E27:F27"/>
    <mergeCell ref="G27:J27"/>
    <mergeCell ref="E28:F28"/>
    <mergeCell ref="G28:J28"/>
    <mergeCell ref="G20:J20"/>
    <mergeCell ref="G24:J24"/>
    <mergeCell ref="G21:J21"/>
    <mergeCell ref="G22:J22"/>
    <mergeCell ref="G23:J23"/>
    <mergeCell ref="E29:F29"/>
    <mergeCell ref="G29:J29"/>
    <mergeCell ref="E30:F30"/>
    <mergeCell ref="E22:F22"/>
    <mergeCell ref="E15:F15"/>
    <mergeCell ref="G17:J17"/>
    <mergeCell ref="G18:J18"/>
    <mergeCell ref="E13:F13"/>
    <mergeCell ref="G13:J13"/>
    <mergeCell ref="E14:F14"/>
    <mergeCell ref="G14:J14"/>
    <mergeCell ref="G15:J15"/>
    <mergeCell ref="N1:N4"/>
    <mergeCell ref="H1:I1"/>
    <mergeCell ref="H2:I2"/>
    <mergeCell ref="H3:I3"/>
    <mergeCell ref="H4:I4"/>
    <mergeCell ref="E11:F11"/>
    <mergeCell ref="E12:F12"/>
    <mergeCell ref="E9:F9"/>
    <mergeCell ref="E10:F10"/>
    <mergeCell ref="G9:J9"/>
    <mergeCell ref="G10:J10"/>
    <mergeCell ref="A1:G2"/>
    <mergeCell ref="A3:G4"/>
    <mergeCell ref="A6:J7"/>
    <mergeCell ref="A5:J5"/>
    <mergeCell ref="J1:J4"/>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4</vt:i4>
      </vt:variant>
    </vt:vector>
  </HeadingPairs>
  <TitlesOfParts>
    <vt:vector size="28"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RIESGOS</vt:lpstr>
      <vt:lpstr>NOO</vt:lpstr>
      <vt:lpstr>NO</vt:lpstr>
      <vt:lpstr>'CONTROLES Y EVALUACIÓN'!Área_de_impresión</vt:lpstr>
      <vt:lpstr>'MAPA DE RIESGOS'!Área_de_impresión</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Andrés</cp:lastModifiedBy>
  <cp:revision/>
  <cp:lastPrinted>2021-03-08T16:14:05Z</cp:lastPrinted>
  <dcterms:created xsi:type="dcterms:W3CDTF">2014-12-30T19:27:19Z</dcterms:created>
  <dcterms:modified xsi:type="dcterms:W3CDTF">2021-05-26T19:33:50Z</dcterms:modified>
</cp:coreProperties>
</file>