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defaultThemeVersion="124226"/>
  <mc:AlternateContent xmlns:mc="http://schemas.openxmlformats.org/markup-compatibility/2006">
    <mc:Choice Requires="x15">
      <x15ac:absPath xmlns:x15ac="http://schemas.microsoft.com/office/spreadsheetml/2010/11/ac" url="F:\Alcaldía de Ibagué\2021\Monitoreo mapa de riesgos marzo-abril - copia\"/>
    </mc:Choice>
  </mc:AlternateContent>
  <xr:revisionPtr revIDLastSave="0" documentId="13_ncr:1_{096CF698-21A4-4996-9E26-B6F444093E56}" xr6:coauthVersionLast="46" xr6:coauthVersionMax="46" xr10:uidLastSave="{00000000-0000-0000-0000-000000000000}"/>
  <bookViews>
    <workbookView xWindow="2730" yWindow="600" windowWidth="13395" windowHeight="15600" tabRatio="944" firstSheet="19" activeTab="21"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 i="1" l="1"/>
  <c r="B1" i="1"/>
  <c r="I11" i="1"/>
  <c r="I10" i="1"/>
  <c r="A10" i="1"/>
  <c r="E14" i="1"/>
  <c r="E17" i="26"/>
  <c r="E16" i="26"/>
  <c r="E15" i="26"/>
  <c r="C17" i="26"/>
  <c r="C16" i="26"/>
  <c r="C15" i="26"/>
  <c r="E13" i="26"/>
  <c r="C13" i="26"/>
  <c r="E11" i="26"/>
  <c r="G12" i="3"/>
  <c r="G13" i="3"/>
  <c r="G15" i="3"/>
  <c r="G16" i="3"/>
  <c r="G17" i="3"/>
  <c r="E12" i="26"/>
  <c r="G66" i="3"/>
  <c r="G67" i="3"/>
  <c r="G68" i="3"/>
  <c r="G69" i="3"/>
  <c r="G70" i="3"/>
  <c r="G71" i="3"/>
  <c r="G72" i="3"/>
  <c r="G55" i="3"/>
  <c r="G56" i="3"/>
  <c r="G57" i="3"/>
  <c r="G58" i="3"/>
  <c r="G59" i="3"/>
  <c r="G60" i="3"/>
  <c r="G61" i="3"/>
  <c r="G44" i="3"/>
  <c r="G45" i="3"/>
  <c r="G46" i="3"/>
  <c r="G47" i="3"/>
  <c r="G48" i="3"/>
  <c r="G49" i="3"/>
  <c r="G50" i="3"/>
  <c r="G33" i="3"/>
  <c r="G34" i="3"/>
  <c r="G35" i="3"/>
  <c r="G36" i="3"/>
  <c r="G37" i="3"/>
  <c r="G38" i="3"/>
  <c r="G39" i="3"/>
  <c r="G22" i="3"/>
  <c r="G23" i="3"/>
  <c r="G24" i="3"/>
  <c r="G25" i="3"/>
  <c r="G26" i="3"/>
  <c r="G27" i="3"/>
  <c r="G28" i="3"/>
  <c r="G29" i="3"/>
  <c r="H22" i="3"/>
  <c r="D12" i="26"/>
  <c r="G11" i="3"/>
  <c r="G14" i="3"/>
  <c r="A7" i="3"/>
  <c r="A6" i="3"/>
  <c r="A9" i="16"/>
  <c r="A8" i="16"/>
  <c r="A8" i="13"/>
  <c r="A6" i="13"/>
  <c r="A13" i="22"/>
  <c r="A14" i="13"/>
  <c r="A10" i="22"/>
  <c r="A13" i="13"/>
  <c r="A7" i="22"/>
  <c r="A6" i="22"/>
  <c r="A7" i="20"/>
  <c r="A6" i="20"/>
  <c r="A8" i="34"/>
  <c r="A6" i="34"/>
  <c r="A6" i="23"/>
  <c r="C7" i="24"/>
  <c r="C6" i="24"/>
  <c r="R38" i="24"/>
  <c r="S38" i="24"/>
  <c r="R39" i="24"/>
  <c r="S39" i="24"/>
  <c r="R40" i="24"/>
  <c r="S40" i="24"/>
  <c r="R41" i="24"/>
  <c r="S41" i="24"/>
  <c r="R42" i="24"/>
  <c r="S42" i="24"/>
  <c r="E10" i="1"/>
  <c r="F10" i="1"/>
  <c r="F14" i="1"/>
  <c r="F18" i="1"/>
  <c r="C22" i="1"/>
  <c r="E20" i="26"/>
  <c r="C20" i="26"/>
  <c r="E18" i="22"/>
  <c r="D10" i="22"/>
  <c r="B1" i="34"/>
  <c r="F46" i="1"/>
  <c r="E46" i="1"/>
  <c r="F42" i="1"/>
  <c r="E42" i="1"/>
  <c r="F38" i="1"/>
  <c r="E38" i="1"/>
  <c r="F34" i="1"/>
  <c r="E34" i="1"/>
  <c r="F30" i="1"/>
  <c r="E30" i="1"/>
  <c r="F26" i="1"/>
  <c r="E26" i="1"/>
  <c r="F22" i="1"/>
  <c r="E22" i="1"/>
  <c r="E18" i="1"/>
  <c r="S43" i="24"/>
  <c r="R43" i="24"/>
  <c r="R11" i="24"/>
  <c r="S35" i="24"/>
  <c r="S36" i="24"/>
  <c r="S37" i="24"/>
  <c r="R35" i="24"/>
  <c r="R36" i="24"/>
  <c r="R37" i="24"/>
  <c r="J214" i="29"/>
  <c r="J212" i="29"/>
  <c r="J210" i="29"/>
  <c r="J208" i="29"/>
  <c r="J193" i="29"/>
  <c r="J191" i="29"/>
  <c r="J189" i="29"/>
  <c r="K180" i="29"/>
  <c r="J187" i="29"/>
  <c r="J171" i="29"/>
  <c r="J169" i="29"/>
  <c r="J167" i="29"/>
  <c r="K158" i="29"/>
  <c r="G38" i="1"/>
  <c r="J165" i="29"/>
  <c r="J150" i="29"/>
  <c r="J148" i="29"/>
  <c r="J146" i="29"/>
  <c r="K137" i="29"/>
  <c r="G34" i="1"/>
  <c r="J144" i="29"/>
  <c r="J129" i="29"/>
  <c r="J127" i="29"/>
  <c r="J125" i="29"/>
  <c r="K116" i="29"/>
  <c r="G30" i="1"/>
  <c r="J123" i="29"/>
  <c r="J108" i="29"/>
  <c r="J106" i="29"/>
  <c r="J104" i="29"/>
  <c r="K95" i="29"/>
  <c r="G26" i="1"/>
  <c r="J102" i="29"/>
  <c r="J87" i="29"/>
  <c r="J85" i="29"/>
  <c r="J83" i="29"/>
  <c r="K74" i="29"/>
  <c r="G22" i="1"/>
  <c r="J81" i="29"/>
  <c r="J66" i="29"/>
  <c r="J64" i="29"/>
  <c r="J62" i="29"/>
  <c r="J60" i="29"/>
  <c r="J45" i="29"/>
  <c r="J43" i="29"/>
  <c r="J41" i="29"/>
  <c r="J39" i="29"/>
  <c r="J24" i="29"/>
  <c r="J22" i="29"/>
  <c r="J20" i="29"/>
  <c r="J18" i="29"/>
  <c r="J204" i="16"/>
  <c r="J202" i="16"/>
  <c r="J200" i="16"/>
  <c r="K192" i="16"/>
  <c r="K202" i="29"/>
  <c r="J198" i="16"/>
  <c r="J184" i="16"/>
  <c r="J182" i="16"/>
  <c r="J180" i="16"/>
  <c r="J178" i="16"/>
  <c r="K32" i="29"/>
  <c r="G14" i="1"/>
  <c r="K53" i="29"/>
  <c r="G18" i="1"/>
  <c r="K172" i="16"/>
  <c r="K181" i="29"/>
  <c r="K201" i="29"/>
  <c r="K11" i="29"/>
  <c r="G10" i="1"/>
  <c r="J163" i="16"/>
  <c r="J161" i="16"/>
  <c r="J159" i="16"/>
  <c r="K151" i="16"/>
  <c r="K159" i="29"/>
  <c r="J157" i="16"/>
  <c r="J143" i="16"/>
  <c r="J141" i="16"/>
  <c r="J139" i="16"/>
  <c r="J137" i="16"/>
  <c r="J123" i="16"/>
  <c r="J121" i="16"/>
  <c r="J119" i="16"/>
  <c r="K111" i="16"/>
  <c r="J117" i="16"/>
  <c r="J103" i="16"/>
  <c r="J101" i="16"/>
  <c r="J99" i="16"/>
  <c r="K91" i="16"/>
  <c r="K96" i="29"/>
  <c r="J97" i="16"/>
  <c r="J83" i="16"/>
  <c r="J81" i="16"/>
  <c r="J79" i="16"/>
  <c r="K71" i="16"/>
  <c r="J77" i="16"/>
  <c r="J63" i="16"/>
  <c r="J61" i="16"/>
  <c r="J59" i="16"/>
  <c r="K51" i="16"/>
  <c r="K54" i="29"/>
  <c r="J57" i="16"/>
  <c r="J43" i="16"/>
  <c r="K75" i="29"/>
  <c r="K117" i="29"/>
  <c r="K131" i="16"/>
  <c r="K138" i="29"/>
  <c r="J41" i="16"/>
  <c r="J39" i="16"/>
  <c r="J23" i="16"/>
  <c r="J21" i="16"/>
  <c r="J19" i="16"/>
  <c r="J37" i="16"/>
  <c r="K31" i="16"/>
  <c r="K33" i="29"/>
  <c r="J17" i="16"/>
  <c r="K11" i="16"/>
  <c r="K12" i="29"/>
  <c r="S12" i="8"/>
  <c r="T12" i="8"/>
  <c r="D32" i="16"/>
  <c r="R12" i="8"/>
  <c r="E49" i="26"/>
  <c r="E48" i="26"/>
  <c r="E47" i="26"/>
  <c r="E45" i="26"/>
  <c r="E44" i="26"/>
  <c r="E43" i="26"/>
  <c r="E41" i="26"/>
  <c r="E40" i="26"/>
  <c r="E39" i="26"/>
  <c r="E37" i="26"/>
  <c r="E36" i="26"/>
  <c r="E35" i="26"/>
  <c r="E33" i="26"/>
  <c r="E32" i="26"/>
  <c r="E31" i="26"/>
  <c r="E29" i="26"/>
  <c r="E28" i="26"/>
  <c r="E27" i="26"/>
  <c r="E25" i="26"/>
  <c r="E24" i="26"/>
  <c r="E23" i="26"/>
  <c r="E21" i="26"/>
  <c r="C49" i="26"/>
  <c r="C48" i="26"/>
  <c r="C47" i="26"/>
  <c r="C45" i="26"/>
  <c r="C44" i="26"/>
  <c r="C43" i="26"/>
  <c r="C41" i="26"/>
  <c r="C40" i="26"/>
  <c r="C39" i="26"/>
  <c r="C37" i="26"/>
  <c r="C36" i="26"/>
  <c r="C35" i="26"/>
  <c r="C33" i="26"/>
  <c r="C32" i="26"/>
  <c r="C31" i="26"/>
  <c r="C29" i="26"/>
  <c r="C28" i="26"/>
  <c r="C27" i="26"/>
  <c r="C25" i="26"/>
  <c r="C24" i="26"/>
  <c r="C23" i="26"/>
  <c r="C21" i="26"/>
  <c r="C12" i="26"/>
  <c r="J10" i="20"/>
  <c r="C10" i="1"/>
  <c r="G46" i="1"/>
  <c r="G42" i="1"/>
  <c r="A9" i="29"/>
  <c r="A8" i="29"/>
  <c r="C1" i="29"/>
  <c r="J28" i="20"/>
  <c r="C34" i="1"/>
  <c r="C11" i="26"/>
  <c r="B33" i="26"/>
  <c r="B32" i="26"/>
  <c r="G336" i="3"/>
  <c r="G335" i="3"/>
  <c r="G334" i="3"/>
  <c r="G333" i="3"/>
  <c r="G332" i="3"/>
  <c r="G331" i="3"/>
  <c r="G330" i="3"/>
  <c r="G325" i="3"/>
  <c r="G324" i="3"/>
  <c r="G323" i="3"/>
  <c r="G322" i="3"/>
  <c r="G321" i="3"/>
  <c r="G326" i="3"/>
  <c r="H319" i="3"/>
  <c r="G320" i="3"/>
  <c r="G319" i="3"/>
  <c r="G314" i="3"/>
  <c r="G313" i="3"/>
  <c r="G312" i="3"/>
  <c r="G311" i="3"/>
  <c r="G310" i="3"/>
  <c r="G309" i="3"/>
  <c r="G308" i="3"/>
  <c r="G303" i="3"/>
  <c r="G302" i="3"/>
  <c r="G301" i="3"/>
  <c r="G300" i="3"/>
  <c r="G299" i="3"/>
  <c r="G298" i="3"/>
  <c r="G297" i="3"/>
  <c r="G292" i="3"/>
  <c r="G291" i="3"/>
  <c r="G290" i="3"/>
  <c r="G289" i="3"/>
  <c r="G288" i="3"/>
  <c r="G287" i="3"/>
  <c r="G286" i="3"/>
  <c r="G293" i="3"/>
  <c r="H286" i="3"/>
  <c r="D44" i="26"/>
  <c r="G281" i="3"/>
  <c r="G280" i="3"/>
  <c r="G279" i="3"/>
  <c r="G278" i="3"/>
  <c r="G277" i="3"/>
  <c r="G276" i="3"/>
  <c r="G275" i="3"/>
  <c r="G270" i="3"/>
  <c r="G269" i="3"/>
  <c r="G268" i="3"/>
  <c r="G267" i="3"/>
  <c r="G266" i="3"/>
  <c r="G265" i="3"/>
  <c r="G271" i="3"/>
  <c r="H264" i="3"/>
  <c r="D41" i="26"/>
  <c r="G264" i="3"/>
  <c r="G259" i="3"/>
  <c r="G258" i="3"/>
  <c r="G257" i="3"/>
  <c r="G256" i="3"/>
  <c r="G255" i="3"/>
  <c r="G254" i="3"/>
  <c r="G253" i="3"/>
  <c r="G260" i="3"/>
  <c r="H253" i="3"/>
  <c r="G248" i="3"/>
  <c r="G247" i="3"/>
  <c r="G246" i="3"/>
  <c r="G245" i="3"/>
  <c r="G244" i="3"/>
  <c r="G243" i="3"/>
  <c r="G242" i="3"/>
  <c r="G249" i="3"/>
  <c r="H242" i="3"/>
  <c r="D39" i="26"/>
  <c r="G237" i="3"/>
  <c r="G236" i="3"/>
  <c r="G235" i="3"/>
  <c r="G234" i="3"/>
  <c r="G233" i="3"/>
  <c r="G238" i="3"/>
  <c r="H231" i="3"/>
  <c r="G232" i="3"/>
  <c r="G231" i="3"/>
  <c r="G226" i="3"/>
  <c r="G225" i="3"/>
  <c r="G224" i="3"/>
  <c r="G223" i="3"/>
  <c r="G222" i="3"/>
  <c r="G221" i="3"/>
  <c r="G227" i="3"/>
  <c r="H220" i="3"/>
  <c r="D36" i="26"/>
  <c r="G220" i="3"/>
  <c r="G215" i="3"/>
  <c r="G214" i="3"/>
  <c r="G213" i="3"/>
  <c r="G212" i="3"/>
  <c r="G211" i="3"/>
  <c r="G210" i="3"/>
  <c r="G209" i="3"/>
  <c r="G204" i="3"/>
  <c r="G203" i="3"/>
  <c r="G202" i="3"/>
  <c r="G201" i="3"/>
  <c r="G200" i="3"/>
  <c r="G199" i="3"/>
  <c r="G198" i="3"/>
  <c r="G193" i="3"/>
  <c r="G192" i="3"/>
  <c r="G191" i="3"/>
  <c r="G190" i="3"/>
  <c r="G189" i="3"/>
  <c r="G194" i="3"/>
  <c r="H187" i="3"/>
  <c r="J187" i="3"/>
  <c r="K187" i="3"/>
  <c r="G188" i="3"/>
  <c r="G187" i="3"/>
  <c r="G182" i="3"/>
  <c r="G181" i="3"/>
  <c r="G180" i="3"/>
  <c r="G179" i="3"/>
  <c r="G178" i="3"/>
  <c r="G177" i="3"/>
  <c r="G183" i="3"/>
  <c r="H176" i="3"/>
  <c r="G176" i="3"/>
  <c r="G171" i="3"/>
  <c r="G170" i="3"/>
  <c r="G169" i="3"/>
  <c r="G168" i="3"/>
  <c r="G167" i="3"/>
  <c r="G166" i="3"/>
  <c r="G165" i="3"/>
  <c r="G172" i="3"/>
  <c r="H165" i="3"/>
  <c r="D29" i="26"/>
  <c r="G160" i="3"/>
  <c r="G159" i="3"/>
  <c r="G158" i="3"/>
  <c r="G157" i="3"/>
  <c r="G156" i="3"/>
  <c r="G155" i="3"/>
  <c r="G154" i="3"/>
  <c r="G161" i="3"/>
  <c r="H154" i="3"/>
  <c r="G149" i="3"/>
  <c r="G148" i="3"/>
  <c r="G147" i="3"/>
  <c r="G146" i="3"/>
  <c r="G145" i="3"/>
  <c r="G150" i="3"/>
  <c r="G144" i="3"/>
  <c r="G143" i="3"/>
  <c r="G138" i="3"/>
  <c r="G137" i="3"/>
  <c r="G136" i="3"/>
  <c r="G135" i="3"/>
  <c r="G134" i="3"/>
  <c r="G133" i="3"/>
  <c r="G139" i="3"/>
  <c r="H132" i="3"/>
  <c r="G132" i="3"/>
  <c r="G121" i="3"/>
  <c r="G122" i="3"/>
  <c r="G123" i="3"/>
  <c r="G124" i="3"/>
  <c r="G125" i="3"/>
  <c r="G126" i="3"/>
  <c r="G127" i="3"/>
  <c r="E39" i="22"/>
  <c r="E38" i="22"/>
  <c r="E37" i="22"/>
  <c r="D39" i="22"/>
  <c r="D38" i="22"/>
  <c r="D47" i="1"/>
  <c r="D37" i="22"/>
  <c r="B47" i="26"/>
  <c r="E36" i="22"/>
  <c r="E35" i="22"/>
  <c r="E34" i="22"/>
  <c r="D36" i="22"/>
  <c r="D44" i="1"/>
  <c r="D35" i="22"/>
  <c r="B286" i="3"/>
  <c r="D34" i="22"/>
  <c r="D42" i="1"/>
  <c r="E33" i="22"/>
  <c r="E32" i="22"/>
  <c r="E31" i="22"/>
  <c r="D33" i="22"/>
  <c r="D32" i="22"/>
  <c r="D31" i="22"/>
  <c r="D38" i="1"/>
  <c r="B39" i="26"/>
  <c r="E30" i="22"/>
  <c r="E29" i="22"/>
  <c r="E28" i="22"/>
  <c r="D30" i="22"/>
  <c r="D29" i="22"/>
  <c r="D35" i="1"/>
  <c r="D28" i="22"/>
  <c r="E27" i="22"/>
  <c r="E26" i="22"/>
  <c r="E25" i="22"/>
  <c r="D27" i="22"/>
  <c r="D32" i="1"/>
  <c r="D26" i="22"/>
  <c r="B187" i="3"/>
  <c r="D25" i="22"/>
  <c r="E24" i="22"/>
  <c r="E23" i="22"/>
  <c r="E22" i="22"/>
  <c r="D24" i="22"/>
  <c r="D28" i="1"/>
  <c r="D23" i="22"/>
  <c r="D27" i="1"/>
  <c r="D22" i="22"/>
  <c r="D26" i="1"/>
  <c r="E21" i="22"/>
  <c r="E20" i="22"/>
  <c r="E19" i="22"/>
  <c r="D21" i="22"/>
  <c r="D24" i="1"/>
  <c r="D20" i="22"/>
  <c r="B24" i="26"/>
  <c r="D19" i="22"/>
  <c r="E17" i="22"/>
  <c r="E16" i="22"/>
  <c r="D18" i="22"/>
  <c r="D17" i="22"/>
  <c r="D19" i="1"/>
  <c r="D16" i="22"/>
  <c r="E15" i="22"/>
  <c r="E14" i="22"/>
  <c r="E13" i="22"/>
  <c r="D15" i="22"/>
  <c r="D14" i="22"/>
  <c r="D13" i="22"/>
  <c r="B15" i="26"/>
  <c r="E12" i="22"/>
  <c r="E11" i="22"/>
  <c r="E10" i="22"/>
  <c r="D12" i="22"/>
  <c r="B13" i="26"/>
  <c r="D12" i="1"/>
  <c r="D11" i="22"/>
  <c r="D10" i="1"/>
  <c r="J13" i="20"/>
  <c r="C14" i="1"/>
  <c r="J16" i="20"/>
  <c r="J19" i="20"/>
  <c r="J22" i="20"/>
  <c r="C22" i="22"/>
  <c r="J25" i="20"/>
  <c r="C30" i="1"/>
  <c r="J31" i="20"/>
  <c r="C38" i="1"/>
  <c r="J34" i="20"/>
  <c r="J37" i="20"/>
  <c r="C46" i="1"/>
  <c r="C37" i="22"/>
  <c r="D16" i="1"/>
  <c r="B17" i="26"/>
  <c r="B20" i="26"/>
  <c r="D18" i="1"/>
  <c r="B19" i="26"/>
  <c r="G216" i="3"/>
  <c r="H209" i="3"/>
  <c r="G304" i="3"/>
  <c r="H297" i="3"/>
  <c r="B330" i="3"/>
  <c r="B198" i="3"/>
  <c r="B27" i="26"/>
  <c r="B43" i="26"/>
  <c r="D23" i="1"/>
  <c r="C28" i="22"/>
  <c r="B308" i="3"/>
  <c r="D31" i="1"/>
  <c r="B11" i="26"/>
  <c r="H143" i="3"/>
  <c r="G282" i="3"/>
  <c r="H275" i="3"/>
  <c r="B143" i="3"/>
  <c r="B165" i="3"/>
  <c r="B231" i="3"/>
  <c r="B253" i="3"/>
  <c r="B275" i="3"/>
  <c r="B297" i="3"/>
  <c r="B319" i="3"/>
  <c r="B28" i="26"/>
  <c r="B36" i="26"/>
  <c r="B44" i="26"/>
  <c r="C31" i="22"/>
  <c r="B154" i="3"/>
  <c r="C26" i="1"/>
  <c r="G315" i="3"/>
  <c r="H308" i="3"/>
  <c r="D47" i="26"/>
  <c r="B25" i="26"/>
  <c r="B29" i="26"/>
  <c r="B45" i="26"/>
  <c r="D14" i="1"/>
  <c r="B220" i="3"/>
  <c r="D32" i="26"/>
  <c r="J264" i="3"/>
  <c r="J286" i="3"/>
  <c r="F44" i="26"/>
  <c r="G44" i="26"/>
  <c r="J165" i="3"/>
  <c r="J308" i="3"/>
  <c r="F47" i="26"/>
  <c r="G47" i="26"/>
  <c r="F32" i="26"/>
  <c r="G32" i="26"/>
  <c r="C19" i="22"/>
  <c r="C13" i="22"/>
  <c r="C10" i="22"/>
  <c r="K308" i="3"/>
  <c r="K286" i="3"/>
  <c r="B1" i="26"/>
  <c r="B1" i="3"/>
  <c r="C1" i="16"/>
  <c r="B1" i="25"/>
  <c r="E21" i="13"/>
  <c r="E22" i="13"/>
  <c r="C22" i="13"/>
  <c r="C21" i="13"/>
  <c r="B1" i="13"/>
  <c r="A37" i="22"/>
  <c r="A34" i="22"/>
  <c r="A275" i="3"/>
  <c r="A31" i="22"/>
  <c r="A28" i="22"/>
  <c r="A25" i="22"/>
  <c r="A176" i="3"/>
  <c r="A22" i="22"/>
  <c r="B95" i="29"/>
  <c r="A19" i="22"/>
  <c r="B1" i="8"/>
  <c r="A16" i="22"/>
  <c r="B1" i="22"/>
  <c r="B1" i="20"/>
  <c r="S11" i="24"/>
  <c r="S44" i="24"/>
  <c r="S45" i="24"/>
  <c r="A7" i="8"/>
  <c r="A6" i="8"/>
  <c r="A14" i="8"/>
  <c r="B74" i="29"/>
  <c r="A121" i="3"/>
  <c r="A23" i="26"/>
  <c r="B71" i="16"/>
  <c r="A132" i="3"/>
  <c r="A110" i="3"/>
  <c r="B22" i="1"/>
  <c r="A18" i="8"/>
  <c r="B158" i="29"/>
  <c r="A253" i="3"/>
  <c r="A39" i="26"/>
  <c r="B151" i="16"/>
  <c r="A264" i="3"/>
  <c r="A242" i="3"/>
  <c r="B38" i="1"/>
  <c r="A11" i="8"/>
  <c r="B11" i="29"/>
  <c r="B11" i="16"/>
  <c r="A11" i="26"/>
  <c r="B10" i="1"/>
  <c r="A17" i="8"/>
  <c r="A19" i="26"/>
  <c r="B51" i="16"/>
  <c r="A165" i="3"/>
  <c r="A143" i="3"/>
  <c r="A154" i="3"/>
  <c r="B91" i="16"/>
  <c r="B180" i="29"/>
  <c r="A297" i="3"/>
  <c r="A43" i="26"/>
  <c r="A286" i="3"/>
  <c r="B42" i="1"/>
  <c r="B32" i="29"/>
  <c r="A12" i="8"/>
  <c r="B31" i="16"/>
  <c r="A15" i="26"/>
  <c r="B14" i="1"/>
  <c r="A16" i="8"/>
  <c r="B116" i="29"/>
  <c r="A198" i="3"/>
  <c r="A330" i="3"/>
  <c r="A1" i="23"/>
  <c r="B1" i="24"/>
  <c r="E13" i="13"/>
  <c r="S11" i="8"/>
  <c r="T11" i="8"/>
  <c r="D12" i="16"/>
  <c r="A7" i="26"/>
  <c r="A6" i="26"/>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7" i="3"/>
  <c r="H110" i="3"/>
  <c r="G111" i="3"/>
  <c r="G110" i="3"/>
  <c r="G105" i="3"/>
  <c r="G104" i="3"/>
  <c r="G103" i="3"/>
  <c r="G102" i="3"/>
  <c r="G101" i="3"/>
  <c r="G100" i="3"/>
  <c r="G99" i="3"/>
  <c r="G94" i="3"/>
  <c r="G93" i="3"/>
  <c r="G92" i="3"/>
  <c r="G91" i="3"/>
  <c r="G90" i="3"/>
  <c r="G89" i="3"/>
  <c r="G88" i="3"/>
  <c r="B145" i="21"/>
  <c r="B144" i="21"/>
  <c r="B143" i="21"/>
  <c r="B142" i="21"/>
  <c r="B141" i="21"/>
  <c r="B140" i="21"/>
  <c r="B139" i="21"/>
  <c r="B138" i="21"/>
  <c r="B137" i="21"/>
  <c r="B136" i="21"/>
  <c r="B135" i="21"/>
  <c r="B134" i="21"/>
  <c r="B133" i="21"/>
  <c r="B132" i="21"/>
  <c r="B131" i="21"/>
  <c r="B130" i="21"/>
  <c r="B146" i="21"/>
  <c r="D124" i="25"/>
  <c r="F105" i="25"/>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77" i="21"/>
  <c r="D55" i="25"/>
  <c r="F36" i="25"/>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D193" i="16"/>
  <c r="R20" i="8"/>
  <c r="S19" i="8"/>
  <c r="T19" i="8"/>
  <c r="R19" i="8"/>
  <c r="S18" i="8"/>
  <c r="T18" i="8"/>
  <c r="D152" i="16"/>
  <c r="R18" i="8"/>
  <c r="S17" i="8"/>
  <c r="T17" i="8"/>
  <c r="D132" i="16"/>
  <c r="R17" i="8"/>
  <c r="S16" i="8"/>
  <c r="T16" i="8"/>
  <c r="R16" i="8"/>
  <c r="S15" i="8"/>
  <c r="T15" i="8"/>
  <c r="D92" i="16"/>
  <c r="R15" i="8"/>
  <c r="S14" i="8"/>
  <c r="T14" i="8"/>
  <c r="D72" i="16"/>
  <c r="S13" i="8"/>
  <c r="T13" i="8"/>
  <c r="D52" i="16"/>
  <c r="R13" i="8"/>
  <c r="R11" i="8"/>
  <c r="R31" i="24"/>
  <c r="R30" i="24"/>
  <c r="R29" i="24"/>
  <c r="R28" i="24"/>
  <c r="R27" i="24"/>
  <c r="R26" i="24"/>
  <c r="R25" i="24"/>
  <c r="R24" i="24"/>
  <c r="R23" i="24"/>
  <c r="R22" i="24"/>
  <c r="R21" i="24"/>
  <c r="R20" i="24"/>
  <c r="R19" i="24"/>
  <c r="R18" i="24"/>
  <c r="R17" i="24"/>
  <c r="R16" i="24"/>
  <c r="R15" i="24"/>
  <c r="R14" i="24"/>
  <c r="R13" i="24"/>
  <c r="R12" i="24"/>
  <c r="D173" i="16"/>
  <c r="D112" i="16"/>
  <c r="B123" i="21"/>
  <c r="D101" i="25"/>
  <c r="F82" i="25"/>
  <c r="G95" i="3"/>
  <c r="H88" i="3"/>
  <c r="G84" i="3"/>
  <c r="H77" i="3"/>
  <c r="J77" i="3"/>
  <c r="F20" i="26"/>
  <c r="G20" i="26"/>
  <c r="D20" i="26"/>
  <c r="B54" i="21"/>
  <c r="D32" i="25"/>
  <c r="F13" i="25"/>
  <c r="J88" i="3"/>
  <c r="K88" i="3"/>
  <c r="K77" i="3"/>
  <c r="J110" i="3"/>
  <c r="D23" i="26"/>
  <c r="J176" i="3"/>
  <c r="D31" i="26"/>
  <c r="B137" i="29"/>
  <c r="A220" i="3"/>
  <c r="A231" i="3"/>
  <c r="B34" i="1"/>
  <c r="A209" i="3"/>
  <c r="A319" i="3"/>
  <c r="A20" i="8"/>
  <c r="A308" i="3"/>
  <c r="B201" i="29"/>
  <c r="B46" i="1"/>
  <c r="J275" i="3"/>
  <c r="D43" i="26"/>
  <c r="C16" i="22"/>
  <c r="C18" i="1"/>
  <c r="D28" i="26"/>
  <c r="J154" i="3"/>
  <c r="B192" i="16"/>
  <c r="J242" i="3"/>
  <c r="D27" i="26"/>
  <c r="J143" i="3"/>
  <c r="D35" i="26"/>
  <c r="J209" i="3"/>
  <c r="B23" i="26"/>
  <c r="D22" i="1"/>
  <c r="B110" i="3"/>
  <c r="B41" i="26"/>
  <c r="D40" i="1"/>
  <c r="B264" i="3"/>
  <c r="B100" i="21"/>
  <c r="D78" i="25"/>
  <c r="F59" i="25"/>
  <c r="G106" i="3"/>
  <c r="H99" i="3"/>
  <c r="B131" i="16"/>
  <c r="J220" i="3"/>
  <c r="C42" i="1"/>
  <c r="C34" i="22"/>
  <c r="D20" i="1"/>
  <c r="B21" i="26"/>
  <c r="D36" i="1"/>
  <c r="B37" i="26"/>
  <c r="F29" i="26"/>
  <c r="G29" i="26"/>
  <c r="K165" i="3"/>
  <c r="J297" i="3"/>
  <c r="D45" i="26"/>
  <c r="B12" i="26"/>
  <c r="D11" i="1"/>
  <c r="B31" i="26"/>
  <c r="D30" i="1"/>
  <c r="B176" i="3"/>
  <c r="J22" i="3"/>
  <c r="K22" i="3"/>
  <c r="A35" i="26"/>
  <c r="B53" i="29"/>
  <c r="B18" i="1"/>
  <c r="A13" i="8"/>
  <c r="A187" i="3"/>
  <c r="B30" i="1"/>
  <c r="B111" i="16"/>
  <c r="A31" i="26"/>
  <c r="A47" i="26"/>
  <c r="K264" i="3"/>
  <c r="F41" i="26"/>
  <c r="G41" i="26"/>
  <c r="C25" i="22"/>
  <c r="B16" i="26"/>
  <c r="D15" i="1"/>
  <c r="B35" i="26"/>
  <c r="B209" i="3"/>
  <c r="D34" i="1"/>
  <c r="B49" i="26"/>
  <c r="D48" i="1"/>
  <c r="D25" i="26"/>
  <c r="J132" i="3"/>
  <c r="J231" i="3"/>
  <c r="D37" i="26"/>
  <c r="D40" i="26"/>
  <c r="J253" i="3"/>
  <c r="J319" i="3"/>
  <c r="D48" i="26"/>
  <c r="G73" i="3"/>
  <c r="H66" i="3"/>
  <c r="B26" i="1"/>
  <c r="D46" i="1"/>
  <c r="B242" i="3"/>
  <c r="B132" i="3"/>
  <c r="B40" i="26"/>
  <c r="D39" i="1"/>
  <c r="D43" i="1"/>
  <c r="B48" i="26"/>
  <c r="G128" i="3"/>
  <c r="H121" i="3"/>
  <c r="G62" i="3"/>
  <c r="H55" i="3"/>
  <c r="G205" i="3"/>
  <c r="H198" i="3"/>
  <c r="G337" i="3"/>
  <c r="H330" i="3"/>
  <c r="A15" i="8"/>
  <c r="A27" i="26"/>
  <c r="A19" i="8"/>
  <c r="B172" i="16"/>
  <c r="B121" i="3"/>
  <c r="G51" i="3"/>
  <c r="H44" i="3"/>
  <c r="G40" i="3"/>
  <c r="H33" i="3"/>
  <c r="J33" i="3"/>
  <c r="K33" i="3"/>
  <c r="F12" i="26"/>
  <c r="G12" i="26"/>
  <c r="G18" i="3"/>
  <c r="H11" i="3"/>
  <c r="D11" i="26"/>
  <c r="F11" i="26"/>
  <c r="G11" i="26"/>
  <c r="J198" i="3"/>
  <c r="D33" i="26"/>
  <c r="D49" i="26"/>
  <c r="J330" i="3"/>
  <c r="K143" i="3"/>
  <c r="F27" i="26"/>
  <c r="G27" i="26"/>
  <c r="K154" i="3"/>
  <c r="F28" i="26"/>
  <c r="G28" i="26"/>
  <c r="F43" i="26"/>
  <c r="G43" i="26"/>
  <c r="K275" i="3"/>
  <c r="F48" i="26"/>
  <c r="G48" i="26"/>
  <c r="K319" i="3"/>
  <c r="D17" i="26"/>
  <c r="J66" i="3"/>
  <c r="F36" i="26"/>
  <c r="G36" i="26"/>
  <c r="K220" i="3"/>
  <c r="D13" i="26"/>
  <c r="F13" i="26"/>
  <c r="G13" i="26"/>
  <c r="G14" i="26"/>
  <c r="H11" i="26"/>
  <c r="K13" i="29"/>
  <c r="K176" i="3"/>
  <c r="F31" i="26"/>
  <c r="G31" i="26"/>
  <c r="J44" i="3"/>
  <c r="D15" i="26"/>
  <c r="D16" i="26"/>
  <c r="J55" i="3"/>
  <c r="K231" i="3"/>
  <c r="F37" i="26"/>
  <c r="G37" i="26"/>
  <c r="D21" i="26"/>
  <c r="J99" i="3"/>
  <c r="K209" i="3"/>
  <c r="F35" i="26"/>
  <c r="G35" i="26"/>
  <c r="G38" i="26"/>
  <c r="H35" i="26"/>
  <c r="K139" i="29"/>
  <c r="K242" i="3"/>
  <c r="F39" i="26"/>
  <c r="G39" i="26"/>
  <c r="G42" i="26"/>
  <c r="H39" i="26"/>
  <c r="K160" i="29"/>
  <c r="J121" i="3"/>
  <c r="D24" i="26"/>
  <c r="F40" i="26"/>
  <c r="G40" i="26"/>
  <c r="K253" i="3"/>
  <c r="K132" i="3"/>
  <c r="F25" i="26"/>
  <c r="G25" i="26"/>
  <c r="K297" i="3"/>
  <c r="F45" i="26"/>
  <c r="G45" i="26"/>
  <c r="F23" i="26"/>
  <c r="G23" i="26"/>
  <c r="K110" i="3"/>
  <c r="J11" i="3"/>
  <c r="K11" i="3"/>
  <c r="F49" i="26"/>
  <c r="G49" i="26"/>
  <c r="G50" i="26"/>
  <c r="H47" i="26"/>
  <c r="K203" i="29"/>
  <c r="K330" i="3"/>
  <c r="F21" i="26"/>
  <c r="G21" i="26"/>
  <c r="G22" i="26"/>
  <c r="H19" i="26"/>
  <c r="K55" i="29"/>
  <c r="K99" i="3"/>
  <c r="F16" i="26"/>
  <c r="G16" i="26"/>
  <c r="K55" i="3"/>
  <c r="G34" i="26"/>
  <c r="H31" i="26"/>
  <c r="K118" i="29"/>
  <c r="F17" i="26"/>
  <c r="G17" i="26"/>
  <c r="K66" i="3"/>
  <c r="G30" i="26"/>
  <c r="H27" i="26"/>
  <c r="K97" i="29"/>
  <c r="K121" i="3"/>
  <c r="F24" i="26"/>
  <c r="G24" i="26"/>
  <c r="G26" i="26"/>
  <c r="H23" i="26"/>
  <c r="K76" i="29"/>
  <c r="F15" i="26"/>
  <c r="G15" i="26"/>
  <c r="G18" i="26"/>
  <c r="H15" i="26"/>
  <c r="K34" i="29"/>
  <c r="K44" i="3"/>
  <c r="G46" i="26"/>
  <c r="H43" i="26"/>
  <c r="K182" i="29"/>
  <c r="K198" i="3"/>
  <c r="F33" i="26"/>
  <c r="G33" i="26"/>
</calcChain>
</file>

<file path=xl/sharedStrings.xml><?xml version="1.0" encoding="utf-8"?>
<sst xmlns="http://schemas.openxmlformats.org/spreadsheetml/2006/main" count="2567" uniqueCount="559">
  <si>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</si>
  <si>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</si>
  <si>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</si>
  <si>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</si>
  <si>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</si>
  <si>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</si>
  <si>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</si>
  <si>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</si>
  <si>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</si>
  <si>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</si>
  <si>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</si>
  <si>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</si>
  <si>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</si>
  <si>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</si>
  <si>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</si>
  <si>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</si>
  <si>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</si>
  <si>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</si>
  <si>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</si>
  <si>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</si>
  <si>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</si>
  <si>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</si>
  <si>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</si>
  <si>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</si>
  <si>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</si>
  <si>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</si>
  <si>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</si>
  <si>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</si>
  <si>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</si>
  <si>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</si>
  <si>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</si>
  <si>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</si>
  <si>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</si>
  <si>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</si>
  <si>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</si>
  <si>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</si>
  <si>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</si>
  <si>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</si>
  <si>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</si>
  <si>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</si>
  <si>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</si>
  <si>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</si>
  <si>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</si>
  <si>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</si>
  <si>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</si>
  <si>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</si>
  <si>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</si>
  <si>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</si>
  <si>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</si>
  <si>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</si>
  <si>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</si>
  <si>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</si>
  <si>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</si>
  <si>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</si>
  <si>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</si>
  <si>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</si>
  <si>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</si>
  <si>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</si>
  <si>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</si>
  <si>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</si>
  <si>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</si>
  <si>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</si>
  <si>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</si>
  <si>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</si>
  <si>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</si>
  <si>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</si>
  <si>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</si>
  <si>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</si>
  <si>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</si>
  <si>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</si>
  <si>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</si>
  <si>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</si>
  <si>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</si>
  <si>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</si>
  <si>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</si>
  <si>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</si>
  <si>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</si>
  <si>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</si>
  <si>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</si>
  <si>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</si>
  <si>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</si>
  <si>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</si>
  <si>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</si>
  <si>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</si>
  <si>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</si>
  <si>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</si>
  <si>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</si>
  <si>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</si>
  <si>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</si>
  <si>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</si>
  <si>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</si>
  <si>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</si>
  <si>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</si>
  <si>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</si>
  <si>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</si>
  <si>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</si>
  <si>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</si>
  <si>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</si>
  <si>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</si>
  <si>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</si>
  <si>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</si>
  <si>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</si>
  <si>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</si>
  <si>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</si>
  <si>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</si>
  <si>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</si>
  <si>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</si>
  <si>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</si>
  <si>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</si>
  <si>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</si>
  <si>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</si>
  <si>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</si>
  <si>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</si>
  <si>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</si>
  <si>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</si>
  <si>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</si>
  <si>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</si>
  <si>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</si>
  <si>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</si>
  <si>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</si>
  <si>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</si>
  <si>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</si>
  <si>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</si>
  <si>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</si>
  <si>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</si>
  <si>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</si>
  <si>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</si>
  <si>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</si>
  <si>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</si>
  <si>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</si>
  <si>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</si>
  <si>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</si>
  <si>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</si>
  <si>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</si>
  <si>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</si>
  <si>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</si>
  <si>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</si>
  <si>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</si>
  <si>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</si>
  <si>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</si>
  <si>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</si>
  <si>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</si>
  <si>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</si>
  <si>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</si>
  <si>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</si>
  <si>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</si>
  <si>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</si>
  <si>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</si>
  <si>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</si>
  <si>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</si>
  <si>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</si>
  <si>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</si>
  <si>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</si>
  <si>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</si>
  <si>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</si>
  <si>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</si>
  <si>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</si>
  <si>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</si>
  <si>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</si>
  <si>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</si>
  <si>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</si>
  <si>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</si>
  <si>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</si>
  <si>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</si>
  <si>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</si>
  <si>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</si>
  <si>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</si>
  <si>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</si>
  <si>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</si>
  <si>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</si>
  <si>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</si>
  <si>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</si>
  <si>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</si>
  <si>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</si>
  <si>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</si>
  <si>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</si>
  <si>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</si>
  <si>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</si>
  <si>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</si>
  <si>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</si>
  <si>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</si>
  <si>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</si>
  <si>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</si>
  <si>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</si>
  <si>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</si>
  <si>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</si>
  <si>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</si>
  <si>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</si>
  <si>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</si>
  <si>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</si>
  <si>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</si>
  <si>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</si>
  <si>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</si>
  <si>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</si>
  <si>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</si>
  <si>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</si>
  <si>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</si>
  <si>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</si>
  <si>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</si>
  <si>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</si>
  <si>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</si>
  <si>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</si>
  <si>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</si>
  <si>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</si>
  <si>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</si>
  <si>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</si>
  <si>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</si>
  <si>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</si>
  <si>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</si>
  <si>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</si>
  <si>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</si>
  <si>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</si>
  <si>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</si>
  <si>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</si>
  <si>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</si>
  <si>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</si>
  <si>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</si>
  <si>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</si>
  <si>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</si>
  <si>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</si>
  <si>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</si>
  <si>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</si>
  <si>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</si>
  <si>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</si>
  <si>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</si>
  <si>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</si>
  <si>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</si>
  <si>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</si>
  <si>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</si>
  <si>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</si>
  <si>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</si>
  <si>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</si>
  <si>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</si>
  <si>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</si>
  <si>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</si>
  <si>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</si>
  <si>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</si>
  <si>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</si>
  <si>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</si>
  <si>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</si>
  <si>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</si>
  <si>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</si>
  <si>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</si>
  <si>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</si>
  <si>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</si>
  <si>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</si>
  <si>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</si>
  <si>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</si>
  <si>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</si>
  <si>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</si>
  <si>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</si>
  <si>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</si>
  <si>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</si>
  <si>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</si>
  <si>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</si>
  <si>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</si>
  <si>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</si>
  <si>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</si>
  <si>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</si>
  <si>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</si>
  <si>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</si>
  <si>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</si>
  <si>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</si>
  <si>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</si>
  <si>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</si>
  <si>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</si>
  <si>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</si>
  <si>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</si>
  <si>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</si>
  <si>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</si>
  <si>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</si>
  <si>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</si>
  <si>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</si>
  <si>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</si>
  <si>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</si>
  <si>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</si>
  <si>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</si>
  <si>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</si>
  <si>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</si>
  <si>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</si>
  <si>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</si>
  <si>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</si>
  <si>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</si>
  <si>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</si>
  <si>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</si>
  <si>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</si>
  <si>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</si>
  <si>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</si>
  <si>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</si>
  <si>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</si>
  <si>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</si>
  <si>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</si>
  <si>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</si>
  <si>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</si>
  <si>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</si>
  <si>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</si>
  <si>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</si>
  <si>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</si>
  <si>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</si>
  <si>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</si>
  <si>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</si>
  <si>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</si>
  <si>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</si>
  <si>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</si>
  <si>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</si>
  <si>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</si>
  <si>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</si>
  <si>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</si>
  <si>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</si>
  <si>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</si>
  <si>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</si>
  <si>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</si>
  <si>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</si>
  <si>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</si>
  <si>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</si>
  <si>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</si>
  <si>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</si>
  <si>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</si>
  <si>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</si>
  <si>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</si>
  <si>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</si>
  <si>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</si>
  <si>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</si>
  <si>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</si>
  <si>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</si>
  <si>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</si>
  <si>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</si>
  <si>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</si>
  <si>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</si>
  <si>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</si>
  <si>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</si>
  <si>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</si>
  <si>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</si>
  <si>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</si>
  <si>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</si>
  <si>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</si>
  <si>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</si>
  <si>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</si>
  <si>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</si>
  <si>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</si>
  <si>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</si>
  <si>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</si>
  <si>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</si>
  <si>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</si>
  <si>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</si>
  <si>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</si>
  <si>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</si>
  <si>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</si>
  <si>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</si>
  <si>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</si>
  <si>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</si>
  <si>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</si>
  <si>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</si>
  <si>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</si>
  <si>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</si>
  <si>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</si>
  <si>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</si>
  <si>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</si>
  <si>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</si>
  <si>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</si>
  <si>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</si>
  <si>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</si>
  <si>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</si>
  <si>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</si>
  <si>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</si>
  <si>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</si>
  <si>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</si>
  <si>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</si>
  <si>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</si>
  <si>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</si>
  <si>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</si>
  <si>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</si>
  <si>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</si>
  <si>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</si>
  <si>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</si>
  <si>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</si>
  <si>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</si>
  <si>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</si>
  <si>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</si>
  <si>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</si>
  <si>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</si>
  <si>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</si>
  <si>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Probalididad de filtración de la información por parte de los funcionarios y contratistas  a cambio de prebendas o dadibas para beneficio propio o de un tercero.</t>
  </si>
  <si>
    <t>Indicador de Eficacia = (Activiades Ejecutadas / Actividades Programas) * 100</t>
  </si>
  <si>
    <t xml:space="preserve">Constantes cambios normativos externos </t>
  </si>
  <si>
    <t xml:space="preserve">Cambios de Gobierno </t>
  </si>
  <si>
    <t>Politicas publicas</t>
  </si>
  <si>
    <t>Ausencia de disponibilidad de capital</t>
  </si>
  <si>
    <t xml:space="preserve">Afectacion del Orden Publico </t>
  </si>
  <si>
    <t>Constante evolucion  tecnologica</t>
  </si>
  <si>
    <t>Dificultad en el acceso a sistemas de informacion externos</t>
  </si>
  <si>
    <t xml:space="preserve">Interrupcion de los servicios publicos </t>
  </si>
  <si>
    <t>Malas practicas de la ciudadania que afectan el desarrollo sostenible</t>
  </si>
  <si>
    <t>Falta de comuniacion acertiva con el ciudadano.</t>
  </si>
  <si>
    <t>Dificultad en la implementacion de la politica de Gobierno Digital</t>
  </si>
  <si>
    <t>Epidemias o pandemias</t>
  </si>
  <si>
    <t>Declaratoria de emergencias</t>
  </si>
  <si>
    <t xml:space="preserve">Personal insuficiente para apoyar la totalidad de procesos </t>
  </si>
  <si>
    <t>Ausencia de sentido de pertenencia y cultura ciudadana por parte de algunos servidores publicos</t>
  </si>
  <si>
    <t>Ejecucion de las actividades sin tener en cuenta la caracterizacion del proceso.</t>
  </si>
  <si>
    <t xml:space="preserve">Insuficiencia de equipos tecnologicos y obsolecencia de los mismos </t>
  </si>
  <si>
    <t>Dificultad para trabajar en equipo</t>
  </si>
  <si>
    <t>Sistemas de informacion no integrados</t>
  </si>
  <si>
    <t>Dificultad en la comunicación entre los diferentes funcionarios y dependencias de la Administración</t>
  </si>
  <si>
    <t>Falta de claridad de los procedimientos con relacion a las actividades de la caracterización</t>
  </si>
  <si>
    <t xml:space="preserve">Dificultad de articulacion de los procesos internos para la toma de decisiones </t>
  </si>
  <si>
    <t>Falta de comunicación y control  para reportar las entradas y salidas de los diferentes procesos</t>
  </si>
  <si>
    <t>Reportes de información no enviados a tiempo por los diferentes procesos</t>
  </si>
  <si>
    <t xml:space="preserve">OBJETIVO: </t>
  </si>
  <si>
    <t xml:space="preserve">Carencia de las competencias e idoneidad de algunas personas de planta y contratista para desarrollar la actividad </t>
  </si>
  <si>
    <t>Desastres o catastrofes naturales</t>
  </si>
  <si>
    <t>Falta de apropiación o desconocimiento por parte de los funcionario de sistemas de información, plataformas y apliaciónes propias de la Administración</t>
  </si>
  <si>
    <t xml:space="preserve">Limitación presupuestal para el desarrollo del proceso </t>
  </si>
  <si>
    <t>Falta de apropiación por parte de los funcionarios de las diferentes políticas laborales y ambientales</t>
  </si>
  <si>
    <t>Infraestructura inadecuada e insuficiente, falta de materiales, equipos y herramientas adecuadas para el desarrollo de los procesos</t>
  </si>
  <si>
    <t>Malas practicas de la ciudadanía que afectan el desarrollo sostenible</t>
  </si>
  <si>
    <t>Falta de empoderamiento, compromiso y liderazgo por parte de la alta dirección o líderes de procesos ocasionando el no cumplimiento de las metas y afectación en el clima laboral</t>
  </si>
  <si>
    <t>x</t>
  </si>
  <si>
    <t>Posibilidad de la utilizacion de documentos obsoletos que no garanticen la trasabilidad adecuada en los diferentes procesos.</t>
  </si>
  <si>
    <t>Desactualizacion de la información del portal web correspondiente a los procesos</t>
  </si>
  <si>
    <t>En el momento en que los diferentes procesos envian la informacion para ser revisado actualizado y/o publicado</t>
  </si>
  <si>
    <t xml:space="preserve">Perdida de la trazabilidad de los documentos </t>
  </si>
  <si>
    <t xml:space="preserve">Reprocesos </t>
  </si>
  <si>
    <t xml:space="preserve">Sanciones y hallazgos de los entes de control y de las auditorias internas y externas. </t>
  </si>
  <si>
    <t>Posibilidad de incumplimiento de la publicación de los productos requeridos por grupos de interes y / o partes interesadas internas o externas</t>
  </si>
  <si>
    <t>Incumplimiento de la publicación de los productos requeridos por grupos de interes y / o partes interesadas internas o externas dentro del tiempo esablecido</t>
  </si>
  <si>
    <t>En el cumplimiento de lo estipulado por el ordenamiento en las fechas esteblecidas</t>
  </si>
  <si>
    <t>Falta de apropiación o desconocimiento por parte de los funcionario de sistemas de información, plataformas y apliCaciónes propias de la Administración</t>
  </si>
  <si>
    <t>Incumplimiento de roles y objetivos de los procesos</t>
  </si>
  <si>
    <t xml:space="preserve">Incumplimiento de roles y objetivos de los procesos </t>
  </si>
  <si>
    <t xml:space="preserve">Sanciones y/o malas calificaciones de orden nacional </t>
  </si>
  <si>
    <t>Retreso en el cronograma de actividades</t>
  </si>
  <si>
    <t>Perdida de credibilidad y daño a la imagen institucional</t>
  </si>
  <si>
    <r>
      <rPr>
        <b/>
        <sz val="11"/>
        <color theme="1"/>
        <rFont val="Arial"/>
        <family val="2"/>
      </rPr>
      <t xml:space="preserve">PROCESO: </t>
    </r>
    <r>
      <rPr>
        <sz val="11"/>
        <color theme="1"/>
        <rFont val="Arial"/>
        <family val="2"/>
      </rPr>
      <t xml:space="preserve">SISTEMA INTEGRADO DE GESTIÓN </t>
    </r>
  </si>
  <si>
    <r>
      <rPr>
        <b/>
        <sz val="11"/>
        <color indexed="8"/>
        <rFont val="Arial"/>
        <family val="2"/>
      </rPr>
      <t xml:space="preserve">OBJETIVO: </t>
    </r>
    <r>
      <rPr>
        <sz val="11"/>
        <color indexed="8"/>
        <rFont val="Arial"/>
        <family val="2"/>
      </rPr>
      <t>DESARROLLAR ACCIONES PARA LA IMPLEMENTACIÓN, SENSIBILIDAD Y MEJORA CONTINUA DEL SISTEMA INTEGRADO DE GESTIÓN DE LA ADMINISTRACIÓN MUNICIPAL DE IBAGUÉ “SIGAMI”, COMO HERRAMIENTA PARA LA TOMA DE DECISIONES Y EL CUMPLIMIENTO DE LA MISIÓN Y OBJETIVOS INSTITUCIONALES</t>
    </r>
  </si>
  <si>
    <t xml:space="preserve">La integración de factores como: reportes de información no enviados a tiempo por los diferentes procesos, declaratoria de emergencias y la falta de empoderamiento, compromiso y liderazgo por parte de la alta dirección o líderes de los procesos ocasionando el no cumplimiento de las metas y la afectación del clima laboral. Pueden ocasionar la posibilidad de incumplimiento de la publicación de los productos requeridos por grupos de interes y/o partes interesadas internas o externas, teniendo como consecuencia la perdida de credibilidad y daño a la imagen institucional, sanciones y/o malas calificaciones de orden nacional y el retroceso en el cronograma de actividades. </t>
  </si>
  <si>
    <t>El director de Fortalecimiento Institucional solicita al líder de cada proceso del Sistema Integrado de Gestión la actualización del normograma. 2. Trimestralmente 3. Con el propósito de hacer revisión y actualizacion de la normatividad relacionada con los diferentes procesos y con el Sistema Integrado de Gestión. 4. Se realiza un seguimiento a cada proceso y en el dado caso que no se haya reportado por parte del proceso se realiza una solicitud mediante circulares, correos institucionales o comite técnico SIGAMI . 5.  Se realiza el envio de un memorando solicitando la actualizacion de los documentos obsoletos. Memorandos, circulares, correos electrónicos intitucionales.</t>
  </si>
  <si>
    <t xml:space="preserve">1)Personal insuficiente para apoyar la totalidad de procesos </t>
  </si>
  <si>
    <t xml:space="preserve">7) Insuficiencia de equipos tecnologicos y obsolecencia de los mismos </t>
  </si>
  <si>
    <t>6) Infraestructura inadecuada e insuficiente, falta de materiales, equipos y herramientas adecuadas para el desarrollo de los procesos</t>
  </si>
  <si>
    <t xml:space="preserve">5) Limitación presupuestal para el desarrollo del proceso </t>
  </si>
  <si>
    <t>4) Ausencia de sentido de pertenencia y cultura ciudadana por parte de algunos servidores publicos</t>
  </si>
  <si>
    <t xml:space="preserve">2) Carencia de las competencias e idoneidad de algunas personas de planta y contratista para desarrollar la actividad </t>
  </si>
  <si>
    <t>8) Falta de apropiación o desconocimiento por parte de los funcionario de sistemas de información, plataformas y apliaciónes propias de la Administración</t>
  </si>
  <si>
    <t>10) Dificultad en la comunicación entre los diferentes funcionarios y dependencias de la Administración</t>
  </si>
  <si>
    <t>11) Falta de apropiación por parte de los funcionarios de las diferentes políticas laborales y ambientales</t>
  </si>
  <si>
    <t>12) Falta de empoderamiento, compromiso y liderazgo por parte de la alta dirección o líderes de procesos ocasionando el no cumplimiento de las metas y afectación en el clima laboral</t>
  </si>
  <si>
    <t xml:space="preserve">13) Dificultad de articulacion de los procesos internos para la toma de decisiones </t>
  </si>
  <si>
    <t>14) Reportes de información no enviados a tiempo por los diferentes procesos</t>
  </si>
  <si>
    <t xml:space="preserve">15) Incumplimiento de roles y objetivos de los procesos </t>
  </si>
  <si>
    <t xml:space="preserve"> </t>
  </si>
  <si>
    <t>1) Empoderamiento del alcalde frente al proceso</t>
  </si>
  <si>
    <t>2) Los procesos tienen sus Procedimientos y Riesgos identificados y documentados</t>
  </si>
  <si>
    <t xml:space="preserve">3) Se cuenta con un espacio dentro de la pagina de la entidad para publicacion y divulgacion de la informacion propia del proceso </t>
  </si>
  <si>
    <t xml:space="preserve">4) Existe equipo multidisciplinario y cualificado para el correcto desarrollo de los diferentes sistemas </t>
  </si>
  <si>
    <t>5) Capacitación del talento humano en diferentes áreas</t>
  </si>
  <si>
    <t xml:space="preserve">6) Conocimiento de la entidad y documentacion de los procesos </t>
  </si>
  <si>
    <t>7) Afianciamiento de actividades de socializacion y divulgacion del sistema para el personal de planta y contratista</t>
  </si>
  <si>
    <t xml:space="preserve">8) El sistema integrado de gestion se encuentra certificado </t>
  </si>
  <si>
    <t>9) Se encuentra establecida la institucionalidad del sistema integrado de gestion y MIPG</t>
  </si>
  <si>
    <t xml:space="preserve">10) Facilidad de adaptabilidad a cambios por parte de la institución y del personal </t>
  </si>
  <si>
    <t xml:space="preserve">1) Adquisicion o desarrollo de una herramienta tecnológica que permita integrar los demas subsistemas </t>
  </si>
  <si>
    <t>2) Convenio con entidades que puedan aportar al fortalecimiento del SIGAMI</t>
  </si>
  <si>
    <t>3) Soporte tecnico con entidades de orden nacional para el fortalecimiento del SIGAMI</t>
  </si>
  <si>
    <t xml:space="preserve">4) Asesoria de administradoras de riesgos laborales para el fortalecimiento del sistema de seguridad y salud en el trabajo </t>
  </si>
  <si>
    <t xml:space="preserve">5) Apoyo y reconocimiento nacional e internacional debido a los resultados obtenidos en el fortalecimiento de la entidad </t>
  </si>
  <si>
    <t xml:space="preserve">6) Fortalecimiento de la imagen institucional a nivel local, regional y nacional a partir de la sostenibilidad de la certificacion en el sistema integrado de gestion de la administracion </t>
  </si>
  <si>
    <t xml:space="preserve">7) Replica de experiencias exitosas en otras entidades publicas </t>
  </si>
  <si>
    <t xml:space="preserve">8) Mayor competitividad a nivel nacional </t>
  </si>
  <si>
    <t>1) Constantes cambios normativos externo</t>
  </si>
  <si>
    <t xml:space="preserve">2) Cambios de Gobierno </t>
  </si>
  <si>
    <t>3) Ausencia de disponibilidad de capital</t>
  </si>
  <si>
    <t>4) Constante evolucion  tecnologica</t>
  </si>
  <si>
    <t>5) Dificultad en el acceso a sistemas de informacion externos</t>
  </si>
  <si>
    <t xml:space="preserve">6) Interrupcion de los servicios publicos </t>
  </si>
  <si>
    <t>7) Malas practicas de la ciudadanía que afectan el desarrollo sostenible</t>
  </si>
  <si>
    <t>8) Epidemias o pandemias</t>
  </si>
  <si>
    <t>9) Declaratoria de emergencias</t>
  </si>
  <si>
    <t>10) Falta de comuniacion acertiva con el ciudadano.</t>
  </si>
  <si>
    <t>D6O6 Presentar un proyecto donde se evidencie la necesidad de centralizacion de sedes administrativas de la alcaldia municipal en busca de mejorar la integracion de los proceso en cumplimiento a la mision institucional. (satisfaccion del cliente)</t>
  </si>
  <si>
    <t xml:space="preserve">D12A2 Publicacion inmediata de la infromacion requerida y en el caso de ser necesarion emitir comunicación al ente solicitante de la informacion. </t>
  </si>
  <si>
    <t>Solicitar capacitación en modificaciones normativas y realizar jornadas internas de actualización</t>
  </si>
  <si>
    <t>F10 A1Actualización del normograma (Proceso, procedimiento)</t>
  </si>
  <si>
    <t>D6,7 A4,5 Solicitar a la Dirección de Informatica la necesidad de equipos tecnologicos para la realización de funciones del personal adscrito a la Dirección de Talento Humano</t>
  </si>
  <si>
    <t>D1D5D6 A1,2 Realizar un cronograma de trabajo reprogramando las actividades no ejecutadas en los planes de trabajo , a fin de dar cumplimiento del  mismo.</t>
  </si>
  <si>
    <t>F9 A3 Gestionar alianzas con entidades externas para sostenibildad del Sistema.</t>
  </si>
  <si>
    <t>F3 A5 Teniendo en cuenta que en la administracion municipal fue creada la secretaria de las TICS, donde existe personal idoneo para el manejo de los sistemas tecnologicos. Se solicitará a esta secretaria el soporte tecnico para el acceso a la informacion externa pertinente.</t>
  </si>
  <si>
    <t>D5 A2,3 Fortalecer los rubros para el buen funcionamiento del sistema integrado de gestion</t>
  </si>
  <si>
    <t>D7 O1 Gestionar la asignacion de recursos para modernizacion tecnologica.</t>
  </si>
  <si>
    <t>D3 O2 Generar alianzas estrategicas, con entidades y/o organizaciones que permitan optimizar los recursos internos para el funcionamiento del SIGAMI</t>
  </si>
  <si>
    <t>D12 O7 Acercamiento para compartir las experiencias exitosas de otras entidades publicas relacionadas con el tema</t>
  </si>
  <si>
    <t>D5 O5 Gestionar recursos para el fortalecimiento del sistema integrado de gestion.</t>
  </si>
  <si>
    <t xml:space="preserve">F1 O2 Generar convenios con entidades externas para el fortalecimiento del sistema integrado de gestion. </t>
  </si>
  <si>
    <t>F2 O4 Con el apoyo de la ARL se identifican los riesgos del sistema de gestion de la seguridad y salud en el trabajo, lo cual previene la materializacion de los riesgos minimizando los factores de riesgos.</t>
  </si>
  <si>
    <t xml:space="preserve">F6 O7 Mediante el conocimiento de los procesos y la documentacion de los mismos, permite el acercamiento a otras entidades para compartir experiencias exitosas. </t>
  </si>
  <si>
    <t>F5 O3 Establecer relaciones con entidades del orden nacional que permitan la profesionalizacion del talento humano.</t>
  </si>
  <si>
    <t xml:space="preserve">1. Los líderes de los Sistemas junto con su equipo de trabajo  realizan  de manera virtual las diferentes mesas de trabajo o comites. 2. Cada vez que se requiera. 3. A fin de cumplir con la publición de los productos requeridos por grupos de interes o partes interesadas. 4. Reuniones virtuales mediante la plataforma MEET. 5. En el dado caso que la mesa de trabajo o el comite no se pueda realizar, se establece una nueva fecha. 6. Actas de reunión, correos electronicos instutucionales. </t>
  </si>
  <si>
    <t>Falta de empoderamiento, compromiso y liderazgo por parte de la alta dirección o líderes de procesos ocasionando el no cumplimiento de las metas y la afectación en el clima laboral</t>
  </si>
  <si>
    <t>Líderes de los diferentes procesos</t>
  </si>
  <si>
    <t>Trimestralmente</t>
  </si>
  <si>
    <t>Anualmente</t>
  </si>
  <si>
    <t>Actas, correos electronicos, ó consolidado de seguimiento</t>
  </si>
  <si>
    <t>Oficios, actas ó Plan de responsabilidades</t>
  </si>
  <si>
    <t>F10 A1 Seguimiento a la implementación de los normogramas institucionales a través de la columna denominada evidencia de cumplimiento</t>
  </si>
  <si>
    <t>Actas, correos electronicos, ó planillas de asistencias</t>
  </si>
  <si>
    <t>Cada vez que se requiera</t>
  </si>
  <si>
    <t>Líderes de los diferentes sistemas o procesos</t>
  </si>
  <si>
    <t>Líderes de los sistemas</t>
  </si>
  <si>
    <t xml:space="preserve">Secretario(a) de Planeación </t>
  </si>
  <si>
    <t>Correos electrónicos, oficios, memorandos, circulares</t>
  </si>
  <si>
    <t xml:space="preserve">Actas, correos electrónicos, memorandos. </t>
  </si>
  <si>
    <t xml:space="preserve">Actas de reúnion, correos electrónicos, memorandos. </t>
  </si>
  <si>
    <t>Codigo:FOR-13-PRO-SIG-04</t>
  </si>
  <si>
    <t>Versión: 04</t>
  </si>
  <si>
    <t>Fecha: 2020/06/26</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</si>
  <si>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</si>
  <si>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</si>
  <si>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</si>
  <si>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</si>
  <si>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</si>
  <si>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</si>
  <si>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</si>
  <si>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</si>
  <si>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</si>
  <si>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</si>
  <si>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</si>
  <si>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</si>
  <si>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</si>
  <si>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</si>
  <si>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</si>
  <si>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</si>
  <si>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</si>
  <si>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</si>
  <si>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</si>
  <si>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</si>
  <si>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PROCESO: SISTEMA INTEGRADO DE GESTIÓN</t>
  </si>
  <si>
    <t>D3,12 O2,7 Elaborar un plan que contenga responsabilidad de personal de contrato en la implementación de los diferentes sistemas como apoyo al personal de planta.</t>
  </si>
  <si>
    <t>D4,10 O3 Realizar capacitaciones  para el fortalecimiento del SIGAMI</t>
  </si>
  <si>
    <t xml:space="preserve">1. El director(a) de Fortalecimiento Institucional 2. Anualmente 3.  con el proposito de evitar la falta de seguimiento a la utilización de documentos obsoletos 4. Asigna a una persona de planta y le delega la responsabilidad de hacer seguimiento continuo al uso de documentos obsoletos   5.  En el comite tecnico de la dirección se reasigna la responsabilidad  al padrino de dicho funcionario. 6. Informes de seguimiento, publicaciones, correos electronicos, memorandos, Actas de comite técnico de la dirección. </t>
  </si>
  <si>
    <t xml:space="preserve">No se formularon actividades de control a partir de la DOFA debido a que la zona residual del riesgo se ubica en zona baja en el mapa de calor.Se determino que cada vez que se realiza el monitoreo al mapa de riesgo se realiza seguimiento continuo  al riesgo, verificando que se mantenga la aplicación de los controles y que no haya cambiado el contexto del proceso. </t>
  </si>
  <si>
    <t xml:space="preserve">
En caso de materialización del riesgo
</t>
  </si>
  <si>
    <t>3) Ausencia de seguimiento a la publicación de las versiones de los documentos y formatos validados y aprobados por la Dirección de Fortalecimiento institucional y el comité de gestión y desempeño</t>
  </si>
  <si>
    <t>Ausencia de seguimiento a la publicación de las versiones de los documentos y formatos validados y aprobados por la Dirección de Fortalecimiento institucional y el comité de gestión y desempeño</t>
  </si>
  <si>
    <t>La integración de factores como: Ausencia de seguimiento a la publicación de las versiones de los documentos y formatos validados y aprobados por la Dirección de Fortalecimiento institucional y el comité de gestión y desempeño, constantes cambios normativos externos y la dificultad en la comunicación entre los diferentes funcionarios y dependencias de la Administración, puede ocasionar la posibilidad de la utilizacion de documentos obsoletos que no garanticen la trasabilidad adecuada en los diferentes procesos. Teniendo como consecuencias: la perdida de trazabilidad de los documentos, reprocesos y sanciones y hallazgos de los entes de control de las auditorías internas y externas</t>
  </si>
  <si>
    <t>1. Los líderes de los Sistemas. 2. mensualmente 3. Solicitar los reportes de información  de acuerdo al cronograma de entrega de reportes. 4. ocho dias antes del vencimiento de las fechas de entregas establecidos en el cronograma anual, se envia una circular con la información solicitada. Adicionalmentes, se recuerda las fechas maximas de entrega de los reportes de los diferentes procesos. 5. En el dado caso que no se haya reportadolos informes por parte de algun proceso, se procede a realizar una solicitud mediante circulares, correos institucionales o comite técnico SIGAMI. 6. Correos electrónicos, actas de comite, cornograma anual de reportes, Memorandos, circulares.</t>
  </si>
  <si>
    <t>Acciones Adicionales al control</t>
  </si>
  <si>
    <t xml:space="preserve">Dejar soporte de la asignación de responsabilidad y de respectivos seguimientos realizados. </t>
  </si>
  <si>
    <t>11) Desastres o catastrofes naturales</t>
  </si>
  <si>
    <t>D1,3,14 A1,2 Realizar un plan de choque para la revisión inmediata de los documentos del Sistema Integrado de Gestión</t>
  </si>
  <si>
    <t>D1,3,14 A1,2Realizar el reporte y la solicitud de actualización a traves del correo SIGAMI para la actualizacion de los documentos en el listado maestro</t>
  </si>
  <si>
    <t>Correos electonicos, Actas, Plan de choque</t>
  </si>
  <si>
    <t>D1,3,14 A1,2 Realizar un plan de choque para la revisión inmediata de los documentos del Sistema Integrado de Gestión. (Detectado por Dirección de Fortalecimiento).                                     D1,3,14 A1,2 Realizar el reporte y la solicitud de actualización a traves del correo SIGAMI para la actualizacion de los documentos en el listado maestro (Detectado por los líderes de los procesos)).</t>
  </si>
  <si>
    <t xml:space="preserve">Documentos publicados </t>
  </si>
  <si>
    <t>1. El director de Fortalecimiento Insitucional. 2. Cada vez que sea asigne un enlace SIGAMI. 3. Con el propósito de verificar que los enlaces SIGAMI asignados por los líderes de los diferentes procesos sea personal de planta o de carrera. 4. Se realiza la solicitud del listado del personal  de planta o carrera a la Dirección de Talento Humano, a fin de garantizar que el enlace asignado sea funcionaro de planta. 5.  Se  solicitando la asignacion de un nuevo enlace SIGAMI de planta. 6. Memorandos y correos electrónicos insitucionales, Solicitudes, Actas de Comite</t>
  </si>
  <si>
    <t xml:space="preserve">1. La representante de la alta dirección junto con los líderes de los diferentes Sistemas, se reunen con la alta dirección y con los lideres de los diferentes procesos. 2. Cada vez que se requiera. 3. Con el proposito de asesorar y encaminar los diferentes procesos mediante el empoderamiento y el compromiso de la alta dirección y los líderes de los procesos. Adicionalmente, cumplir de manera oportuna con los reportes.  4. Se convoca a la alta dirección y a los líderes de los procesos a reuniones, mesas de trabajo o mediante el Comite de gestión y Desempeño. 5. Se organizan mesas de trabajo a fin de dar a conocer la importancia que tiene la alta dirección en el cumplimiento de las metas y quienes son los responsables de cada proceso. 6 Actas, correos electrónicos, memorandos. </t>
  </si>
  <si>
    <t>Listado Maestro de Documentos actualizado</t>
  </si>
  <si>
    <t xml:space="preserve"> Ausencia de seguimiento a la publicación de las versiones de los documentos y formatos validados y aprobados por la Dirección de Fortalecimiento institucional y el comité de gestión y desempeño</t>
  </si>
  <si>
    <t>ACTA DE DELEGACIÓN</t>
  </si>
  <si>
    <t xml:space="preserve">Cada vez que se materialice el riesgo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</si>
</sst>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0"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9">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indexed="64"/>
      </left>
      <right style="thin">
        <color indexed="64"/>
      </right>
      <top style="medium">
        <color indexed="64"/>
      </top>
      <bottom style="medium">
        <color indexed="64"/>
      </bottom>
      <diagonal/>
    </border>
  </borders>
  <cellStyleXfs count="1">
    <xf numFmtId="0" fontId="0" fillId="0" borderId="0"/>
  </cellStyleXfs>
  <cellXfs count="111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9" fillId="0" borderId="0" xfId="0" applyFont="1" applyBorder="1"/>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5" fillId="15" borderId="54" xfId="0" applyFont="1" applyFill="1" applyBorder="1" applyAlignment="1" applyProtection="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3" xfId="0" applyFont="1" applyBorder="1" applyAlignment="1">
      <alignment horizontal="left" vertical="center" wrapText="1"/>
    </xf>
    <xf numFmtId="0" fontId="1" fillId="0" borderId="2" xfId="0" applyFont="1" applyBorder="1" applyAlignment="1" applyProtection="1">
      <alignment horizontal="center" vertical="center" wrapText="1"/>
      <protection locked="0"/>
    </xf>
    <xf numFmtId="0" fontId="5" fillId="0" borderId="1" xfId="0" applyFont="1" applyBorder="1" applyAlignment="1">
      <alignment horizontal="left" vertical="center" wrapText="1"/>
    </xf>
    <xf numFmtId="0" fontId="5" fillId="0" borderId="6" xfId="0" applyFont="1" applyBorder="1" applyAlignment="1">
      <alignment horizontal="left" vertical="center" wrapText="1"/>
    </xf>
    <xf numFmtId="0" fontId="2" fillId="0" borderId="0" xfId="0" applyFont="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1" fillId="0" borderId="1" xfId="0" applyFont="1" applyBorder="1" applyAlignment="1">
      <alignment horizontal="left" vertical="center" wrapText="1"/>
    </xf>
    <xf numFmtId="0" fontId="1" fillId="0" borderId="2" xfId="0" applyFont="1" applyBorder="1" applyAlignment="1" applyProtection="1">
      <alignment horizontal="center" vertical="center" wrapText="1"/>
      <protection locked="0"/>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60" xfId="0" applyFont="1" applyBorder="1" applyAlignment="1">
      <alignment horizontal="left" vertical="center" wrapText="1"/>
    </xf>
    <xf numFmtId="0" fontId="1" fillId="3" borderId="1" xfId="0" applyFont="1" applyFill="1" applyBorder="1" applyAlignment="1">
      <alignment vertical="center" wrapText="1"/>
    </xf>
    <xf numFmtId="0" fontId="42" fillId="0" borderId="1" xfId="0" applyFont="1" applyBorder="1" applyAlignment="1">
      <alignment vertical="center" wrapText="1"/>
    </xf>
    <xf numFmtId="0" fontId="42" fillId="3" borderId="1" xfId="0" applyFont="1" applyFill="1" applyBorder="1" applyAlignment="1">
      <alignment vertical="center" wrapText="1"/>
    </xf>
    <xf numFmtId="0" fontId="1" fillId="3" borderId="1" xfId="0" applyFont="1" applyFill="1" applyBorder="1" applyAlignment="1">
      <alignment horizontal="left" vertical="center" wrapText="1"/>
    </xf>
    <xf numFmtId="0" fontId="5" fillId="0" borderId="0" xfId="0" applyFont="1" applyAlignment="1">
      <alignment vertical="center"/>
    </xf>
    <xf numFmtId="0" fontId="1" fillId="3" borderId="1" xfId="0" applyFont="1" applyFill="1" applyBorder="1" applyAlignment="1">
      <alignment vertical="center"/>
    </xf>
    <xf numFmtId="0" fontId="5" fillId="0" borderId="0" xfId="0" applyFont="1" applyBorder="1" applyAlignment="1">
      <alignment vertical="center"/>
    </xf>
    <xf numFmtId="0" fontId="42" fillId="3" borderId="1" xfId="0" applyFont="1" applyFill="1" applyBorder="1" applyAlignment="1">
      <alignment horizontal="left" vertical="center" wrapText="1"/>
    </xf>
    <xf numFmtId="0" fontId="5" fillId="0" borderId="28" xfId="0" applyFont="1" applyBorder="1" applyAlignment="1">
      <alignment vertical="center" wrapText="1"/>
    </xf>
    <xf numFmtId="0" fontId="1" fillId="0" borderId="28" xfId="0" applyFont="1" applyBorder="1" applyAlignment="1">
      <alignment vertical="center" wrapText="1"/>
    </xf>
    <xf numFmtId="0" fontId="1" fillId="0" borderId="7" xfId="0" applyFont="1" applyBorder="1" applyAlignment="1">
      <alignment vertical="center" wrapText="1"/>
    </xf>
    <xf numFmtId="0" fontId="1" fillId="0" borderId="9" xfId="0" applyFont="1" applyBorder="1" applyAlignment="1">
      <alignment vertical="center" wrapText="1"/>
    </xf>
    <xf numFmtId="0" fontId="1" fillId="0" borderId="3" xfId="0" applyFont="1" applyBorder="1" applyAlignment="1">
      <alignment vertical="center" wrapText="1"/>
    </xf>
    <xf numFmtId="0" fontId="1" fillId="3" borderId="5" xfId="0" applyFont="1" applyFill="1" applyBorder="1" applyAlignment="1">
      <alignment horizontal="left" vertical="center" wrapText="1"/>
    </xf>
    <xf numFmtId="0" fontId="1" fillId="3" borderId="5" xfId="0" applyFont="1" applyFill="1" applyBorder="1" applyAlignment="1">
      <alignment vertical="center" wrapText="1"/>
    </xf>
    <xf numFmtId="0" fontId="1" fillId="25" borderId="7" xfId="0" applyFont="1" applyFill="1" applyBorder="1" applyAlignment="1">
      <alignment vertical="center" wrapText="1"/>
    </xf>
    <xf numFmtId="0" fontId="1" fillId="25" borderId="1" xfId="0" applyFont="1" applyFill="1" applyBorder="1" applyAlignment="1">
      <alignment horizontal="left" vertical="center" wrapText="1"/>
    </xf>
    <xf numFmtId="0" fontId="1" fillId="25" borderId="1" xfId="0" applyFont="1" applyFill="1" applyBorder="1" applyAlignment="1">
      <alignment vertical="center" wrapText="1"/>
    </xf>
    <xf numFmtId="0" fontId="1" fillId="25" borderId="60" xfId="0" applyFont="1" applyFill="1" applyBorder="1" applyAlignment="1">
      <alignment horizontal="left" vertical="center" wrapText="1"/>
    </xf>
    <xf numFmtId="0" fontId="1" fillId="25" borderId="1" xfId="0" applyFont="1" applyFill="1" applyBorder="1" applyAlignment="1">
      <alignment vertical="center"/>
    </xf>
    <xf numFmtId="0" fontId="1" fillId="25" borderId="5" xfId="0" applyFont="1" applyFill="1" applyBorder="1" applyAlignment="1">
      <alignment horizontal="left" vertical="center" wrapText="1"/>
    </xf>
    <xf numFmtId="0" fontId="1" fillId="26" borderId="7" xfId="0" applyFont="1" applyFill="1" applyBorder="1" applyAlignment="1">
      <alignment vertical="center" wrapText="1"/>
    </xf>
    <xf numFmtId="0" fontId="1" fillId="26" borderId="1" xfId="0" applyFont="1" applyFill="1" applyBorder="1" applyAlignment="1">
      <alignment vertical="center" wrapText="1"/>
    </xf>
    <xf numFmtId="0" fontId="1" fillId="26" borderId="1" xfId="0" applyFont="1" applyFill="1" applyBorder="1" applyAlignment="1">
      <alignment horizontal="left" vertical="center" wrapText="1"/>
    </xf>
    <xf numFmtId="0" fontId="42" fillId="26" borderId="1" xfId="0" applyFont="1" applyFill="1" applyBorder="1" applyAlignment="1">
      <alignment vertical="center" wrapText="1"/>
    </xf>
    <xf numFmtId="0" fontId="42" fillId="26" borderId="1" xfId="0" applyFont="1" applyFill="1" applyBorder="1" applyAlignment="1">
      <alignment horizontal="left" vertical="center" wrapText="1"/>
    </xf>
    <xf numFmtId="0" fontId="1" fillId="26" borderId="5" xfId="0" applyFont="1" applyFill="1" applyBorder="1" applyAlignment="1">
      <alignment vertical="center" wrapText="1"/>
    </xf>
    <xf numFmtId="0" fontId="1" fillId="27" borderId="9" xfId="0" applyFont="1" applyFill="1" applyBorder="1" applyAlignment="1">
      <alignment vertical="center" wrapText="1"/>
    </xf>
    <xf numFmtId="0" fontId="1" fillId="27" borderId="3" xfId="0" applyFont="1" applyFill="1" applyBorder="1" applyAlignment="1">
      <alignment vertical="center" wrapText="1"/>
    </xf>
    <xf numFmtId="0" fontId="1" fillId="27" borderId="3"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28" xfId="0" applyFont="1" applyBorder="1" applyAlignment="1" applyProtection="1">
      <alignment vertical="center" wrapText="1"/>
      <protection locked="0"/>
    </xf>
    <xf numFmtId="0" fontId="9" fillId="5" borderId="30" xfId="0" applyFont="1" applyFill="1" applyBorder="1" applyAlignment="1">
      <alignment vertical="center"/>
    </xf>
    <xf numFmtId="0" fontId="9" fillId="5" borderId="65" xfId="0" applyFont="1" applyFill="1" applyBorder="1" applyAlignment="1">
      <alignment horizontal="center" vertical="center" wrapText="1"/>
    </xf>
    <xf numFmtId="0" fontId="9" fillId="5" borderId="65" xfId="0" applyFont="1" applyFill="1" applyBorder="1" applyAlignment="1">
      <alignment horizontal="center" vertical="center"/>
    </xf>
    <xf numFmtId="0" fontId="9" fillId="5" borderId="43"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3" borderId="1" xfId="0" applyFont="1" applyFill="1" applyBorder="1" applyAlignment="1" applyProtection="1">
      <alignment vertical="center" wrapText="1"/>
      <protection locked="0"/>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xf>
    <xf numFmtId="0" fontId="9" fillId="3" borderId="1" xfId="0" applyFont="1" applyFill="1" applyBorder="1" applyAlignment="1">
      <alignment vertical="center"/>
    </xf>
    <xf numFmtId="0" fontId="9" fillId="0" borderId="2" xfId="0" applyFont="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9" fillId="0" borderId="2" xfId="0" applyFont="1" applyBorder="1" applyProtection="1">
      <protection locked="0"/>
    </xf>
    <xf numFmtId="0" fontId="9" fillId="0" borderId="1" xfId="0" applyFont="1" applyBorder="1" applyProtection="1">
      <protection locked="0"/>
    </xf>
    <xf numFmtId="0" fontId="9" fillId="0" borderId="25" xfId="0" applyFont="1" applyBorder="1" applyProtection="1">
      <protection locked="0"/>
    </xf>
    <xf numFmtId="0" fontId="9" fillId="0" borderId="10"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0" fontId="9" fillId="0" borderId="28" xfId="0" applyFont="1" applyBorder="1" applyAlignment="1" applyProtection="1">
      <alignment horizontal="center" vertical="center"/>
      <protection locked="0"/>
    </xf>
    <xf numFmtId="0" fontId="1" fillId="0" borderId="0" xfId="0" applyFont="1"/>
    <xf numFmtId="0" fontId="20" fillId="0" borderId="0" xfId="0" applyFont="1"/>
    <xf numFmtId="0" fontId="1" fillId="0" borderId="1" xfId="0" applyFont="1" applyBorder="1" applyAlignment="1" applyProtection="1">
      <alignment horizontal="center" vertical="center"/>
      <protection locked="0"/>
    </xf>
    <xf numFmtId="0" fontId="6" fillId="16" borderId="2" xfId="0" applyFont="1" applyFill="1" applyBorder="1" applyAlignment="1">
      <alignment horizontal="left" vertical="center"/>
    </xf>
    <xf numFmtId="0" fontId="6" fillId="5" borderId="25" xfId="0" applyFont="1" applyFill="1" applyBorder="1" applyAlignment="1">
      <alignment horizontal="center" vertical="center" wrapText="1"/>
    </xf>
    <xf numFmtId="0" fontId="6" fillId="5" borderId="10" xfId="0"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13" xfId="0" applyFont="1" applyFill="1" applyBorder="1" applyAlignment="1">
      <alignment horizontal="center" vertical="center"/>
    </xf>
    <xf numFmtId="0" fontId="6" fillId="0" borderId="0" xfId="0" applyFont="1" applyAlignment="1">
      <alignment horizontal="center"/>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1" fillId="0" borderId="10" xfId="0" applyFont="1" applyBorder="1" applyAlignment="1" applyProtection="1">
      <alignment horizontal="left" vertical="center" wrapText="1"/>
      <protection locked="0"/>
    </xf>
    <xf numFmtId="0" fontId="6" fillId="24" borderId="1" xfId="0" applyFont="1" applyFill="1" applyBorder="1" applyAlignment="1">
      <alignment horizontal="center" vertical="center" wrapText="1"/>
    </xf>
    <xf numFmtId="0" fontId="1" fillId="0" borderId="28" xfId="0" applyFont="1" applyBorder="1" applyAlignment="1" applyProtection="1">
      <alignment horizontal="left" vertical="center" wrapText="1"/>
      <protection locked="0"/>
    </xf>
    <xf numFmtId="0" fontId="6" fillId="0" borderId="20" xfId="0" applyFont="1" applyBorder="1" applyAlignment="1">
      <alignment vertical="center" wrapText="1"/>
    </xf>
    <xf numFmtId="0" fontId="1" fillId="0" borderId="28" xfId="0" applyFont="1" applyBorder="1" applyAlignment="1" applyProtection="1">
      <alignment vertical="center" wrapText="1"/>
      <protection locked="0"/>
    </xf>
    <xf numFmtId="0" fontId="1" fillId="0" borderId="5" xfId="0" applyFont="1" applyBorder="1" applyAlignment="1" applyProtection="1">
      <alignment horizontal="center" vertical="center"/>
      <protection locked="0"/>
    </xf>
    <xf numFmtId="0" fontId="6" fillId="24" borderId="5" xfId="0" applyFont="1" applyFill="1" applyBorder="1" applyAlignment="1">
      <alignment horizontal="center" vertical="center" wrapText="1"/>
    </xf>
    <xf numFmtId="0" fontId="1" fillId="24" borderId="5" xfId="0" applyFont="1" applyFill="1" applyBorder="1" applyAlignment="1" applyProtection="1">
      <alignment horizontal="left" vertical="center" wrapText="1"/>
      <protection locked="0"/>
    </xf>
    <xf numFmtId="0" fontId="1" fillId="0" borderId="5" xfId="0" applyFont="1" applyBorder="1" applyAlignment="1" applyProtection="1">
      <alignment horizontal="center" vertical="center" wrapText="1"/>
      <protection locked="0"/>
    </xf>
    <xf numFmtId="0" fontId="6" fillId="0" borderId="45" xfId="0" applyFont="1" applyBorder="1" applyAlignment="1">
      <alignment vertical="center" wrapText="1"/>
    </xf>
    <xf numFmtId="0" fontId="1" fillId="0" borderId="0" xfId="0" applyFont="1" applyAlignment="1">
      <alignment horizontal="center" vertical="center"/>
    </xf>
    <xf numFmtId="0" fontId="1" fillId="0" borderId="0" xfId="0" applyFont="1" applyAlignment="1">
      <alignment wrapText="1"/>
    </xf>
    <xf numFmtId="0" fontId="20" fillId="0" borderId="0" xfId="0" applyFont="1" applyAlignment="1">
      <alignment vertical="center" wrapText="1"/>
    </xf>
    <xf numFmtId="0" fontId="20" fillId="0" borderId="1"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42" fillId="0" borderId="7" xfId="0" applyFont="1" applyBorder="1" applyAlignment="1" applyProtection="1">
      <alignment vertical="center" wrapText="1"/>
      <protection locked="0"/>
    </xf>
    <xf numFmtId="14" fontId="7" fillId="0" borderId="1" xfId="0" applyNumberFormat="1" applyFont="1" applyBorder="1" applyAlignment="1">
      <alignment horizontal="center" vertical="center" wrapText="1"/>
    </xf>
    <xf numFmtId="0" fontId="1" fillId="0" borderId="28" xfId="0" applyFont="1" applyBorder="1" applyAlignment="1" applyProtection="1">
      <alignment horizontal="justify" vertical="center" wrapText="1"/>
      <protection locked="0"/>
    </xf>
    <xf numFmtId="0" fontId="42" fillId="0" borderId="65" xfId="0" applyFont="1" applyBorder="1" applyAlignment="1" applyProtection="1">
      <alignment horizontal="center" vertical="center" wrapText="1"/>
      <protection locked="0"/>
    </xf>
    <xf numFmtId="0" fontId="1" fillId="0" borderId="65" xfId="0" applyFont="1" applyBorder="1" applyAlignment="1" applyProtection="1">
      <alignment horizontal="center" vertical="center" wrapText="1"/>
      <protection locked="0"/>
    </xf>
    <xf numFmtId="0" fontId="42" fillId="24" borderId="1" xfId="0" applyFont="1" applyFill="1" applyBorder="1" applyAlignment="1" applyProtection="1">
      <alignment horizontal="left" vertical="center" wrapText="1"/>
      <protection locked="0"/>
    </xf>
    <xf numFmtId="0" fontId="1" fillId="0" borderId="1" xfId="0" applyFont="1" applyBorder="1" applyAlignment="1">
      <alignment horizontal="center" vertical="center" wrapText="1"/>
    </xf>
    <xf numFmtId="0" fontId="0" fillId="0" borderId="0" xfId="0"/>
    <xf numFmtId="0" fontId="1" fillId="0" borderId="1" xfId="0" applyFont="1" applyBorder="1" applyAlignment="1" applyProtection="1">
      <alignment horizontal="center" vertical="center" wrapText="1"/>
      <protection locked="0"/>
    </xf>
    <xf numFmtId="0" fontId="1"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1" xfId="0" applyFont="1" applyBorder="1" applyAlignment="1" applyProtection="1">
      <alignment vertical="center" wrapText="1"/>
      <protection locked="0"/>
    </xf>
    <xf numFmtId="0" fontId="42" fillId="0" borderId="19" xfId="0" applyFont="1" applyBorder="1" applyAlignment="1">
      <alignment vertical="center" wrapText="1"/>
    </xf>
    <xf numFmtId="0" fontId="1" fillId="0" borderId="99" xfId="0" applyFont="1" applyBorder="1" applyAlignment="1" applyProtection="1">
      <alignment horizontal="center" vertical="center" wrapText="1"/>
      <protection locked="0"/>
    </xf>
    <xf numFmtId="0" fontId="1" fillId="0" borderId="5" xfId="0" applyFont="1" applyBorder="1" applyAlignment="1" applyProtection="1">
      <alignment vertical="center" wrapText="1"/>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2" borderId="68" xfId="0" applyFont="1" applyFill="1" applyBorder="1" applyAlignment="1">
      <alignment horizontal="left" vertical="center"/>
    </xf>
    <xf numFmtId="0" fontId="1" fillId="12" borderId="56" xfId="0" applyFont="1" applyFill="1" applyBorder="1" applyAlignment="1">
      <alignment horizontal="left" vertical="center"/>
    </xf>
    <xf numFmtId="0" fontId="1" fillId="12" borderId="69" xfId="0" applyFont="1" applyFill="1" applyBorder="1" applyAlignment="1">
      <alignment horizontal="left" vertical="center"/>
    </xf>
    <xf numFmtId="0" fontId="17" fillId="12" borderId="71" xfId="0" applyFont="1" applyFill="1" applyBorder="1" applyAlignment="1">
      <alignment horizontal="left" vertical="center" wrapText="1"/>
    </xf>
    <xf numFmtId="0" fontId="17" fillId="12" borderId="37" xfId="0" applyFont="1" applyFill="1" applyBorder="1" applyAlignment="1">
      <alignment horizontal="left" vertical="center" wrapText="1"/>
    </xf>
    <xf numFmtId="0" fontId="17" fillId="12" borderId="63" xfId="0" applyFont="1" applyFill="1" applyBorder="1" applyAlignment="1">
      <alignment horizontal="left" vertical="center"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5" fillId="16" borderId="60" xfId="0" applyFont="1" applyFill="1" applyBorder="1" applyAlignment="1" applyProtection="1">
      <alignment horizontal="left" vertical="center"/>
    </xf>
    <xf numFmtId="0" fontId="5" fillId="16" borderId="56" xfId="0" applyFont="1" applyFill="1" applyBorder="1" applyAlignment="1" applyProtection="1">
      <alignment horizontal="left" vertical="center"/>
    </xf>
    <xf numFmtId="0" fontId="5" fillId="16" borderId="62" xfId="0" applyFont="1" applyFill="1" applyBorder="1" applyAlignment="1" applyProtection="1">
      <alignment horizontal="lef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pplyProtection="1">
      <alignment horizontal="left" vertical="center" wrapText="1"/>
    </xf>
    <xf numFmtId="0" fontId="1" fillId="0" borderId="9" xfId="0"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6" fillId="16" borderId="60" xfId="0" applyFont="1" applyFill="1" applyBorder="1" applyAlignment="1" applyProtection="1">
      <alignment horizontal="center" vertical="center"/>
    </xf>
    <xf numFmtId="0" fontId="6" fillId="16" borderId="62" xfId="0" applyFont="1" applyFill="1" applyBorder="1" applyAlignment="1" applyProtection="1">
      <alignment horizontal="center" vertical="center"/>
    </xf>
    <xf numFmtId="0" fontId="6" fillId="16" borderId="48" xfId="0" applyFont="1" applyFill="1" applyBorder="1" applyAlignment="1" applyProtection="1">
      <alignment horizontal="center" vertical="center" wrapText="1"/>
    </xf>
    <xf numFmtId="0" fontId="6" fillId="16" borderId="58" xfId="0" applyFont="1" applyFill="1" applyBorder="1" applyAlignment="1" applyProtection="1">
      <alignment horizontal="center" vertical="center" wrapText="1"/>
    </xf>
    <xf numFmtId="0" fontId="5" fillId="16" borderId="48" xfId="0" applyFont="1" applyFill="1" applyBorder="1" applyAlignment="1" applyProtection="1">
      <alignment horizontal="left" vertical="top" wrapText="1"/>
    </xf>
    <xf numFmtId="0" fontId="5" fillId="16" borderId="49" xfId="0" applyFont="1" applyFill="1" applyBorder="1" applyAlignment="1" applyProtection="1">
      <alignment horizontal="left" vertical="top" wrapText="1"/>
    </xf>
    <xf numFmtId="0" fontId="5" fillId="16" borderId="58" xfId="0" applyFont="1" applyFill="1" applyBorder="1" applyAlignment="1" applyProtection="1">
      <alignment horizontal="left" vertical="top"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6" fillId="17" borderId="8" xfId="0" applyFont="1" applyFill="1" applyBorder="1" applyAlignment="1">
      <alignment horizontal="left" vertical="center" wrapText="1"/>
    </xf>
    <xf numFmtId="0" fontId="6" fillId="17" borderId="7" xfId="0" applyFont="1" applyFill="1" applyBorder="1" applyAlignment="1">
      <alignment horizontal="left" vertical="center" wrapText="1"/>
    </xf>
    <xf numFmtId="0" fontId="6" fillId="17" borderId="9" xfId="0" applyFont="1" applyFill="1" applyBorder="1" applyAlignment="1">
      <alignment horizontal="left" vertical="center" wrapText="1"/>
    </xf>
    <xf numFmtId="0" fontId="6" fillId="17" borderId="2" xfId="0" applyFont="1" applyFill="1" applyBorder="1" applyAlignment="1">
      <alignment horizontal="left" vertical="center" wrapText="1"/>
    </xf>
    <xf numFmtId="0" fontId="6" fillId="17" borderId="1" xfId="0" applyFont="1" applyFill="1" applyBorder="1" applyAlignment="1">
      <alignment horizontal="left" vertical="center" wrapText="1"/>
    </xf>
    <xf numFmtId="0" fontId="6" fillId="17" borderId="3"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42" fillId="0" borderId="60" xfId="0" applyFont="1" applyBorder="1" applyAlignment="1" applyProtection="1">
      <alignment horizontal="left" vertical="center" wrapText="1"/>
      <protection locked="0"/>
    </xf>
    <xf numFmtId="0" fontId="42" fillId="0" borderId="62" xfId="0" applyFont="1" applyBorder="1" applyAlignment="1" applyProtection="1">
      <alignment horizontal="left" vertical="center" wrapText="1"/>
      <protection locked="0"/>
    </xf>
    <xf numFmtId="0" fontId="42" fillId="3" borderId="60" xfId="0" applyFont="1" applyFill="1" applyBorder="1" applyAlignment="1" applyProtection="1">
      <alignment horizontal="left" vertical="center" wrapText="1"/>
      <protection locked="0"/>
    </xf>
    <xf numFmtId="0" fontId="42" fillId="3" borderId="62" xfId="0" applyFont="1" applyFill="1" applyBorder="1" applyAlignment="1" applyProtection="1">
      <alignment horizontal="left" vertical="center" wrapText="1"/>
      <protection locked="0"/>
    </xf>
    <xf numFmtId="0" fontId="1" fillId="0" borderId="1" xfId="0" applyFont="1" applyBorder="1" applyAlignment="1">
      <alignment horizontal="left" vertical="center"/>
    </xf>
    <xf numFmtId="0" fontId="1" fillId="0" borderId="7" xfId="0" applyFont="1" applyBorder="1" applyAlignment="1">
      <alignment horizontal="left" vertical="center" wrapText="1"/>
    </xf>
    <xf numFmtId="0" fontId="42" fillId="3" borderId="14" xfId="0" applyFont="1" applyFill="1" applyBorder="1" applyAlignment="1">
      <alignment horizontal="left" vertical="center" wrapText="1"/>
    </xf>
    <xf numFmtId="0" fontId="42" fillId="3" borderId="37" xfId="0" applyFont="1" applyFill="1" applyBorder="1" applyAlignment="1">
      <alignment horizontal="left" vertical="center" wrapText="1"/>
    </xf>
    <xf numFmtId="0" fontId="42" fillId="3" borderId="15" xfId="0" applyFont="1" applyFill="1" applyBorder="1" applyAlignment="1">
      <alignment horizontal="left" vertical="center" wrapText="1"/>
    </xf>
    <xf numFmtId="0" fontId="42" fillId="3" borderId="1" xfId="0" applyFont="1" applyFill="1" applyBorder="1" applyAlignment="1">
      <alignment horizontal="left"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6" borderId="71" xfId="0" applyFont="1" applyFill="1" applyBorder="1" applyAlignment="1">
      <alignment horizontal="left" vertical="center"/>
    </xf>
    <xf numFmtId="0" fontId="6" fillId="6" borderId="37" xfId="0" applyFont="1" applyFill="1" applyBorder="1" applyAlignment="1">
      <alignment horizontal="left" vertical="center"/>
    </xf>
    <xf numFmtId="0" fontId="6" fillId="6" borderId="63" xfId="0" applyFont="1" applyFill="1" applyBorder="1" applyAlignment="1">
      <alignment horizontal="left" vertical="center"/>
    </xf>
    <xf numFmtId="0" fontId="6" fillId="6" borderId="40" xfId="0" applyFont="1" applyFill="1" applyBorder="1" applyAlignment="1">
      <alignment horizontal="left" vertical="center"/>
    </xf>
    <xf numFmtId="0" fontId="6" fillId="6" borderId="41" xfId="0" applyFont="1" applyFill="1" applyBorder="1" applyAlignment="1">
      <alignment horizontal="left" vertical="center"/>
    </xf>
    <xf numFmtId="0" fontId="6" fillId="6"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1" xfId="0" applyFont="1" applyBorder="1" applyAlignment="1">
      <alignment horizontal="left" vertical="center" wrapText="1"/>
    </xf>
    <xf numFmtId="0" fontId="20" fillId="0" borderId="1" xfId="0" applyFont="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42" fillId="3" borderId="56" xfId="0" applyFont="1" applyFill="1" applyBorder="1" applyAlignment="1" applyProtection="1">
      <alignment horizontal="left" vertical="center" wrapText="1"/>
      <protection locked="0"/>
    </xf>
    <xf numFmtId="0" fontId="42" fillId="0" borderId="1" xfId="0" applyFont="1" applyBorder="1" applyAlignment="1" applyProtection="1">
      <alignmen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42" fillId="0" borderId="60" xfId="0" applyFont="1" applyBorder="1" applyAlignment="1" applyProtection="1">
      <alignment horizontal="left" vertical="center"/>
      <protection locked="0"/>
    </xf>
    <xf numFmtId="0" fontId="42" fillId="0" borderId="56" xfId="0" applyFont="1" applyBorder="1" applyAlignment="1" applyProtection="1">
      <alignment horizontal="left" vertical="center"/>
      <protection locked="0"/>
    </xf>
    <xf numFmtId="0" fontId="42" fillId="0" borderId="62" xfId="0" applyFont="1" applyBorder="1" applyAlignment="1" applyProtection="1">
      <alignment horizontal="left" vertical="center"/>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5" fillId="0" borderId="0" xfId="0" applyFont="1" applyAlignment="1">
      <alignment horizontal="center"/>
    </xf>
    <xf numFmtId="0" fontId="42"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1" fillId="0" borderId="60"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2" xfId="0" applyFont="1" applyBorder="1" applyAlignment="1">
      <alignment horizontal="center" vertical="center" wrapText="1"/>
    </xf>
    <xf numFmtId="0" fontId="23" fillId="3" borderId="0" xfId="0" applyFont="1" applyFill="1" applyAlignment="1">
      <alignment horizontal="left"/>
    </xf>
    <xf numFmtId="0" fontId="23" fillId="3" borderId="1" xfId="0" applyFont="1" applyFill="1" applyBorder="1" applyAlignment="1" applyProtection="1">
      <alignment horizontal="left" vertical="center" wrapText="1"/>
      <protection locked="0"/>
    </xf>
    <xf numFmtId="0" fontId="42" fillId="3" borderId="60" xfId="0" applyFont="1" applyFill="1" applyBorder="1" applyAlignment="1" applyProtection="1">
      <alignment horizontal="left" vertical="center"/>
      <protection locked="0"/>
    </xf>
    <xf numFmtId="0" fontId="42" fillId="3" borderId="62" xfId="0" applyFont="1" applyFill="1" applyBorder="1" applyAlignment="1" applyProtection="1">
      <alignment horizontal="left" vertical="center"/>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2" fillId="3" borderId="60" xfId="0" applyFont="1" applyFill="1" applyBorder="1" applyAlignment="1">
      <alignment horizontal="left" vertical="center" wrapText="1"/>
    </xf>
    <xf numFmtId="0" fontId="42" fillId="3" borderId="62" xfId="0" applyFont="1" applyFill="1" applyBorder="1" applyAlignment="1">
      <alignment horizontal="left" vertical="center" wrapText="1"/>
    </xf>
    <xf numFmtId="0" fontId="42" fillId="0" borderId="60" xfId="0" applyFont="1" applyBorder="1" applyAlignment="1">
      <alignment horizontal="left" vertical="center" wrapText="1"/>
    </xf>
    <xf numFmtId="0" fontId="42" fillId="0" borderId="62" xfId="0" applyFont="1" applyBorder="1" applyAlignment="1">
      <alignment horizontal="left" vertical="center" wrapText="1"/>
    </xf>
    <xf numFmtId="0" fontId="42" fillId="3" borderId="1" xfId="0" applyFont="1" applyFill="1" applyBorder="1" applyAlignment="1" applyProtection="1">
      <alignment horizontal="left" vertical="center"/>
      <protection locked="0"/>
    </xf>
    <xf numFmtId="0" fontId="42" fillId="0" borderId="1" xfId="0" applyFont="1" applyBorder="1" applyAlignment="1">
      <alignment horizontal="left" vertical="center"/>
    </xf>
    <xf numFmtId="0" fontId="20" fillId="0" borderId="62" xfId="0" applyFont="1" applyBorder="1" applyAlignment="1">
      <alignment horizontal="left" vertical="center" wrapText="1"/>
    </xf>
    <xf numFmtId="0" fontId="42" fillId="3" borderId="62" xfId="0" applyFont="1" applyFill="1" applyBorder="1" applyAlignment="1">
      <alignment horizontal="left" vertical="center"/>
    </xf>
    <xf numFmtId="0" fontId="9" fillId="0" borderId="10"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9" fillId="0" borderId="3" xfId="0" applyFont="1" applyBorder="1" applyAlignment="1">
      <alignment horizontal="center" vertical="center" wrapText="1"/>
    </xf>
    <xf numFmtId="0" fontId="9" fillId="0" borderId="66" xfId="0" applyFont="1" applyBorder="1" applyAlignment="1" applyProtection="1">
      <alignment horizontal="center" vertical="center"/>
      <protection locked="0"/>
    </xf>
    <xf numFmtId="0" fontId="8" fillId="6" borderId="68" xfId="0" applyFont="1" applyFill="1" applyBorder="1" applyAlignment="1">
      <alignment horizontal="left" vertical="center" wrapText="1"/>
    </xf>
    <xf numFmtId="0" fontId="8" fillId="6" borderId="56"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8" fillId="6" borderId="68" xfId="0" applyFont="1" applyFill="1" applyBorder="1" applyAlignment="1">
      <alignment horizontal="left" vertical="center"/>
    </xf>
    <xf numFmtId="0" fontId="8" fillId="6" borderId="56" xfId="0" applyFont="1" applyFill="1" applyBorder="1" applyAlignment="1">
      <alignment horizontal="left" vertical="center"/>
    </xf>
    <xf numFmtId="0" fontId="8" fillId="6" borderId="69" xfId="0" applyFont="1" applyFill="1" applyBorder="1" applyAlignment="1">
      <alignment horizontal="left" vertical="center"/>
    </xf>
    <xf numFmtId="0" fontId="9"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9" fillId="0" borderId="68"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62" xfId="0" applyFont="1" applyBorder="1" applyAlignment="1" applyProtection="1">
      <alignment horizontal="center" vertical="center" wrapText="1"/>
      <protection locked="0"/>
    </xf>
    <xf numFmtId="0" fontId="9" fillId="0" borderId="9" xfId="0" applyFont="1" applyBorder="1" applyAlignment="1">
      <alignment horizontal="center"/>
    </xf>
    <xf numFmtId="0" fontId="9" fillId="0" borderId="3" xfId="0" applyFont="1" applyBorder="1" applyAlignment="1">
      <alignment horizontal="center"/>
    </xf>
    <xf numFmtId="0" fontId="9" fillId="0" borderId="6" xfId="0" applyFont="1" applyBorder="1" applyAlignment="1">
      <alignment horizontal="center"/>
    </xf>
    <xf numFmtId="0" fontId="2" fillId="0" borderId="7" xfId="0" applyFont="1" applyBorder="1" applyAlignment="1">
      <alignment horizontal="center" vertical="center" wrapText="1"/>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0"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6" borderId="68" xfId="0" applyFont="1" applyFill="1" applyBorder="1" applyAlignment="1">
      <alignment horizontal="left" vertical="center"/>
    </xf>
    <xf numFmtId="0" fontId="6" fillId="6" borderId="56" xfId="0" applyFont="1" applyFill="1" applyBorder="1" applyAlignment="1">
      <alignment horizontal="left" vertical="center"/>
    </xf>
    <xf numFmtId="0" fontId="6" fillId="6" borderId="69" xfId="0" applyFont="1" applyFill="1" applyBorder="1" applyAlignment="1">
      <alignment horizontal="left" vertical="center"/>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46" xfId="0" applyFont="1" applyBorder="1" applyAlignment="1">
      <alignment horizontal="center"/>
    </xf>
    <xf numFmtId="0" fontId="5" fillId="0" borderId="12" xfId="0" applyFont="1" applyBorder="1" applyAlignment="1">
      <alignment horizontal="center"/>
    </xf>
    <xf numFmtId="0" fontId="5" fillId="0" borderId="29" xfId="0" applyFont="1" applyBorder="1" applyAlignment="1">
      <alignment horizontal="center"/>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Border="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5" fillId="16" borderId="2" xfId="0" applyFont="1" applyFill="1" applyBorder="1" applyAlignment="1">
      <alignment horizontal="left" vertical="center" wrapText="1"/>
    </xf>
    <xf numFmtId="0" fontId="5" fillId="16" borderId="1"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28" borderId="1" xfId="0" applyFont="1" applyFill="1" applyBorder="1" applyAlignment="1">
      <alignment horizontal="center" vertical="center"/>
    </xf>
    <xf numFmtId="0" fontId="5" fillId="0" borderId="1" xfId="0" applyFont="1" applyBorder="1" applyAlignment="1">
      <alignment horizont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46"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2" fillId="0" borderId="16" xfId="0" applyFont="1" applyBorder="1" applyAlignment="1">
      <alignment horizontal="center" vertical="center"/>
    </xf>
    <xf numFmtId="0" fontId="32" fillId="0" borderId="60" xfId="0" applyFont="1" applyBorder="1" applyAlignment="1">
      <alignment horizontal="center" vertical="center"/>
    </xf>
    <xf numFmtId="0" fontId="15" fillId="13" borderId="59" xfId="0" applyFont="1" applyFill="1" applyBorder="1" applyAlignment="1">
      <alignment horizontal="center" vertical="center" wrapText="1"/>
    </xf>
    <xf numFmtId="0" fontId="15" fillId="13" borderId="48" xfId="0" applyFont="1" applyFill="1" applyBorder="1" applyAlignment="1">
      <alignment horizontal="center" vertical="center" wrapText="1"/>
    </xf>
    <xf numFmtId="0" fontId="1" fillId="0" borderId="11" xfId="0" applyFont="1" applyBorder="1" applyAlignment="1">
      <alignment horizontal="left" vertical="center" wrapText="1"/>
    </xf>
    <xf numFmtId="0" fontId="42" fillId="3" borderId="36" xfId="0" applyFont="1" applyFill="1" applyBorder="1" applyAlignment="1">
      <alignment horizontal="justify" vertical="center" wrapText="1"/>
    </xf>
    <xf numFmtId="0" fontId="42" fillId="3" borderId="17" xfId="0" applyFont="1" applyFill="1" applyBorder="1" applyAlignment="1">
      <alignment horizontal="justify"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8" fillId="16" borderId="8" xfId="0" applyFont="1" applyFill="1" applyBorder="1" applyAlignment="1">
      <alignment horizontal="left" vertical="center" wrapText="1"/>
    </xf>
    <xf numFmtId="0" fontId="8" fillId="16" borderId="7" xfId="0" applyFont="1" applyFill="1" applyBorder="1" applyAlignment="1">
      <alignment horizontal="left" vertical="center" wrapText="1"/>
    </xf>
    <xf numFmtId="0" fontId="8" fillId="16" borderId="9"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30" xfId="0" applyFont="1" applyBorder="1" applyAlignment="1">
      <alignment horizontal="justify" vertical="center" wrapText="1"/>
    </xf>
    <xf numFmtId="0" fontId="5" fillId="0" borderId="20"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42" fillId="0" borderId="36" xfId="0" applyFont="1" applyBorder="1" applyAlignment="1">
      <alignment horizontal="justify" vertical="center" wrapText="1"/>
    </xf>
    <xf numFmtId="0" fontId="5" fillId="0" borderId="36" xfId="0" applyFont="1" applyBorder="1" applyAlignment="1">
      <alignment horizontal="justify" vertical="center" wrapText="1"/>
    </xf>
    <xf numFmtId="0" fontId="5" fillId="0" borderId="17" xfId="0" applyFont="1" applyBorder="1" applyAlignment="1">
      <alignment horizontal="justify" vertical="center" wrapText="1"/>
    </xf>
    <xf numFmtId="0" fontId="1" fillId="0" borderId="65" xfId="0" applyFont="1" applyBorder="1" applyAlignment="1">
      <alignment horizontal="center" vertical="center" wrapText="1"/>
    </xf>
    <xf numFmtId="0" fontId="1" fillId="0" borderId="20" xfId="0" applyFont="1" applyBorder="1" applyAlignment="1">
      <alignment horizontal="justify" vertical="center" wrapText="1"/>
    </xf>
    <xf numFmtId="0" fontId="5" fillId="0" borderId="10" xfId="0" applyFont="1" applyBorder="1" applyAlignment="1" applyProtection="1">
      <alignment horizontal="center" vertical="center" wrapText="1"/>
      <protection locked="0"/>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6" fillId="20"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42" fillId="0" borderId="13" xfId="0" applyFont="1" applyBorder="1" applyAlignment="1">
      <alignment horizontal="center"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5"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5" fillId="0" borderId="0" xfId="0" applyFont="1" applyFill="1" applyBorder="1" applyAlignment="1">
      <alignment horizontal="center" vertical="top"/>
    </xf>
    <xf numFmtId="0" fontId="8" fillId="16" borderId="83" xfId="0" applyFont="1" applyFill="1" applyBorder="1" applyAlignment="1">
      <alignment horizontal="left"/>
    </xf>
    <xf numFmtId="0" fontId="6" fillId="0" borderId="30"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45" xfId="0" applyFont="1" applyBorder="1" applyAlignment="1">
      <alignment horizontal="center" vertical="center" wrapText="1"/>
    </xf>
    <xf numFmtId="0" fontId="1" fillId="0" borderId="3" xfId="0" applyFont="1" applyBorder="1" applyAlignment="1">
      <alignment horizontal="left" wrapText="1"/>
    </xf>
    <xf numFmtId="0" fontId="1" fillId="0" borderId="6" xfId="0" applyFont="1" applyBorder="1" applyAlignment="1">
      <alignment horizontal="left" wrapText="1"/>
    </xf>
    <xf numFmtId="0" fontId="1" fillId="0" borderId="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1" fillId="0" borderId="1"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6" fillId="0" borderId="8" xfId="0" applyFont="1" applyBorder="1" applyAlignment="1">
      <alignment horizontal="center" vertical="center" wrapText="1"/>
    </xf>
    <xf numFmtId="0" fontId="16" fillId="0" borderId="2" xfId="0" applyFont="1" applyBorder="1" applyAlignment="1">
      <alignment horizontal="center" vertical="center" wrapText="1"/>
    </xf>
    <xf numFmtId="0" fontId="1" fillId="0" borderId="7" xfId="0" applyFont="1" applyBorder="1" applyAlignment="1" applyProtection="1">
      <alignment horizontal="center" vertical="center"/>
      <protection locked="0"/>
    </xf>
    <xf numFmtId="0" fontId="1" fillId="0" borderId="1" xfId="0" applyFont="1" applyBorder="1" applyAlignment="1">
      <alignment horizontal="left"/>
    </xf>
    <xf numFmtId="0" fontId="1" fillId="0" borderId="3" xfId="0" applyFont="1" applyBorder="1" applyAlignment="1">
      <alignment horizontal="left"/>
    </xf>
    <xf numFmtId="0" fontId="1" fillId="0" borderId="3" xfId="0" applyFont="1" applyBorder="1" applyAlignment="1">
      <alignment horizontal="left" vertical="center" wrapText="1"/>
    </xf>
    <xf numFmtId="0" fontId="1" fillId="0" borderId="7" xfId="0"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68" xfId="0" applyFont="1" applyBorder="1" applyAlignment="1">
      <alignment horizontal="center"/>
    </xf>
    <xf numFmtId="0" fontId="1" fillId="0" borderId="56" xfId="0" applyFont="1" applyBorder="1" applyAlignment="1">
      <alignment horizontal="center"/>
    </xf>
    <xf numFmtId="0" fontId="1" fillId="0" borderId="69" xfId="0" applyFont="1" applyBorder="1" applyAlignment="1">
      <alignment horizontal="center"/>
    </xf>
    <xf numFmtId="0" fontId="1" fillId="0" borderId="7" xfId="0" applyFont="1" applyBorder="1" applyAlignment="1">
      <alignment horizontal="center" vertical="center"/>
    </xf>
    <xf numFmtId="0" fontId="1" fillId="0" borderId="9" xfId="0" applyFont="1" applyBorder="1" applyAlignment="1">
      <alignment horizontal="center"/>
    </xf>
    <xf numFmtId="0" fontId="1" fillId="0" borderId="3" xfId="0" applyFont="1" applyBorder="1" applyAlignment="1">
      <alignment horizontal="center"/>
    </xf>
    <xf numFmtId="0" fontId="1" fillId="0" borderId="28" xfId="0" applyFont="1" applyBorder="1" applyAlignment="1">
      <alignment horizontal="center" vertical="center" wrapText="1"/>
    </xf>
    <xf numFmtId="0" fontId="1" fillId="0" borderId="28" xfId="0" applyFont="1" applyBorder="1" applyAlignment="1">
      <alignment horizontal="center" vertical="center"/>
    </xf>
    <xf numFmtId="0" fontId="1" fillId="0" borderId="28" xfId="0" applyFont="1" applyBorder="1" applyAlignment="1" applyProtection="1">
      <alignment horizontal="center" vertical="center"/>
      <protection locked="0"/>
    </xf>
    <xf numFmtId="0" fontId="1" fillId="0" borderId="29" xfId="0" applyFont="1" applyBorder="1" applyAlignment="1">
      <alignment horizontal="center" vertical="center" wrapText="1"/>
    </xf>
    <xf numFmtId="0" fontId="7" fillId="0" borderId="56" xfId="0" applyFont="1" applyBorder="1" applyAlignment="1">
      <alignment horizontal="left" vertical="center" wrapText="1"/>
    </xf>
    <xf numFmtId="0" fontId="7" fillId="0" borderId="62" xfId="0" applyFont="1" applyBorder="1" applyAlignment="1">
      <alignment horizontal="left" vertical="center" wrapText="1"/>
    </xf>
    <xf numFmtId="0" fontId="7" fillId="0" borderId="59" xfId="0" applyFont="1" applyBorder="1" applyAlignment="1">
      <alignment horizontal="left" vertical="center" wrapText="1"/>
    </xf>
    <xf numFmtId="0" fontId="7" fillId="0" borderId="57" xfId="0" applyFont="1" applyBorder="1" applyAlignment="1">
      <alignment horizontal="left" vertical="center" wrapText="1"/>
    </xf>
    <xf numFmtId="0" fontId="7" fillId="0" borderId="61"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FFD253"/>
      <color rgb="FFD862B1"/>
      <color rgb="FFFFD2B3"/>
      <color rgb="FF00BBFE"/>
      <color rgb="FF2FC9FF"/>
      <color rgb="FFFFA365"/>
      <color rgb="FFA568D2"/>
      <color rgb="FFFF8837"/>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69396</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5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43</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44</xdr:row>
      <xdr:rowOff>0</xdr:rowOff>
    </xdr:from>
    <xdr:to>
      <xdr:col>0</xdr:col>
      <xdr:colOff>2</xdr:colOff>
      <xdr:row>44</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161925</xdr:rowOff>
        </xdr:from>
        <xdr:to>
          <xdr:col>19</xdr:col>
          <xdr:colOff>904875</xdr:colOff>
          <xdr:row>41</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161925</xdr:rowOff>
        </xdr:from>
        <xdr:to>
          <xdr:col>19</xdr:col>
          <xdr:colOff>904875</xdr:colOff>
          <xdr:row>42</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72571</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2</xdr:row>
      <xdr:rowOff>188119</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image" Target="../media/image15.emf"/><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2.xml"/><Relationship Id="rId20" Type="http://schemas.openxmlformats.org/officeDocument/2006/relationships/control" Target="../activeX/activeX16.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1.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6.xml"/><Relationship Id="rId19" Type="http://schemas.openxmlformats.org/officeDocument/2006/relationships/control" Target="../activeX/activeX15.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4.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85" zoomScaleNormal="85"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98"/>
      <c r="B1" s="407" t="s">
        <v>272</v>
      </c>
      <c r="C1" s="408"/>
      <c r="D1" s="409"/>
      <c r="F1" s="401"/>
    </row>
    <row r="2" spans="1:7" x14ac:dyDescent="0.2">
      <c r="A2" s="399"/>
      <c r="B2" s="410"/>
      <c r="C2" s="411"/>
      <c r="D2" s="412"/>
      <c r="F2" s="402"/>
    </row>
    <row r="3" spans="1:7" ht="15" customHeight="1" x14ac:dyDescent="0.2">
      <c r="A3" s="399"/>
      <c r="B3" s="410"/>
      <c r="C3" s="411"/>
      <c r="D3" s="412"/>
      <c r="F3" s="402"/>
    </row>
    <row r="4" spans="1:7" ht="15" thickBot="1" x14ac:dyDescent="0.25">
      <c r="A4" s="400"/>
      <c r="B4" s="413"/>
      <c r="C4" s="414"/>
      <c r="D4" s="415"/>
      <c r="F4" s="403"/>
    </row>
    <row r="5" spans="1:7" ht="15" thickBot="1" x14ac:dyDescent="0.25"/>
    <row r="6" spans="1:7" ht="42.75" customHeight="1" x14ac:dyDescent="0.2">
      <c r="A6" s="160" t="s">
        <v>273</v>
      </c>
      <c r="B6" s="416" t="s">
        <v>280</v>
      </c>
      <c r="C6" s="416"/>
      <c r="D6" s="416"/>
      <c r="E6" s="416"/>
      <c r="F6" s="417"/>
    </row>
    <row r="7" spans="1:7" ht="50.25" customHeight="1" thickBot="1" x14ac:dyDescent="0.25">
      <c r="A7" s="161" t="s">
        <v>274</v>
      </c>
      <c r="B7" s="387" t="s">
        <v>275</v>
      </c>
      <c r="C7" s="387"/>
      <c r="D7" s="387"/>
      <c r="E7" s="387"/>
      <c r="F7" s="388"/>
    </row>
    <row r="8" spans="1:7" ht="17.25" customHeight="1" x14ac:dyDescent="0.2">
      <c r="A8" s="419"/>
      <c r="B8" s="419"/>
      <c r="C8" s="419"/>
      <c r="D8" s="419"/>
      <c r="E8" s="419"/>
      <c r="F8" s="419"/>
    </row>
    <row r="9" spans="1:7" ht="54.75" customHeight="1" x14ac:dyDescent="0.2">
      <c r="A9" s="418" t="s">
        <v>375</v>
      </c>
      <c r="B9" s="418"/>
      <c r="C9" s="418"/>
      <c r="D9" s="418"/>
      <c r="E9" s="418"/>
      <c r="F9" s="418"/>
    </row>
    <row r="10" spans="1:7" ht="18" customHeight="1" thickBot="1" x14ac:dyDescent="0.25">
      <c r="A10" s="396"/>
      <c r="B10" s="397"/>
      <c r="C10" s="397"/>
      <c r="D10" s="397"/>
      <c r="E10" s="397"/>
      <c r="F10" s="397"/>
      <c r="G10" s="397"/>
    </row>
    <row r="11" spans="1:7" ht="24.75" customHeight="1" x14ac:dyDescent="0.2">
      <c r="A11" s="404" t="s">
        <v>276</v>
      </c>
      <c r="B11" s="405"/>
      <c r="C11" s="405"/>
      <c r="D11" s="405"/>
      <c r="E11" s="405"/>
      <c r="F11" s="406"/>
    </row>
    <row r="12" spans="1:7" ht="229.5" customHeight="1" thickBot="1" x14ac:dyDescent="0.25">
      <c r="A12" s="395" t="s">
        <v>374</v>
      </c>
      <c r="B12" s="387"/>
      <c r="C12" s="387"/>
      <c r="D12" s="387"/>
      <c r="E12" s="387"/>
      <c r="F12" s="388"/>
    </row>
    <row r="13" spans="1:7" ht="18" customHeight="1" thickBot="1" x14ac:dyDescent="0.25">
      <c r="A13" s="438"/>
      <c r="B13" s="438"/>
      <c r="C13" s="438"/>
      <c r="D13" s="438"/>
      <c r="E13" s="438"/>
      <c r="F13" s="438"/>
    </row>
    <row r="14" spans="1:7" ht="26.25" customHeight="1" x14ac:dyDescent="0.2">
      <c r="A14" s="404" t="s">
        <v>277</v>
      </c>
      <c r="B14" s="405"/>
      <c r="C14" s="405"/>
      <c r="D14" s="405"/>
      <c r="E14" s="405"/>
      <c r="F14" s="406"/>
    </row>
    <row r="15" spans="1:7" ht="284.25" customHeight="1" thickBot="1" x14ac:dyDescent="0.25">
      <c r="A15" s="395" t="s">
        <v>377</v>
      </c>
      <c r="B15" s="387"/>
      <c r="C15" s="387"/>
      <c r="D15" s="387"/>
      <c r="E15" s="387"/>
      <c r="F15" s="388"/>
    </row>
    <row r="16" spans="1:7" ht="21.75" customHeight="1" thickBot="1" x14ac:dyDescent="0.25">
      <c r="A16" s="135"/>
      <c r="B16" s="135"/>
      <c r="C16" s="135"/>
      <c r="D16" s="135"/>
      <c r="E16" s="135"/>
      <c r="F16" s="135"/>
    </row>
    <row r="17" spans="1:7" ht="23.25" customHeight="1" thickBot="1" x14ac:dyDescent="0.25">
      <c r="A17" s="404" t="s">
        <v>380</v>
      </c>
      <c r="B17" s="405"/>
      <c r="C17" s="405"/>
      <c r="D17" s="405"/>
      <c r="E17" s="405"/>
      <c r="F17" s="406"/>
    </row>
    <row r="18" spans="1:7" ht="81.75" customHeight="1" x14ac:dyDescent="0.2">
      <c r="A18" s="426" t="s">
        <v>381</v>
      </c>
      <c r="B18" s="427"/>
      <c r="C18" s="427"/>
      <c r="D18" s="427"/>
      <c r="E18" s="427"/>
      <c r="F18" s="428"/>
    </row>
    <row r="19" spans="1:7" ht="71.25" customHeight="1" thickBot="1" x14ac:dyDescent="0.25">
      <c r="A19" s="429"/>
      <c r="B19" s="430"/>
      <c r="C19" s="430"/>
      <c r="D19" s="430"/>
      <c r="E19" s="430"/>
      <c r="F19" s="431"/>
    </row>
    <row r="20" spans="1:7" ht="15" thickBot="1" x14ac:dyDescent="0.25"/>
    <row r="21" spans="1:7" ht="27" customHeight="1" x14ac:dyDescent="0.2">
      <c r="A21" s="439" t="s">
        <v>337</v>
      </c>
      <c r="B21" s="440"/>
      <c r="C21" s="440"/>
      <c r="D21" s="440"/>
      <c r="E21" s="440"/>
      <c r="F21" s="441"/>
      <c r="G21" s="59"/>
    </row>
    <row r="22" spans="1:7" ht="363" customHeight="1" thickBot="1" x14ac:dyDescent="0.25">
      <c r="A22" s="442" t="s">
        <v>347</v>
      </c>
      <c r="B22" s="443"/>
      <c r="C22" s="443"/>
      <c r="D22" s="443"/>
      <c r="E22" s="443"/>
      <c r="F22" s="444"/>
      <c r="G22" s="59"/>
    </row>
    <row r="23" spans="1:7" ht="15" thickBot="1" x14ac:dyDescent="0.25"/>
    <row r="24" spans="1:7" ht="28.5" customHeight="1" thickBot="1" x14ac:dyDescent="0.25">
      <c r="A24" s="445" t="s">
        <v>338</v>
      </c>
      <c r="B24" s="446"/>
      <c r="C24" s="446"/>
      <c r="D24" s="446"/>
      <c r="E24" s="446"/>
      <c r="F24" s="447"/>
    </row>
    <row r="25" spans="1:7" ht="375" customHeight="1" x14ac:dyDescent="0.2">
      <c r="A25" s="454" t="s">
        <v>316</v>
      </c>
      <c r="B25" s="455"/>
      <c r="C25" s="455"/>
      <c r="D25" s="455"/>
      <c r="E25" s="455"/>
      <c r="F25" s="456"/>
    </row>
    <row r="26" spans="1:7" ht="27.6" customHeight="1" thickBot="1" x14ac:dyDescent="0.25">
      <c r="A26" s="457"/>
      <c r="B26" s="458"/>
      <c r="C26" s="458"/>
      <c r="D26" s="458"/>
      <c r="E26" s="458"/>
      <c r="F26" s="459"/>
    </row>
    <row r="27" spans="1:7" ht="25.5" customHeight="1" thickBot="1" x14ac:dyDescent="0.25">
      <c r="A27" s="135"/>
      <c r="B27" s="135"/>
      <c r="C27" s="135"/>
      <c r="D27" s="135"/>
      <c r="E27" s="135"/>
      <c r="F27" s="135"/>
    </row>
    <row r="28" spans="1:7" ht="27" customHeight="1" x14ac:dyDescent="0.2">
      <c r="A28" s="448" t="s">
        <v>339</v>
      </c>
      <c r="B28" s="449"/>
      <c r="C28" s="449"/>
      <c r="D28" s="449"/>
      <c r="E28" s="449"/>
      <c r="F28" s="450"/>
    </row>
    <row r="29" spans="1:7" ht="210.75" customHeight="1" thickBot="1" x14ac:dyDescent="0.25">
      <c r="A29" s="386" t="s">
        <v>313</v>
      </c>
      <c r="B29" s="387"/>
      <c r="C29" s="387"/>
      <c r="D29" s="387"/>
      <c r="E29" s="387"/>
      <c r="F29" s="388"/>
    </row>
    <row r="30" spans="1:7" ht="15" thickBot="1" x14ac:dyDescent="0.25"/>
    <row r="31" spans="1:7" ht="30.75" customHeight="1" x14ac:dyDescent="0.2">
      <c r="A31" s="451" t="s">
        <v>340</v>
      </c>
      <c r="B31" s="452"/>
      <c r="C31" s="452"/>
      <c r="D31" s="452"/>
      <c r="E31" s="452"/>
      <c r="F31" s="453"/>
    </row>
    <row r="32" spans="1:7" ht="138" customHeight="1" thickBot="1" x14ac:dyDescent="0.25">
      <c r="A32" s="380" t="s">
        <v>314</v>
      </c>
      <c r="B32" s="381"/>
      <c r="C32" s="381"/>
      <c r="D32" s="381"/>
      <c r="E32" s="381"/>
      <c r="F32" s="382"/>
    </row>
    <row r="33" spans="1:6" ht="15" thickBot="1" x14ac:dyDescent="0.25"/>
    <row r="34" spans="1:6" ht="28.5" customHeight="1" x14ac:dyDescent="0.2">
      <c r="A34" s="383" t="s">
        <v>341</v>
      </c>
      <c r="B34" s="384"/>
      <c r="C34" s="384"/>
      <c r="D34" s="384"/>
      <c r="E34" s="384"/>
      <c r="F34" s="385"/>
    </row>
    <row r="35" spans="1:6" ht="219" customHeight="1" thickBot="1" x14ac:dyDescent="0.25">
      <c r="A35" s="386" t="s">
        <v>307</v>
      </c>
      <c r="B35" s="387"/>
      <c r="C35" s="387"/>
      <c r="D35" s="387"/>
      <c r="E35" s="387"/>
      <c r="F35" s="388"/>
    </row>
    <row r="36" spans="1:6" ht="15" thickBot="1" x14ac:dyDescent="0.25"/>
    <row r="37" spans="1:6" ht="27.75" customHeight="1" x14ac:dyDescent="0.2">
      <c r="A37" s="383" t="s">
        <v>342</v>
      </c>
      <c r="B37" s="384"/>
      <c r="C37" s="384"/>
      <c r="D37" s="384"/>
      <c r="E37" s="384"/>
      <c r="F37" s="385"/>
    </row>
    <row r="38" spans="1:6" ht="170.25" customHeight="1" thickBot="1" x14ac:dyDescent="0.25">
      <c r="A38" s="386" t="s">
        <v>308</v>
      </c>
      <c r="B38" s="387"/>
      <c r="C38" s="387"/>
      <c r="D38" s="387"/>
      <c r="E38" s="387"/>
      <c r="F38" s="388"/>
    </row>
    <row r="39" spans="1:6" ht="15" thickBot="1" x14ac:dyDescent="0.25"/>
    <row r="40" spans="1:6" ht="27.75" customHeight="1" x14ac:dyDescent="0.2">
      <c r="A40" s="460" t="s">
        <v>343</v>
      </c>
      <c r="B40" s="461"/>
      <c r="C40" s="461"/>
      <c r="D40" s="461"/>
      <c r="E40" s="461"/>
      <c r="F40" s="462"/>
    </row>
    <row r="41" spans="1:6" ht="208.5" customHeight="1" thickBot="1" x14ac:dyDescent="0.25">
      <c r="A41" s="395" t="s">
        <v>373</v>
      </c>
      <c r="B41" s="387"/>
      <c r="C41" s="387"/>
      <c r="D41" s="387"/>
      <c r="E41" s="387"/>
      <c r="F41" s="388"/>
    </row>
    <row r="42" spans="1:6" ht="15" thickBot="1" x14ac:dyDescent="0.25"/>
    <row r="43" spans="1:6" ht="29.25" customHeight="1" x14ac:dyDescent="0.2">
      <c r="A43" s="420" t="s">
        <v>378</v>
      </c>
      <c r="B43" s="421"/>
      <c r="C43" s="421"/>
      <c r="D43" s="421"/>
      <c r="E43" s="421"/>
      <c r="F43" s="422"/>
    </row>
    <row r="44" spans="1:6" ht="274.5" customHeight="1" thickBot="1" x14ac:dyDescent="0.25">
      <c r="A44" s="386" t="s">
        <v>301</v>
      </c>
      <c r="B44" s="387"/>
      <c r="C44" s="387"/>
      <c r="D44" s="387"/>
      <c r="E44" s="387"/>
      <c r="F44" s="388"/>
    </row>
    <row r="45" spans="1:6" ht="15" thickBot="1" x14ac:dyDescent="0.25"/>
    <row r="46" spans="1:6" ht="29.25" customHeight="1" x14ac:dyDescent="0.2">
      <c r="A46" s="420" t="s">
        <v>344</v>
      </c>
      <c r="B46" s="421"/>
      <c r="C46" s="421"/>
      <c r="D46" s="421"/>
      <c r="E46" s="421"/>
      <c r="F46" s="422"/>
    </row>
    <row r="47" spans="1:6" s="212" customFormat="1" ht="181.5" customHeight="1" thickBot="1" x14ac:dyDescent="0.3">
      <c r="A47" s="423" t="s">
        <v>302</v>
      </c>
      <c r="B47" s="424"/>
      <c r="C47" s="424"/>
      <c r="D47" s="424"/>
      <c r="E47" s="424"/>
      <c r="F47" s="425"/>
    </row>
    <row r="48" spans="1:6" ht="15.75" customHeight="1" thickBot="1" x14ac:dyDescent="0.25">
      <c r="A48" s="135"/>
      <c r="B48" s="135"/>
      <c r="C48" s="135"/>
      <c r="D48" s="135"/>
      <c r="E48" s="135"/>
      <c r="F48" s="135"/>
    </row>
    <row r="49" spans="1:6" ht="19.5" customHeight="1" x14ac:dyDescent="0.2">
      <c r="A49" s="389" t="s">
        <v>345</v>
      </c>
      <c r="B49" s="390"/>
      <c r="C49" s="390"/>
      <c r="D49" s="390"/>
      <c r="E49" s="390"/>
      <c r="F49" s="391"/>
    </row>
    <row r="50" spans="1:6" ht="363" customHeight="1" thickBot="1" x14ac:dyDescent="0.25">
      <c r="A50" s="392" t="s">
        <v>309</v>
      </c>
      <c r="B50" s="393"/>
      <c r="C50" s="393"/>
      <c r="D50" s="393"/>
      <c r="E50" s="393"/>
      <c r="F50" s="394"/>
    </row>
    <row r="51" spans="1:6" ht="15" thickBot="1" x14ac:dyDescent="0.25"/>
    <row r="52" spans="1:6" ht="27.75" customHeight="1" x14ac:dyDescent="0.2">
      <c r="A52" s="432" t="s">
        <v>346</v>
      </c>
      <c r="B52" s="433"/>
      <c r="C52" s="433"/>
      <c r="D52" s="433"/>
      <c r="E52" s="433"/>
      <c r="F52" s="434"/>
    </row>
    <row r="53" spans="1:6" ht="409.6" customHeight="1" x14ac:dyDescent="0.2">
      <c r="A53" s="435" t="s">
        <v>312</v>
      </c>
      <c r="B53" s="436"/>
      <c r="C53" s="436"/>
      <c r="D53" s="436"/>
      <c r="E53" s="436"/>
      <c r="F53" s="437"/>
    </row>
    <row r="54" spans="1:6" ht="77.25" customHeight="1" thickBot="1" x14ac:dyDescent="0.25">
      <c r="A54" s="429"/>
      <c r="B54" s="430"/>
      <c r="C54" s="430"/>
      <c r="D54" s="430"/>
      <c r="E54" s="430"/>
      <c r="F54" s="431"/>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L41"/>
  <sheetViews>
    <sheetView topLeftCell="B1" zoomScale="55" zoomScaleNormal="55" workbookViewId="0">
      <selection activeCell="F1" sqref="F1:I4"/>
    </sheetView>
  </sheetViews>
  <sheetFormatPr baseColWidth="10" defaultColWidth="11.42578125" defaultRowHeight="15" x14ac:dyDescent="0.2"/>
  <cols>
    <col min="1" max="1" width="31" style="71" customWidth="1"/>
    <col min="2" max="2" width="39.5703125" style="71" customWidth="1"/>
    <col min="3" max="3" width="29" style="71" customWidth="1"/>
    <col min="4" max="4" width="38" style="71" customWidth="1"/>
    <col min="5" max="5" width="32.85546875" style="71" customWidth="1"/>
    <col min="6" max="9" width="10.42578125" style="71" customWidth="1"/>
    <col min="10" max="10" width="16.7109375" style="71" customWidth="1"/>
    <col min="11" max="16384" width="11.42578125" style="71"/>
  </cols>
  <sheetData>
    <row r="1" spans="1:12" ht="28.5" customHeight="1" x14ac:dyDescent="0.2">
      <c r="A1" s="514"/>
      <c r="B1" s="674" t="str">
        <f>CONTEXTO!B1</f>
        <v>PROCESO: SISTEMA INTEGRADO DE GESTIÓN</v>
      </c>
      <c r="C1" s="674"/>
      <c r="D1" s="674"/>
      <c r="E1" s="674"/>
      <c r="F1" s="569" t="s">
        <v>512</v>
      </c>
      <c r="G1" s="569"/>
      <c r="H1" s="569"/>
      <c r="I1" s="569"/>
      <c r="J1" s="671"/>
    </row>
    <row r="2" spans="1:12" x14ac:dyDescent="0.2">
      <c r="A2" s="515"/>
      <c r="B2" s="509" t="s">
        <v>68</v>
      </c>
      <c r="C2" s="509"/>
      <c r="D2" s="509"/>
      <c r="E2" s="509"/>
      <c r="F2" s="531" t="s">
        <v>513</v>
      </c>
      <c r="G2" s="531"/>
      <c r="H2" s="531"/>
      <c r="I2" s="531"/>
      <c r="J2" s="672"/>
    </row>
    <row r="3" spans="1:12" ht="15" customHeight="1" x14ac:dyDescent="0.2">
      <c r="A3" s="515"/>
      <c r="B3" s="509"/>
      <c r="C3" s="509"/>
      <c r="D3" s="509"/>
      <c r="E3" s="509"/>
      <c r="F3" s="531" t="s">
        <v>514</v>
      </c>
      <c r="G3" s="531"/>
      <c r="H3" s="531"/>
      <c r="I3" s="531"/>
      <c r="J3" s="672"/>
    </row>
    <row r="4" spans="1:12" ht="15.75" thickBot="1" x14ac:dyDescent="0.25">
      <c r="A4" s="515"/>
      <c r="B4" s="509"/>
      <c r="C4" s="509"/>
      <c r="D4" s="509"/>
      <c r="E4" s="509"/>
      <c r="F4" s="531" t="s">
        <v>521</v>
      </c>
      <c r="G4" s="531"/>
      <c r="H4" s="531"/>
      <c r="I4" s="531"/>
      <c r="J4" s="673"/>
    </row>
    <row r="5" spans="1:12" ht="15.75" x14ac:dyDescent="0.2">
      <c r="A5" s="661"/>
      <c r="B5" s="662"/>
      <c r="C5" s="662"/>
      <c r="D5" s="662"/>
      <c r="E5" s="662"/>
      <c r="F5" s="662"/>
      <c r="G5" s="662"/>
      <c r="H5" s="662"/>
      <c r="I5" s="662"/>
      <c r="J5" s="663"/>
    </row>
    <row r="6" spans="1:12" ht="39.75" customHeight="1" x14ac:dyDescent="0.2">
      <c r="A6" s="657" t="str">
        <f>CONTEXTO!A8</f>
        <v xml:space="preserve">PROCESO: SISTEMA INTEGRADO DE GESTIÓN </v>
      </c>
      <c r="B6" s="658"/>
      <c r="C6" s="658"/>
      <c r="D6" s="658"/>
      <c r="E6" s="658"/>
      <c r="F6" s="658"/>
      <c r="G6" s="658"/>
      <c r="H6" s="658"/>
      <c r="I6" s="658"/>
      <c r="J6" s="659"/>
    </row>
    <row r="7" spans="1:12" ht="63" customHeight="1" x14ac:dyDescent="0.2">
      <c r="A7" s="654" t="str">
        <f>CONTEXTO!A9</f>
        <v>OBJETIVO: DESARROLLAR ACCIONES PARA LA IMPLEMENTACIÓN, SENSIBILIDAD Y MEJORA CONTINUA DEL SISTEMA INTEGRADO DE GESTIÓN DE LA ADMINISTRACIÓN MUNICIPAL DE IBAGUÉ “SIGAMI”, COMO HERRAMIENTA PARA LA TOMA DE DECISIONES Y EL CUMPLIMIENTO DE LA MISIÓN Y OBJETIVOS INSTITUCIONALES</v>
      </c>
      <c r="B7" s="655"/>
      <c r="C7" s="655"/>
      <c r="D7" s="655"/>
      <c r="E7" s="655"/>
      <c r="F7" s="655"/>
      <c r="G7" s="655"/>
      <c r="H7" s="655"/>
      <c r="I7" s="655"/>
      <c r="J7" s="656"/>
    </row>
    <row r="8" spans="1:12" ht="25.5" customHeight="1" thickBot="1" x14ac:dyDescent="0.25">
      <c r="A8" s="660"/>
      <c r="B8" s="660"/>
      <c r="C8" s="660"/>
      <c r="D8" s="660"/>
      <c r="E8" s="660"/>
      <c r="F8" s="660"/>
      <c r="G8" s="660"/>
      <c r="H8" s="660"/>
      <c r="I8" s="660"/>
      <c r="J8" s="660"/>
    </row>
    <row r="9" spans="1:12" ht="69" customHeight="1" x14ac:dyDescent="0.2">
      <c r="A9" s="318" t="s">
        <v>264</v>
      </c>
      <c r="B9" s="319" t="s">
        <v>263</v>
      </c>
      <c r="C9" s="320" t="s">
        <v>265</v>
      </c>
      <c r="D9" s="321" t="s">
        <v>79</v>
      </c>
      <c r="E9" s="322" t="s">
        <v>69</v>
      </c>
      <c r="F9" s="323" t="s">
        <v>70</v>
      </c>
      <c r="G9" s="323" t="s">
        <v>71</v>
      </c>
      <c r="H9" s="323" t="s">
        <v>72</v>
      </c>
      <c r="I9" s="323" t="s">
        <v>73</v>
      </c>
      <c r="J9" s="324" t="s">
        <v>74</v>
      </c>
    </row>
    <row r="10" spans="1:12" ht="102.75" customHeight="1" x14ac:dyDescent="0.2">
      <c r="A10" s="666" t="s">
        <v>419</v>
      </c>
      <c r="B10" s="325" t="s">
        <v>542</v>
      </c>
      <c r="C10" s="670" t="s">
        <v>420</v>
      </c>
      <c r="D10" s="316" t="s">
        <v>421</v>
      </c>
      <c r="E10" s="667" t="s">
        <v>418</v>
      </c>
      <c r="F10" s="665" t="s">
        <v>138</v>
      </c>
      <c r="G10" s="665" t="s">
        <v>139</v>
      </c>
      <c r="H10" s="665" t="s">
        <v>139</v>
      </c>
      <c r="I10" s="665" t="s">
        <v>139</v>
      </c>
      <c r="J10" s="652" t="str">
        <f>IF(F10="NA","GESTION",IF(G10="NA","GESTION",IF(H10="NA","GESTION",IF(I10="NA","GESTION",IF(F10&lt;&gt;"X"," ",IF(G10&lt;&gt;"X"," ",IF(H10&lt;&gt;"X"," ",IF(I10&lt;&gt;"X"," ","CORRUPCION"))))))))</f>
        <v>GESTION</v>
      </c>
      <c r="K10" s="82"/>
      <c r="L10" s="82"/>
    </row>
    <row r="11" spans="1:12" ht="55.5" customHeight="1" x14ac:dyDescent="0.2">
      <c r="A11" s="666"/>
      <c r="B11" s="326" t="s">
        <v>384</v>
      </c>
      <c r="C11" s="670"/>
      <c r="D11" s="316" t="s">
        <v>422</v>
      </c>
      <c r="E11" s="668"/>
      <c r="F11" s="665"/>
      <c r="G11" s="665"/>
      <c r="H11" s="665"/>
      <c r="I11" s="665"/>
      <c r="J11" s="652"/>
    </row>
    <row r="12" spans="1:12" ht="60.75" customHeight="1" x14ac:dyDescent="0.2">
      <c r="A12" s="666"/>
      <c r="B12" s="327" t="s">
        <v>403</v>
      </c>
      <c r="C12" s="670"/>
      <c r="D12" s="316" t="s">
        <v>423</v>
      </c>
      <c r="E12" s="669"/>
      <c r="F12" s="665"/>
      <c r="G12" s="665"/>
      <c r="H12" s="665"/>
      <c r="I12" s="665"/>
      <c r="J12" s="652"/>
    </row>
    <row r="13" spans="1:12" ht="67.5" customHeight="1" x14ac:dyDescent="0.2">
      <c r="A13" s="664" t="s">
        <v>425</v>
      </c>
      <c r="B13" s="327" t="s">
        <v>407</v>
      </c>
      <c r="C13" s="664" t="s">
        <v>426</v>
      </c>
      <c r="D13" s="224" t="s">
        <v>432</v>
      </c>
      <c r="E13" s="664" t="s">
        <v>424</v>
      </c>
      <c r="F13" s="665" t="s">
        <v>138</v>
      </c>
      <c r="G13" s="665" t="s">
        <v>139</v>
      </c>
      <c r="H13" s="665" t="s">
        <v>138</v>
      </c>
      <c r="I13" s="665" t="s">
        <v>139</v>
      </c>
      <c r="J13" s="652" t="str">
        <f t="shared" ref="J13" si="0">IF(F13="NA","GESTION",IF(G13="NA","GESTION",IF(H13="NA","GESTION",IF(I13="NA","GESTION",IF(F13&lt;&gt;"X"," ",IF(G13&lt;&gt;"X"," ",IF(H13&lt;&gt;"X"," ",IF(I13&lt;&gt;"X"," ","CORRUPCION"))))))))</f>
        <v>GESTION</v>
      </c>
    </row>
    <row r="14" spans="1:12" ht="63.75" customHeight="1" x14ac:dyDescent="0.2">
      <c r="A14" s="664"/>
      <c r="B14" s="328" t="s">
        <v>396</v>
      </c>
      <c r="C14" s="664"/>
      <c r="D14" s="224" t="s">
        <v>430</v>
      </c>
      <c r="E14" s="664"/>
      <c r="F14" s="665"/>
      <c r="G14" s="665"/>
      <c r="H14" s="665"/>
      <c r="I14" s="665"/>
      <c r="J14" s="652"/>
    </row>
    <row r="15" spans="1:12" ht="90" x14ac:dyDescent="0.2">
      <c r="A15" s="664"/>
      <c r="B15" s="326" t="s">
        <v>416</v>
      </c>
      <c r="C15" s="664"/>
      <c r="D15" s="224" t="s">
        <v>431</v>
      </c>
      <c r="E15" s="664"/>
      <c r="F15" s="665"/>
      <c r="G15" s="665"/>
      <c r="H15" s="665"/>
      <c r="I15" s="665"/>
      <c r="J15" s="652"/>
    </row>
    <row r="16" spans="1:12" ht="64.5" customHeight="1" x14ac:dyDescent="0.2">
      <c r="A16" s="675"/>
      <c r="B16" s="317"/>
      <c r="C16" s="669"/>
      <c r="D16" s="337"/>
      <c r="E16" s="669"/>
      <c r="F16" s="665"/>
      <c r="G16" s="665"/>
      <c r="H16" s="665"/>
      <c r="I16" s="665"/>
      <c r="J16" s="652" t="str">
        <f t="shared" ref="J16" si="1">IF(F16="NA","GESTION",IF(G16="NA","GESTION",IF(H16="NA","GESTION",IF(I16="NA","GESTION",IF(F16&lt;&gt;"X"," ",IF(G16&lt;&gt;"X"," ",IF(H16&lt;&gt;"X"," ",IF(I16&lt;&gt;"X"," ","CORRUPCION"))))))))</f>
        <v xml:space="preserve"> </v>
      </c>
    </row>
    <row r="17" spans="1:10" ht="63.75" customHeight="1" x14ac:dyDescent="0.2">
      <c r="A17" s="676"/>
      <c r="B17" s="224"/>
      <c r="C17" s="664"/>
      <c r="D17" s="224"/>
      <c r="E17" s="664"/>
      <c r="F17" s="665"/>
      <c r="G17" s="665"/>
      <c r="H17" s="665"/>
      <c r="I17" s="665"/>
      <c r="J17" s="652"/>
    </row>
    <row r="18" spans="1:10" ht="50.25" customHeight="1" x14ac:dyDescent="0.2">
      <c r="A18" s="676"/>
      <c r="B18" s="224"/>
      <c r="C18" s="664"/>
      <c r="D18" s="224"/>
      <c r="E18" s="664"/>
      <c r="F18" s="665"/>
      <c r="G18" s="665"/>
      <c r="H18" s="665"/>
      <c r="I18" s="665"/>
      <c r="J18" s="652"/>
    </row>
    <row r="19" spans="1:10" ht="58.5" customHeight="1" x14ac:dyDescent="0.2">
      <c r="A19" s="329"/>
      <c r="B19" s="330"/>
      <c r="C19" s="330"/>
      <c r="D19" s="330"/>
      <c r="E19" s="649" t="s">
        <v>270</v>
      </c>
      <c r="F19" s="330"/>
      <c r="G19" s="330"/>
      <c r="H19" s="330"/>
      <c r="I19" s="330"/>
      <c r="J19" s="652" t="str">
        <f t="shared" ref="J19" si="2">IF(F19="NA","GESTION",IF(G19="NA","GESTION",IF(H19="NA","GESTION",IF(I19="NA","GESTION",IF(F19&lt;&gt;"X"," ",IF(G19&lt;&gt;"X"," ",IF(H19&lt;&gt;"X"," ",IF(I19&lt;&gt;"X"," ","CORRUPCION"))))))))</f>
        <v xml:space="preserve"> </v>
      </c>
    </row>
    <row r="20" spans="1:10" ht="67.5" customHeight="1" x14ac:dyDescent="0.2">
      <c r="A20" s="329"/>
      <c r="B20" s="330"/>
      <c r="C20" s="330"/>
      <c r="D20" s="330"/>
      <c r="E20" s="650"/>
      <c r="F20" s="330"/>
      <c r="G20" s="330"/>
      <c r="H20" s="330"/>
      <c r="I20" s="330"/>
      <c r="J20" s="652"/>
    </row>
    <row r="21" spans="1:10" ht="78.75" customHeight="1" x14ac:dyDescent="0.2">
      <c r="A21" s="329"/>
      <c r="B21" s="330"/>
      <c r="C21" s="330"/>
      <c r="D21" s="330"/>
      <c r="E21" s="651"/>
      <c r="F21" s="330"/>
      <c r="G21" s="330"/>
      <c r="H21" s="330"/>
      <c r="I21" s="330"/>
      <c r="J21" s="652"/>
    </row>
    <row r="22" spans="1:10" ht="71.25" customHeight="1" x14ac:dyDescent="0.2">
      <c r="A22" s="329"/>
      <c r="B22" s="330"/>
      <c r="C22" s="330"/>
      <c r="D22" s="330"/>
      <c r="E22" s="649" t="s">
        <v>252</v>
      </c>
      <c r="F22" s="330"/>
      <c r="G22" s="330"/>
      <c r="H22" s="330"/>
      <c r="I22" s="330"/>
      <c r="J22" s="652" t="str">
        <f t="shared" ref="J22" si="3">IF(F22="NA","GESTION",IF(G22="NA","GESTION",IF(H22="NA","GESTION",IF(I22="NA","GESTION",IF(F22&lt;&gt;"X"," ",IF(G22&lt;&gt;"X"," ",IF(H22&lt;&gt;"X"," ",IF(I22&lt;&gt;"X"," ","CORRUPCION"))))))))</f>
        <v xml:space="preserve"> </v>
      </c>
    </row>
    <row r="23" spans="1:10" ht="80.25" customHeight="1" x14ac:dyDescent="0.2">
      <c r="A23" s="329"/>
      <c r="B23" s="330"/>
      <c r="C23" s="330"/>
      <c r="D23" s="330"/>
      <c r="E23" s="650"/>
      <c r="F23" s="330"/>
      <c r="G23" s="330"/>
      <c r="H23" s="330"/>
      <c r="I23" s="330"/>
      <c r="J23" s="652"/>
    </row>
    <row r="24" spans="1:10" ht="69.75" customHeight="1" x14ac:dyDescent="0.2">
      <c r="A24" s="329"/>
      <c r="B24" s="330"/>
      <c r="C24" s="330"/>
      <c r="D24" s="330"/>
      <c r="E24" s="651"/>
      <c r="F24" s="330"/>
      <c r="G24" s="330"/>
      <c r="H24" s="330"/>
      <c r="I24" s="330"/>
      <c r="J24" s="652"/>
    </row>
    <row r="25" spans="1:10" ht="54.75" customHeight="1" x14ac:dyDescent="0.2">
      <c r="A25" s="329"/>
      <c r="B25" s="330"/>
      <c r="C25" s="330"/>
      <c r="D25" s="330"/>
      <c r="E25" s="649" t="s">
        <v>271</v>
      </c>
      <c r="F25" s="330"/>
      <c r="G25" s="330"/>
      <c r="H25" s="330"/>
      <c r="I25" s="330"/>
      <c r="J25" s="652" t="str">
        <f t="shared" ref="J25" si="4">IF(F25="NA","GESTION",IF(G25="NA","GESTION",IF(H25="NA","GESTION",IF(I25="NA","GESTION",IF(F25&lt;&gt;"X"," ",IF(G25&lt;&gt;"X"," ",IF(H25&lt;&gt;"X"," ",IF(I25&lt;&gt;"X"," ","CORRUPCION"))))))))</f>
        <v xml:space="preserve"> </v>
      </c>
    </row>
    <row r="26" spans="1:10" ht="65.25" customHeight="1" x14ac:dyDescent="0.2">
      <c r="A26" s="329"/>
      <c r="B26" s="330"/>
      <c r="C26" s="330"/>
      <c r="D26" s="330"/>
      <c r="E26" s="650"/>
      <c r="F26" s="330"/>
      <c r="G26" s="330"/>
      <c r="H26" s="330"/>
      <c r="I26" s="330"/>
      <c r="J26" s="652"/>
    </row>
    <row r="27" spans="1:10" ht="69.75" customHeight="1" x14ac:dyDescent="0.2">
      <c r="A27" s="329"/>
      <c r="B27" s="330"/>
      <c r="C27" s="330"/>
      <c r="D27" s="330"/>
      <c r="E27" s="651"/>
      <c r="F27" s="330"/>
      <c r="G27" s="330"/>
      <c r="H27" s="330"/>
      <c r="I27" s="330"/>
      <c r="J27" s="652"/>
    </row>
    <row r="28" spans="1:10" ht="68.25" customHeight="1" x14ac:dyDescent="0.2">
      <c r="A28" s="329"/>
      <c r="B28" s="330"/>
      <c r="C28" s="330"/>
      <c r="D28" s="330"/>
      <c r="E28" s="649" t="s">
        <v>266</v>
      </c>
      <c r="F28" s="330"/>
      <c r="G28" s="330"/>
      <c r="H28" s="330"/>
      <c r="I28" s="330"/>
      <c r="J28" s="652" t="str">
        <f>IF(F28="NA","GESTION",IF(G28="NA","GESTION",IF(H28="NA","GESTION",IF(I28="NA","GESTION",IF(F28&lt;&gt;"X"," ",IF(G28&lt;&gt;"X"," ",IF(H28&lt;&gt;"X"," ",IF(I28&lt;&gt;"X"," ","CORRUPCION"))))))))</f>
        <v xml:space="preserve"> </v>
      </c>
    </row>
    <row r="29" spans="1:10" ht="69" customHeight="1" x14ac:dyDescent="0.2">
      <c r="A29" s="329"/>
      <c r="B29" s="330"/>
      <c r="C29" s="330"/>
      <c r="D29" s="330"/>
      <c r="E29" s="650"/>
      <c r="F29" s="330"/>
      <c r="G29" s="330"/>
      <c r="H29" s="330"/>
      <c r="I29" s="330"/>
      <c r="J29" s="652"/>
    </row>
    <row r="30" spans="1:10" ht="59.25" customHeight="1" x14ac:dyDescent="0.2">
      <c r="A30" s="329"/>
      <c r="B30" s="330"/>
      <c r="C30" s="330"/>
      <c r="D30" s="330"/>
      <c r="E30" s="651"/>
      <c r="F30" s="330"/>
      <c r="G30" s="330"/>
      <c r="H30" s="330"/>
      <c r="I30" s="330"/>
      <c r="J30" s="652"/>
    </row>
    <row r="31" spans="1:10" ht="57" customHeight="1" x14ac:dyDescent="0.2">
      <c r="A31" s="329"/>
      <c r="B31" s="330"/>
      <c r="C31" s="330"/>
      <c r="D31" s="330"/>
      <c r="E31" s="649" t="s">
        <v>267</v>
      </c>
      <c r="F31" s="330"/>
      <c r="G31" s="330"/>
      <c r="H31" s="330"/>
      <c r="I31" s="330"/>
      <c r="J31" s="652" t="str">
        <f t="shared" ref="J31" si="5">IF(F31="NA","GESTION",IF(G31="NA","GESTION",IF(H31="NA","GESTION",IF(I31="NA","GESTION",IF(F31&lt;&gt;"X"," ",IF(G31&lt;&gt;"X"," ",IF(H31&lt;&gt;"X"," ",IF(I31&lt;&gt;"X"," ","CORRUPCION"))))))))</f>
        <v xml:space="preserve"> </v>
      </c>
    </row>
    <row r="32" spans="1:10" ht="61.5" customHeight="1" x14ac:dyDescent="0.2">
      <c r="A32" s="329"/>
      <c r="B32" s="330"/>
      <c r="C32" s="330"/>
      <c r="D32" s="330"/>
      <c r="E32" s="650"/>
      <c r="F32" s="330"/>
      <c r="G32" s="330"/>
      <c r="H32" s="330"/>
      <c r="I32" s="330"/>
      <c r="J32" s="652"/>
    </row>
    <row r="33" spans="1:10" ht="71.25" customHeight="1" x14ac:dyDescent="0.2">
      <c r="A33" s="329"/>
      <c r="B33" s="330"/>
      <c r="C33" s="330"/>
      <c r="D33" s="330"/>
      <c r="E33" s="651"/>
      <c r="F33" s="330"/>
      <c r="G33" s="330"/>
      <c r="H33" s="330"/>
      <c r="I33" s="330"/>
      <c r="J33" s="652"/>
    </row>
    <row r="34" spans="1:10" ht="64.5" customHeight="1" x14ac:dyDescent="0.2">
      <c r="A34" s="331"/>
      <c r="B34" s="332"/>
      <c r="C34" s="332"/>
      <c r="D34" s="332"/>
      <c r="E34" s="649" t="s">
        <v>268</v>
      </c>
      <c r="F34" s="332"/>
      <c r="G34" s="332"/>
      <c r="H34" s="332"/>
      <c r="I34" s="332"/>
      <c r="J34" s="652" t="str">
        <f t="shared" ref="J34" si="6">IF(F34="NA","GESTION",IF(G34="NA","GESTION",IF(H34="NA","GESTION",IF(I34="NA","GESTION",IF(F34&lt;&gt;"X"," ",IF(G34&lt;&gt;"X"," ",IF(H34&lt;&gt;"X"," ",IF(I34&lt;&gt;"X"," ","CORRUPCION"))))))))</f>
        <v xml:space="preserve"> </v>
      </c>
    </row>
    <row r="35" spans="1:10" ht="74.25" customHeight="1" x14ac:dyDescent="0.2">
      <c r="A35" s="333"/>
      <c r="B35" s="334"/>
      <c r="C35" s="334"/>
      <c r="D35" s="334"/>
      <c r="E35" s="650"/>
      <c r="F35" s="334"/>
      <c r="G35" s="334"/>
      <c r="H35" s="334"/>
      <c r="I35" s="334"/>
      <c r="J35" s="652"/>
    </row>
    <row r="36" spans="1:10" ht="54.75" customHeight="1" x14ac:dyDescent="0.2">
      <c r="A36" s="333"/>
      <c r="B36" s="334"/>
      <c r="C36" s="334"/>
      <c r="D36" s="334"/>
      <c r="E36" s="651"/>
      <c r="F36" s="334"/>
      <c r="G36" s="334"/>
      <c r="H36" s="334"/>
      <c r="I36" s="334"/>
      <c r="J36" s="652"/>
    </row>
    <row r="37" spans="1:10" ht="77.25" customHeight="1" x14ac:dyDescent="0.2">
      <c r="A37" s="333"/>
      <c r="B37" s="334"/>
      <c r="C37" s="334"/>
      <c r="D37" s="334"/>
      <c r="E37" s="649" t="s">
        <v>269</v>
      </c>
      <c r="F37" s="334"/>
      <c r="G37" s="334"/>
      <c r="H37" s="334"/>
      <c r="I37" s="334"/>
      <c r="J37" s="652" t="str">
        <f t="shared" ref="J37" si="7">IF(F37="NA","GESTION",IF(G37="NA","GESTION",IF(H37="NA","GESTION",IF(I37="NA","GESTION",IF(F37&lt;&gt;"X"," ",IF(G37&lt;&gt;"X"," ",IF(H37&lt;&gt;"X"," ",IF(I37&lt;&gt;"X"," ","CORRUPCION"))))))))</f>
        <v xml:space="preserve"> </v>
      </c>
    </row>
    <row r="38" spans="1:10" ht="66.75" customHeight="1" x14ac:dyDescent="0.2">
      <c r="A38" s="333"/>
      <c r="B38" s="334"/>
      <c r="C38" s="334"/>
      <c r="D38" s="334"/>
      <c r="E38" s="650"/>
      <c r="F38" s="334"/>
      <c r="G38" s="334"/>
      <c r="H38" s="334"/>
      <c r="I38" s="334"/>
      <c r="J38" s="652"/>
    </row>
    <row r="39" spans="1:10" ht="52.5" customHeight="1" thickBot="1" x14ac:dyDescent="0.25">
      <c r="A39" s="335"/>
      <c r="B39" s="336"/>
      <c r="C39" s="336"/>
      <c r="D39" s="336"/>
      <c r="E39" s="653"/>
      <c r="F39" s="336"/>
      <c r="G39" s="336"/>
      <c r="H39" s="336"/>
      <c r="I39" s="336"/>
      <c r="J39" s="652"/>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514"/>
      <c r="B1" s="477" t="str">
        <f>CONTEXTO!B1</f>
        <v>PROCESO: SISTEMA INTEGRADO DE GESTIÓN</v>
      </c>
      <c r="C1" s="477"/>
      <c r="D1" s="569" t="s">
        <v>512</v>
      </c>
      <c r="E1" s="569"/>
      <c r="F1" s="714"/>
    </row>
    <row r="2" spans="1:6" x14ac:dyDescent="0.2">
      <c r="A2" s="515"/>
      <c r="B2" s="478" t="s">
        <v>75</v>
      </c>
      <c r="C2" s="478"/>
      <c r="D2" s="531" t="s">
        <v>513</v>
      </c>
      <c r="E2" s="531"/>
      <c r="F2" s="715"/>
    </row>
    <row r="3" spans="1:6" ht="15" customHeight="1" x14ac:dyDescent="0.2">
      <c r="A3" s="515"/>
      <c r="B3" s="478"/>
      <c r="C3" s="478"/>
      <c r="D3" s="531" t="s">
        <v>514</v>
      </c>
      <c r="E3" s="531"/>
      <c r="F3" s="715"/>
    </row>
    <row r="4" spans="1:6" ht="15" thickBot="1" x14ac:dyDescent="0.25">
      <c r="A4" s="515"/>
      <c r="B4" s="478"/>
      <c r="C4" s="478"/>
      <c r="D4" s="531" t="s">
        <v>522</v>
      </c>
      <c r="E4" s="531"/>
      <c r="F4" s="716"/>
    </row>
    <row r="5" spans="1:6" ht="15.75" x14ac:dyDescent="0.2">
      <c r="A5" s="661"/>
      <c r="B5" s="662"/>
      <c r="C5" s="662"/>
      <c r="D5" s="662"/>
      <c r="E5" s="662"/>
      <c r="F5" s="663"/>
    </row>
    <row r="6" spans="1:6" s="71" customFormat="1" ht="25.5" customHeight="1" x14ac:dyDescent="0.2">
      <c r="A6" s="711" t="str">
        <f>CONTEXTO!A8</f>
        <v xml:space="preserve">PROCESO: SISTEMA INTEGRADO DE GESTIÓN </v>
      </c>
      <c r="B6" s="712"/>
      <c r="C6" s="712"/>
      <c r="D6" s="712"/>
      <c r="E6" s="712"/>
      <c r="F6" s="713"/>
    </row>
    <row r="7" spans="1:6" s="71" customFormat="1" ht="65.25" customHeight="1" x14ac:dyDescent="0.2">
      <c r="A7" s="711" t="str">
        <f>CONTEXTO!A9</f>
        <v>OBJETIVO: DESARROLLAR ACCIONES PARA LA IMPLEMENTACIÓN, SENSIBILIDAD Y MEJORA CONTINUA DEL SISTEMA INTEGRADO DE GESTIÓN DE LA ADMINISTRACIÓN MUNICIPAL DE IBAGUÉ “SIGAMI”, COMO HERRAMIENTA PARA LA TOMA DE DECISIONES Y EL CUMPLIMIENTO DE LA MISIÓN Y OBJETIVOS INSTITUCIONALES</v>
      </c>
      <c r="B7" s="712"/>
      <c r="C7" s="712"/>
      <c r="D7" s="712"/>
      <c r="E7" s="712"/>
      <c r="F7" s="713"/>
    </row>
    <row r="8" spans="1:6" s="71" customFormat="1" ht="18.75" customHeight="1" thickBot="1" x14ac:dyDescent="0.25">
      <c r="A8" s="704"/>
      <c r="B8" s="704"/>
      <c r="C8" s="704"/>
      <c r="D8" s="704"/>
      <c r="E8" s="704"/>
      <c r="F8" s="705"/>
    </row>
    <row r="9" spans="1:6" ht="31.5" customHeight="1" x14ac:dyDescent="0.2">
      <c r="A9" s="83" t="s">
        <v>69</v>
      </c>
      <c r="B9" s="84" t="s">
        <v>76</v>
      </c>
      <c r="C9" s="84" t="s">
        <v>77</v>
      </c>
      <c r="D9" s="153" t="s">
        <v>78</v>
      </c>
      <c r="E9" s="525" t="s">
        <v>79</v>
      </c>
      <c r="F9" s="526"/>
    </row>
    <row r="10" spans="1:6" ht="85.5" customHeight="1" x14ac:dyDescent="0.2">
      <c r="A10" s="706" t="str">
        <f>'IDENTIFICACION DE RIESGOS'!E10:E12</f>
        <v>Posibilidad de la utilizacion de documentos obsoletos que no garanticen la trasabilidad adecuada en los diferentes procesos.</v>
      </c>
      <c r="B10" s="707" t="s">
        <v>543</v>
      </c>
      <c r="C10" s="710" t="str">
        <f>'IDENTIFICACION DE RIESGOS'!J10:J12</f>
        <v>GESTION</v>
      </c>
      <c r="D10" s="154" t="str">
        <f>'IDENTIFICACION DE RIESGOS'!B10</f>
        <v>Ausencia de seguimiento a la publicación de las versiones de los documentos y formatos validados y aprobados por la Dirección de Fortalecimiento institucional y el comité de gestión y desempeño</v>
      </c>
      <c r="E10" s="708" t="str">
        <f>'IDENTIFICACION DE RIESGOS'!D10</f>
        <v xml:space="preserve">Perdida de la trazabilidad de los documentos </v>
      </c>
      <c r="F10" s="709"/>
    </row>
    <row r="11" spans="1:6" ht="45" customHeight="1" x14ac:dyDescent="0.2">
      <c r="A11" s="706"/>
      <c r="B11" s="707"/>
      <c r="C11" s="710"/>
      <c r="D11" s="154" t="str">
        <f>'IDENTIFICACION DE RIESGOS'!B11</f>
        <v xml:space="preserve">Constantes cambios normativos externos </v>
      </c>
      <c r="E11" s="708" t="str">
        <f>'IDENTIFICACION DE RIESGOS'!D11</f>
        <v xml:space="preserve">Reprocesos </v>
      </c>
      <c r="F11" s="709"/>
    </row>
    <row r="12" spans="1:6" ht="57.75" customHeight="1" x14ac:dyDescent="0.2">
      <c r="A12" s="706"/>
      <c r="B12" s="707"/>
      <c r="C12" s="710"/>
      <c r="D12" s="154" t="str">
        <f>'IDENTIFICACION DE RIESGOS'!B12</f>
        <v>Dificultad en la comunicación entre los diferentes funcionarios y dependencias de la Administración</v>
      </c>
      <c r="E12" s="719" t="str">
        <f>'IDENTIFICACION DE RIESGOS'!D12</f>
        <v xml:space="preserve">Sanciones y hallazgos de los entes de control y de las auditorias internas y externas. </v>
      </c>
      <c r="F12" s="720"/>
    </row>
    <row r="13" spans="1:6" ht="53.25" customHeight="1" x14ac:dyDescent="0.2">
      <c r="A13" s="721" t="str">
        <f>'IDENTIFICACION DE RIESGOS'!E13:E15</f>
        <v>Posibilidad de incumplimiento de la publicación de los productos requeridos por grupos de interes y / o partes interesadas internas o externas</v>
      </c>
      <c r="B13" s="724" t="s">
        <v>435</v>
      </c>
      <c r="C13" s="696" t="str">
        <f>'IDENTIFICACION DE RIESGOS'!J13:J15</f>
        <v>GESTION</v>
      </c>
      <c r="D13" s="154" t="str">
        <f>'IDENTIFICACION DE RIESGOS'!B13</f>
        <v>Reportes de información no enviados a tiempo por los diferentes procesos</v>
      </c>
      <c r="E13" s="727" t="str">
        <f>'IDENTIFICACION DE RIESGOS'!D13</f>
        <v>Perdida de credibilidad y daño a la imagen institucional</v>
      </c>
      <c r="F13" s="728"/>
    </row>
    <row r="14" spans="1:6" ht="43.5" customHeight="1" x14ac:dyDescent="0.2">
      <c r="A14" s="722"/>
      <c r="B14" s="725"/>
      <c r="C14" s="697"/>
      <c r="D14" s="154" t="str">
        <f>'IDENTIFICACION DE RIESGOS'!B14</f>
        <v>Declaratoria de emergencias</v>
      </c>
      <c r="E14" s="727" t="str">
        <f>'IDENTIFICACION DE RIESGOS'!D14</f>
        <v xml:space="preserve">Sanciones y/o malas calificaciones de orden nacional </v>
      </c>
      <c r="F14" s="728"/>
    </row>
    <row r="15" spans="1:6" ht="81" customHeight="1" x14ac:dyDescent="0.2">
      <c r="A15" s="723"/>
      <c r="B15" s="726"/>
      <c r="C15" s="698"/>
      <c r="D15" s="154" t="str">
        <f>'IDENTIFICACION DE RIESGOS'!B15</f>
        <v>Falta de empoderamiento, compromiso y liderazgo por parte de la alta dirección o líderes de procesos ocasionando el no cumplimiento de las metas y afectación en el clima laboral</v>
      </c>
      <c r="E15" s="727" t="str">
        <f>'IDENTIFICACION DE RIESGOS'!D15</f>
        <v>Retreso en el cronograma de actividades</v>
      </c>
      <c r="F15" s="728"/>
    </row>
    <row r="16" spans="1:6" ht="53.25" customHeight="1" x14ac:dyDescent="0.2">
      <c r="A16" s="706">
        <f>'IDENTIFICACION DE RIESGOS'!E16:E18</f>
        <v>0</v>
      </c>
      <c r="B16" s="707"/>
      <c r="C16" s="710" t="str">
        <f>'IDENTIFICACION DE RIESGOS'!J16:J18</f>
        <v xml:space="preserve"> </v>
      </c>
      <c r="D16" s="154">
        <f>'IDENTIFICACION DE RIESGOS'!B16</f>
        <v>0</v>
      </c>
      <c r="E16" s="708">
        <f>'IDENTIFICACION DE RIESGOS'!D16</f>
        <v>0</v>
      </c>
      <c r="F16" s="709"/>
    </row>
    <row r="17" spans="1:6" ht="42.75" customHeight="1" x14ac:dyDescent="0.2">
      <c r="A17" s="706"/>
      <c r="B17" s="707"/>
      <c r="C17" s="710"/>
      <c r="D17" s="154">
        <f>'IDENTIFICACION DE RIESGOS'!B17</f>
        <v>0</v>
      </c>
      <c r="E17" s="717">
        <f>'IDENTIFICACION DE RIESGOS'!D17</f>
        <v>0</v>
      </c>
      <c r="F17" s="718"/>
    </row>
    <row r="18" spans="1:6" ht="63" customHeight="1" x14ac:dyDescent="0.2">
      <c r="A18" s="706"/>
      <c r="B18" s="707"/>
      <c r="C18" s="710"/>
      <c r="D18" s="154">
        <f>'IDENTIFICACION DE RIESGOS'!B18</f>
        <v>0</v>
      </c>
      <c r="E18" s="708">
        <f>'IDENTIFICACION DE RIESGOS'!D18</f>
        <v>0</v>
      </c>
      <c r="F18" s="709"/>
    </row>
    <row r="19" spans="1:6" ht="57" customHeight="1" x14ac:dyDescent="0.2">
      <c r="A19" s="693" t="str">
        <f>'IDENTIFICACION DE RIESGOS'!E19</f>
        <v>d</v>
      </c>
      <c r="B19" s="701"/>
      <c r="C19" s="696" t="str">
        <f>'IDENTIFICACION DE RIESGOS'!J19</f>
        <v xml:space="preserve"> </v>
      </c>
      <c r="D19" s="101">
        <f>'IDENTIFICACION DE RIESGOS'!B19</f>
        <v>0</v>
      </c>
      <c r="E19" s="699">
        <f>'IDENTIFICACION DE RIESGOS'!D19</f>
        <v>0</v>
      </c>
      <c r="F19" s="700"/>
    </row>
    <row r="20" spans="1:6" ht="57" customHeight="1" x14ac:dyDescent="0.2">
      <c r="A20" s="694"/>
      <c r="B20" s="702"/>
      <c r="C20" s="697"/>
      <c r="D20" s="101">
        <f>'IDENTIFICACION DE RIESGOS'!B20</f>
        <v>0</v>
      </c>
      <c r="E20" s="699">
        <f>'IDENTIFICACION DE RIESGOS'!D20</f>
        <v>0</v>
      </c>
      <c r="F20" s="700"/>
    </row>
    <row r="21" spans="1:6" ht="57" customHeight="1" x14ac:dyDescent="0.2">
      <c r="A21" s="695"/>
      <c r="B21" s="703"/>
      <c r="C21" s="698"/>
      <c r="D21" s="101">
        <f>'IDENTIFICACION DE RIESGOS'!B21</f>
        <v>0</v>
      </c>
      <c r="E21" s="699">
        <f>'IDENTIFICACION DE RIESGOS'!D21</f>
        <v>0</v>
      </c>
      <c r="F21" s="700"/>
    </row>
    <row r="22" spans="1:6" ht="63" customHeight="1" x14ac:dyDescent="0.2">
      <c r="A22" s="693" t="str">
        <f>'IDENTIFICACION DE RIESGOS'!E22</f>
        <v>e</v>
      </c>
      <c r="B22" s="701"/>
      <c r="C22" s="696" t="str">
        <f>'IDENTIFICACION DE RIESGOS'!J22</f>
        <v xml:space="preserve"> </v>
      </c>
      <c r="D22" s="101">
        <f>'IDENTIFICACION DE RIESGOS'!B22</f>
        <v>0</v>
      </c>
      <c r="E22" s="699">
        <f>'IDENTIFICACION DE RIESGOS'!D22</f>
        <v>0</v>
      </c>
      <c r="F22" s="700"/>
    </row>
    <row r="23" spans="1:6" ht="54.75" customHeight="1" x14ac:dyDescent="0.2">
      <c r="A23" s="694"/>
      <c r="B23" s="702"/>
      <c r="C23" s="697"/>
      <c r="D23" s="101">
        <f>'IDENTIFICACION DE RIESGOS'!B23</f>
        <v>0</v>
      </c>
      <c r="E23" s="699">
        <f>'IDENTIFICACION DE RIESGOS'!D23</f>
        <v>0</v>
      </c>
      <c r="F23" s="700"/>
    </row>
    <row r="24" spans="1:6" ht="54.75" customHeight="1" x14ac:dyDescent="0.2">
      <c r="A24" s="695"/>
      <c r="B24" s="703"/>
      <c r="C24" s="698"/>
      <c r="D24" s="101">
        <f>'IDENTIFICACION DE RIESGOS'!B24</f>
        <v>0</v>
      </c>
      <c r="E24" s="699">
        <f>'IDENTIFICACION DE RIESGOS'!D24</f>
        <v>0</v>
      </c>
      <c r="F24" s="700"/>
    </row>
    <row r="25" spans="1:6" ht="47.25" customHeight="1" x14ac:dyDescent="0.2">
      <c r="A25" s="693" t="str">
        <f>'IDENTIFICACION DE RIESGOS'!E25</f>
        <v>f</v>
      </c>
      <c r="B25" s="701"/>
      <c r="C25" s="696" t="str">
        <f>'IDENTIFICACION DE RIESGOS'!J25</f>
        <v xml:space="preserve"> </v>
      </c>
      <c r="D25" s="101">
        <f>'IDENTIFICACION DE RIESGOS'!B25</f>
        <v>0</v>
      </c>
      <c r="E25" s="699">
        <f>'IDENTIFICACION DE RIESGOS'!D25</f>
        <v>0</v>
      </c>
      <c r="F25" s="700"/>
    </row>
    <row r="26" spans="1:6" ht="44.25" customHeight="1" x14ac:dyDescent="0.2">
      <c r="A26" s="694"/>
      <c r="B26" s="702"/>
      <c r="C26" s="697"/>
      <c r="D26" s="101">
        <f>'IDENTIFICACION DE RIESGOS'!B26</f>
        <v>0</v>
      </c>
      <c r="E26" s="699">
        <f>'IDENTIFICACION DE RIESGOS'!D26</f>
        <v>0</v>
      </c>
      <c r="F26" s="700"/>
    </row>
    <row r="27" spans="1:6" ht="45" customHeight="1" x14ac:dyDescent="0.2">
      <c r="A27" s="695"/>
      <c r="B27" s="703"/>
      <c r="C27" s="698"/>
      <c r="D27" s="101">
        <f>'IDENTIFICACION DE RIESGOS'!B27</f>
        <v>0</v>
      </c>
      <c r="E27" s="699">
        <f>'IDENTIFICACION DE RIESGOS'!D27</f>
        <v>0</v>
      </c>
      <c r="F27" s="700"/>
    </row>
    <row r="28" spans="1:6" ht="58.5" customHeight="1" x14ac:dyDescent="0.2">
      <c r="A28" s="693" t="str">
        <f>'IDENTIFICACION DE RIESGOS'!E28</f>
        <v>g</v>
      </c>
      <c r="B28" s="701"/>
      <c r="C28" s="696" t="str">
        <f>'IDENTIFICACION DE RIESGOS'!J28</f>
        <v xml:space="preserve"> </v>
      </c>
      <c r="D28" s="101">
        <f>'IDENTIFICACION DE RIESGOS'!B28</f>
        <v>0</v>
      </c>
      <c r="E28" s="699">
        <f>'IDENTIFICACION DE RIESGOS'!D28</f>
        <v>0</v>
      </c>
      <c r="F28" s="700"/>
    </row>
    <row r="29" spans="1:6" ht="55.5" customHeight="1" x14ac:dyDescent="0.2">
      <c r="A29" s="694"/>
      <c r="B29" s="702"/>
      <c r="C29" s="697"/>
      <c r="D29" s="101">
        <f>'IDENTIFICACION DE RIESGOS'!B29</f>
        <v>0</v>
      </c>
      <c r="E29" s="699">
        <f>'IDENTIFICACION DE RIESGOS'!D29</f>
        <v>0</v>
      </c>
      <c r="F29" s="700"/>
    </row>
    <row r="30" spans="1:6" ht="63.75" customHeight="1" x14ac:dyDescent="0.2">
      <c r="A30" s="695"/>
      <c r="B30" s="703"/>
      <c r="C30" s="698"/>
      <c r="D30" s="101">
        <f>'IDENTIFICACION DE RIESGOS'!B30</f>
        <v>0</v>
      </c>
      <c r="E30" s="699">
        <f>'IDENTIFICACION DE RIESGOS'!D30</f>
        <v>0</v>
      </c>
      <c r="F30" s="700"/>
    </row>
    <row r="31" spans="1:6" ht="47.25" customHeight="1" x14ac:dyDescent="0.2">
      <c r="A31" s="693" t="str">
        <f>'IDENTIFICACION DE RIESGOS'!E31</f>
        <v>h</v>
      </c>
      <c r="B31" s="701"/>
      <c r="C31" s="696" t="str">
        <f>'IDENTIFICACION DE RIESGOS'!J31</f>
        <v xml:space="preserve"> </v>
      </c>
      <c r="D31" s="101">
        <f>'IDENTIFICACION DE RIESGOS'!B31</f>
        <v>0</v>
      </c>
      <c r="E31" s="699">
        <f>'IDENTIFICACION DE RIESGOS'!D31</f>
        <v>0</v>
      </c>
      <c r="F31" s="700"/>
    </row>
    <row r="32" spans="1:6" ht="55.5" customHeight="1" x14ac:dyDescent="0.2">
      <c r="A32" s="694"/>
      <c r="B32" s="702"/>
      <c r="C32" s="697"/>
      <c r="D32" s="101">
        <f>'IDENTIFICACION DE RIESGOS'!B32</f>
        <v>0</v>
      </c>
      <c r="E32" s="699">
        <f>'IDENTIFICACION DE RIESGOS'!D32</f>
        <v>0</v>
      </c>
      <c r="F32" s="700"/>
    </row>
    <row r="33" spans="1:6" ht="57.75" customHeight="1" x14ac:dyDescent="0.2">
      <c r="A33" s="695"/>
      <c r="B33" s="703"/>
      <c r="C33" s="698"/>
      <c r="D33" s="101">
        <f>'IDENTIFICACION DE RIESGOS'!B33</f>
        <v>0</v>
      </c>
      <c r="E33" s="699">
        <f>'IDENTIFICACION DE RIESGOS'!D33</f>
        <v>0</v>
      </c>
      <c r="F33" s="700"/>
    </row>
    <row r="34" spans="1:6" ht="45.75" customHeight="1" x14ac:dyDescent="0.2">
      <c r="A34" s="677" t="str">
        <f>'IDENTIFICACION DE RIESGOS'!E34</f>
        <v>i</v>
      </c>
      <c r="B34" s="689"/>
      <c r="C34" s="680" t="str">
        <f>'IDENTIFICACION DE RIESGOS'!J34</f>
        <v xml:space="preserve"> </v>
      </c>
      <c r="D34" s="102">
        <f>'IDENTIFICACION DE RIESGOS'!B34</f>
        <v>0</v>
      </c>
      <c r="E34" s="683">
        <f>'IDENTIFICACION DE RIESGOS'!D34</f>
        <v>0</v>
      </c>
      <c r="F34" s="684"/>
    </row>
    <row r="35" spans="1:6" ht="57.75" customHeight="1" x14ac:dyDescent="0.2">
      <c r="A35" s="678"/>
      <c r="B35" s="690"/>
      <c r="C35" s="681"/>
      <c r="D35" s="103">
        <f>'IDENTIFICACION DE RIESGOS'!B35</f>
        <v>0</v>
      </c>
      <c r="E35" s="683">
        <f>'IDENTIFICACION DE RIESGOS'!D35</f>
        <v>0</v>
      </c>
      <c r="F35" s="684"/>
    </row>
    <row r="36" spans="1:6" ht="51" customHeight="1" x14ac:dyDescent="0.2">
      <c r="A36" s="679"/>
      <c r="B36" s="691"/>
      <c r="C36" s="682"/>
      <c r="D36" s="103">
        <f>'IDENTIFICACION DE RIESGOS'!B36</f>
        <v>0</v>
      </c>
      <c r="E36" s="683">
        <f>'IDENTIFICACION DE RIESGOS'!D36</f>
        <v>0</v>
      </c>
      <c r="F36" s="684"/>
    </row>
    <row r="37" spans="1:6" ht="51" customHeight="1" x14ac:dyDescent="0.2">
      <c r="A37" s="677" t="str">
        <f>'IDENTIFICACION DE RIESGOS'!E37</f>
        <v>j</v>
      </c>
      <c r="B37" s="689"/>
      <c r="C37" s="680">
        <f>'IDENTIFICACION DE RIESGOS'!J39</f>
        <v>0</v>
      </c>
      <c r="D37" s="103">
        <f>'IDENTIFICACION DE RIESGOS'!B37</f>
        <v>0</v>
      </c>
      <c r="E37" s="683">
        <f>'IDENTIFICACION DE RIESGOS'!D37</f>
        <v>0</v>
      </c>
      <c r="F37" s="684"/>
    </row>
    <row r="38" spans="1:6" ht="51" customHeight="1" x14ac:dyDescent="0.2">
      <c r="A38" s="678"/>
      <c r="B38" s="690"/>
      <c r="C38" s="681"/>
      <c r="D38" s="103">
        <f>'IDENTIFICACION DE RIESGOS'!B38</f>
        <v>0</v>
      </c>
      <c r="E38" s="683">
        <f>'IDENTIFICACION DE RIESGOS'!D38</f>
        <v>0</v>
      </c>
      <c r="F38" s="684"/>
    </row>
    <row r="39" spans="1:6" ht="54" customHeight="1" thickBot="1" x14ac:dyDescent="0.25">
      <c r="A39" s="686"/>
      <c r="B39" s="692"/>
      <c r="C39" s="685"/>
      <c r="D39" s="104">
        <f>'IDENTIFICACION DE RIESGOS'!B39</f>
        <v>0</v>
      </c>
      <c r="E39" s="687">
        <f>'IDENTIFICACION DE RIESGOS'!D39</f>
        <v>0</v>
      </c>
      <c r="F39" s="688"/>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55" zoomScaleNormal="55"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5703125" style="74" customWidth="1"/>
    <col min="20" max="20" width="18.85546875" style="1" customWidth="1"/>
    <col min="21" max="16384" width="11.42578125" style="1"/>
  </cols>
  <sheetData>
    <row r="1" spans="1:23" ht="27.75" customHeight="1" x14ac:dyDescent="0.2">
      <c r="A1" s="514"/>
      <c r="B1" s="407" t="str">
        <f>CONTEXTO!B1</f>
        <v>PROCESO: SISTEMA INTEGRADO DE GESTIÓN</v>
      </c>
      <c r="C1" s="408"/>
      <c r="D1" s="408"/>
      <c r="E1" s="408"/>
      <c r="F1" s="408"/>
      <c r="G1" s="408"/>
      <c r="H1" s="408"/>
      <c r="I1" s="408"/>
      <c r="J1" s="408"/>
      <c r="K1" s="408"/>
      <c r="L1" s="408"/>
      <c r="M1" s="408"/>
      <c r="N1" s="408"/>
      <c r="O1" s="408"/>
      <c r="P1" s="409"/>
      <c r="Q1" s="569" t="s">
        <v>523</v>
      </c>
      <c r="R1" s="569"/>
      <c r="S1" s="569"/>
      <c r="T1" s="714"/>
    </row>
    <row r="2" spans="1:23" ht="20.25" customHeight="1" x14ac:dyDescent="0.2">
      <c r="A2" s="515"/>
      <c r="B2" s="517"/>
      <c r="C2" s="518"/>
      <c r="D2" s="518"/>
      <c r="E2" s="518"/>
      <c r="F2" s="518"/>
      <c r="G2" s="518"/>
      <c r="H2" s="518"/>
      <c r="I2" s="518"/>
      <c r="J2" s="518"/>
      <c r="K2" s="518"/>
      <c r="L2" s="518"/>
      <c r="M2" s="518"/>
      <c r="N2" s="518"/>
      <c r="O2" s="518"/>
      <c r="P2" s="582"/>
      <c r="Q2" s="531" t="s">
        <v>513</v>
      </c>
      <c r="R2" s="531"/>
      <c r="S2" s="531"/>
      <c r="T2" s="715"/>
    </row>
    <row r="3" spans="1:23" ht="18.75" customHeight="1" x14ac:dyDescent="0.2">
      <c r="A3" s="515"/>
      <c r="B3" s="522" t="s">
        <v>81</v>
      </c>
      <c r="C3" s="523"/>
      <c r="D3" s="523"/>
      <c r="E3" s="523"/>
      <c r="F3" s="523"/>
      <c r="G3" s="523"/>
      <c r="H3" s="523"/>
      <c r="I3" s="523"/>
      <c r="J3" s="523"/>
      <c r="K3" s="523"/>
      <c r="L3" s="523"/>
      <c r="M3" s="523"/>
      <c r="N3" s="523"/>
      <c r="O3" s="523"/>
      <c r="P3" s="736"/>
      <c r="Q3" s="531" t="s">
        <v>514</v>
      </c>
      <c r="R3" s="531"/>
      <c r="S3" s="531"/>
      <c r="T3" s="715"/>
    </row>
    <row r="4" spans="1:23" ht="19.5" customHeight="1" thickBot="1" x14ac:dyDescent="0.25">
      <c r="A4" s="516"/>
      <c r="B4" s="413"/>
      <c r="C4" s="414"/>
      <c r="D4" s="414"/>
      <c r="E4" s="414"/>
      <c r="F4" s="414"/>
      <c r="G4" s="414"/>
      <c r="H4" s="414"/>
      <c r="I4" s="414"/>
      <c r="J4" s="414"/>
      <c r="K4" s="414"/>
      <c r="L4" s="414"/>
      <c r="M4" s="414"/>
      <c r="N4" s="414"/>
      <c r="O4" s="414"/>
      <c r="P4" s="415"/>
      <c r="Q4" s="531" t="s">
        <v>524</v>
      </c>
      <c r="R4" s="531"/>
      <c r="S4" s="531"/>
      <c r="T4" s="716"/>
    </row>
    <row r="5" spans="1:23" ht="19.5" customHeight="1" x14ac:dyDescent="0.2">
      <c r="A5" s="661"/>
      <c r="B5" s="662"/>
      <c r="C5" s="662"/>
      <c r="D5" s="662"/>
      <c r="E5" s="662"/>
      <c r="F5" s="662"/>
      <c r="G5" s="662"/>
      <c r="H5" s="662"/>
      <c r="I5" s="662"/>
      <c r="J5" s="662"/>
      <c r="K5" s="662"/>
      <c r="L5" s="662"/>
      <c r="M5" s="662"/>
      <c r="N5" s="662"/>
      <c r="O5" s="662"/>
      <c r="P5" s="662"/>
      <c r="Q5" s="662"/>
      <c r="R5" s="662"/>
      <c r="S5" s="662"/>
      <c r="T5" s="663"/>
    </row>
    <row r="6" spans="1:23" ht="24.75" customHeight="1" x14ac:dyDescent="0.2">
      <c r="A6" s="750" t="e">
        <f>CONTEXTO!#REF!</f>
        <v>#REF!</v>
      </c>
      <c r="B6" s="751"/>
      <c r="C6" s="751"/>
      <c r="D6" s="751"/>
      <c r="E6" s="751"/>
      <c r="F6" s="751"/>
      <c r="G6" s="751"/>
      <c r="H6" s="751"/>
      <c r="I6" s="751"/>
      <c r="J6" s="751"/>
      <c r="K6" s="751"/>
      <c r="L6" s="751"/>
      <c r="M6" s="751"/>
      <c r="N6" s="751"/>
      <c r="O6" s="751"/>
      <c r="P6" s="751"/>
      <c r="Q6" s="751"/>
      <c r="R6" s="751"/>
      <c r="S6" s="751"/>
      <c r="T6" s="752"/>
    </row>
    <row r="7" spans="1:23" ht="66.75" customHeight="1" thickBot="1" x14ac:dyDescent="0.25">
      <c r="A7" s="729" t="e">
        <f>CONTEXTO!#REF!</f>
        <v>#REF!</v>
      </c>
      <c r="B7" s="730"/>
      <c r="C7" s="730"/>
      <c r="D7" s="730"/>
      <c r="E7" s="730"/>
      <c r="F7" s="730"/>
      <c r="G7" s="730"/>
      <c r="H7" s="730"/>
      <c r="I7" s="730"/>
      <c r="J7" s="730"/>
      <c r="K7" s="730"/>
      <c r="L7" s="730"/>
      <c r="M7" s="730"/>
      <c r="N7" s="730"/>
      <c r="O7" s="730"/>
      <c r="P7" s="730"/>
      <c r="Q7" s="730"/>
      <c r="R7" s="730"/>
      <c r="S7" s="730"/>
      <c r="T7" s="731"/>
    </row>
    <row r="8" spans="1:23" ht="19.5" customHeight="1" thickBot="1" x14ac:dyDescent="0.25">
      <c r="A8" s="704"/>
      <c r="B8" s="704"/>
      <c r="C8" s="704"/>
      <c r="D8" s="704"/>
      <c r="E8" s="704"/>
      <c r="F8" s="704"/>
      <c r="G8" s="704"/>
      <c r="H8" s="704"/>
      <c r="I8" s="704"/>
      <c r="J8" s="704"/>
      <c r="K8" s="704"/>
      <c r="L8" s="704"/>
      <c r="M8" s="704"/>
      <c r="N8" s="704"/>
      <c r="O8" s="704"/>
      <c r="P8" s="704"/>
      <c r="Q8" s="704"/>
      <c r="R8" s="704"/>
      <c r="S8" s="704"/>
      <c r="T8" s="705"/>
    </row>
    <row r="9" spans="1:23" ht="37.5" customHeight="1" x14ac:dyDescent="0.2">
      <c r="A9" s="737" t="s">
        <v>69</v>
      </c>
      <c r="B9" s="738"/>
      <c r="C9" s="741" t="s">
        <v>82</v>
      </c>
      <c r="D9" s="742"/>
      <c r="E9" s="742"/>
      <c r="F9" s="742"/>
      <c r="G9" s="742"/>
      <c r="H9" s="742"/>
      <c r="I9" s="742"/>
      <c r="J9" s="742"/>
      <c r="K9" s="742"/>
      <c r="L9" s="742"/>
      <c r="M9" s="742"/>
      <c r="N9" s="742"/>
      <c r="O9" s="742"/>
      <c r="P9" s="742"/>
      <c r="Q9" s="742"/>
      <c r="R9" s="742"/>
      <c r="S9" s="742"/>
      <c r="T9" s="743"/>
    </row>
    <row r="10" spans="1:23" ht="25.5" customHeight="1" x14ac:dyDescent="0.2">
      <c r="A10" s="739"/>
      <c r="B10" s="740"/>
      <c r="C10" s="68" t="s">
        <v>43</v>
      </c>
      <c r="D10" s="68" t="s">
        <v>44</v>
      </c>
      <c r="E10" s="68" t="s">
        <v>45</v>
      </c>
      <c r="F10" s="68" t="s">
        <v>46</v>
      </c>
      <c r="G10" s="68" t="s">
        <v>47</v>
      </c>
      <c r="H10" s="68" t="s">
        <v>48</v>
      </c>
      <c r="I10" s="68" t="s">
        <v>49</v>
      </c>
      <c r="J10" s="68" t="s">
        <v>50</v>
      </c>
      <c r="K10" s="68" t="s">
        <v>51</v>
      </c>
      <c r="L10" s="68" t="s">
        <v>52</v>
      </c>
      <c r="M10" s="68" t="s">
        <v>53</v>
      </c>
      <c r="N10" s="68" t="s">
        <v>54</v>
      </c>
      <c r="O10" s="68" t="s">
        <v>55</v>
      </c>
      <c r="P10" s="68" t="s">
        <v>56</v>
      </c>
      <c r="Q10" s="68" t="s">
        <v>57</v>
      </c>
      <c r="R10" s="69" t="s">
        <v>58</v>
      </c>
      <c r="S10" s="72" t="s">
        <v>59</v>
      </c>
      <c r="T10" s="85" t="s">
        <v>83</v>
      </c>
    </row>
    <row r="11" spans="1:23" ht="44.25" customHeight="1" x14ac:dyDescent="0.2">
      <c r="A11" s="744" t="str">
        <f>DESCRIPCION!A10</f>
        <v>Posibilidad de la utilizacion de documentos obsoletos que no garanticen la trasabilidad adecuada en los diferentes procesos.</v>
      </c>
      <c r="B11" s="745"/>
      <c r="C11" s="218">
        <v>4</v>
      </c>
      <c r="D11" s="218">
        <v>2</v>
      </c>
      <c r="E11" s="218">
        <v>4</v>
      </c>
      <c r="F11" s="218">
        <v>4</v>
      </c>
      <c r="G11" s="218">
        <v>3</v>
      </c>
      <c r="H11" s="218"/>
      <c r="I11" s="218"/>
      <c r="J11" s="218"/>
      <c r="K11" s="218"/>
      <c r="L11" s="218"/>
      <c r="M11" s="218"/>
      <c r="N11" s="218"/>
      <c r="O11" s="218"/>
      <c r="P11" s="218"/>
      <c r="Q11" s="218"/>
      <c r="R11" s="98">
        <f>SUM(C11:Q11)</f>
        <v>17</v>
      </c>
      <c r="S11" s="106">
        <f t="shared" ref="S11:S20" si="0">IF(ISERROR(AVERAGE(C11:Q11)),0,AVERAGE(C11:Q11))</f>
        <v>3.4</v>
      </c>
      <c r="T11" s="75" t="str">
        <f>IF(AND(S11&gt;=1,S11&lt;1.5),"Rara Vez",IF(AND(S11&gt;=1.6,S11&lt;2.5),"Improbable",IF(AND(S11&gt;=2.6,S11&lt;3.5),"Posible",IF(AND(S11&gt;=3.6,S11&lt;4.5),"Probable",IF(AND(S11&gt;=4.6),"Casi Seguro"," ")))))</f>
        <v>Posible</v>
      </c>
      <c r="W11" s="73"/>
    </row>
    <row r="12" spans="1:23" ht="38.25" customHeight="1" x14ac:dyDescent="0.2">
      <c r="A12" s="746" t="str">
        <f>DESCRIPCION!A13</f>
        <v>Posibilidad de incumplimiento de la publicación de los productos requeridos por grupos de interes y / o partes interesadas internas o externas</v>
      </c>
      <c r="B12" s="747"/>
      <c r="C12" s="218">
        <v>3</v>
      </c>
      <c r="D12" s="218">
        <v>3</v>
      </c>
      <c r="E12" s="218">
        <v>3</v>
      </c>
      <c r="F12" s="218">
        <v>3</v>
      </c>
      <c r="G12" s="218">
        <v>3</v>
      </c>
      <c r="H12" s="218"/>
      <c r="I12" s="218"/>
      <c r="J12" s="218"/>
      <c r="K12" s="218"/>
      <c r="L12" s="218"/>
      <c r="M12" s="218"/>
      <c r="N12" s="218"/>
      <c r="O12" s="218"/>
      <c r="P12" s="218"/>
      <c r="Q12" s="218"/>
      <c r="R12" s="155">
        <f>SUM(C12:Q12)</f>
        <v>15</v>
      </c>
      <c r="S12" s="106">
        <f t="shared" si="0"/>
        <v>3</v>
      </c>
      <c r="T12" s="75" t="str">
        <f>IF(AND(S12&gt;=1,S12&lt;1.5),"Rara Vez",IF(AND(S12&gt;=1.6,S12&lt;2.5),"Improbable",IF(AND(S12&gt;=2.6,S12&lt;3.5),"Posible",IF(AND(S12&gt;=3.6,S12&lt;4.5),"Probable",IF(AND(S12&gt;=4.6),"Casi Seguro"," ")))))</f>
        <v>Posible</v>
      </c>
      <c r="W12" s="73"/>
    </row>
    <row r="13" spans="1:23" ht="39.75" customHeight="1" x14ac:dyDescent="0.2">
      <c r="A13" s="748">
        <f>DESCRIPCION!A16</f>
        <v>0</v>
      </c>
      <c r="B13" s="749"/>
      <c r="C13" s="218"/>
      <c r="D13" s="218"/>
      <c r="E13" s="218"/>
      <c r="F13" s="218"/>
      <c r="G13" s="218"/>
      <c r="H13" s="218"/>
      <c r="I13" s="218"/>
      <c r="J13" s="218"/>
      <c r="K13" s="218"/>
      <c r="L13" s="218"/>
      <c r="M13" s="218"/>
      <c r="N13" s="218"/>
      <c r="O13" s="218"/>
      <c r="P13" s="218"/>
      <c r="Q13" s="218"/>
      <c r="R13" s="98">
        <f t="shared" ref="R13:R20" si="1">SUM(C13:Q13)</f>
        <v>0</v>
      </c>
      <c r="S13" s="106">
        <f t="shared" si="0"/>
        <v>0</v>
      </c>
      <c r="T13" s="75" t="str">
        <f t="shared" ref="T13:T20" si="2">IF(AND(S13&gt;=1,S13&lt;1.5),"Rara Vez",IF(AND(S13&gt;=1.6,S13&lt;2.5),"Improbable",IF(AND(S13&gt;=2.6,S13&lt;3.5),"Posible",IF(AND(S13&gt;=3.6,S13&lt;4.5),"Probable",IF(AND(S13&gt;=4.6),"Casi Seguro"," ")))))</f>
        <v xml:space="preserve"> </v>
      </c>
    </row>
    <row r="14" spans="1:23" ht="39.75" customHeight="1" x14ac:dyDescent="0.2">
      <c r="A14" s="732" t="str">
        <f>DESCRIPCION!A19</f>
        <v>d</v>
      </c>
      <c r="B14" s="733"/>
      <c r="C14" s="218"/>
      <c r="D14" s="218"/>
      <c r="E14" s="218"/>
      <c r="F14" s="218"/>
      <c r="G14" s="218"/>
      <c r="H14" s="218"/>
      <c r="I14" s="218"/>
      <c r="J14" s="218"/>
      <c r="K14" s="218"/>
      <c r="L14" s="218"/>
      <c r="M14" s="218"/>
      <c r="N14" s="218"/>
      <c r="O14" s="218"/>
      <c r="P14" s="218"/>
      <c r="Q14" s="218"/>
      <c r="R14" s="98">
        <f t="shared" si="1"/>
        <v>0</v>
      </c>
      <c r="S14" s="106">
        <f t="shared" si="0"/>
        <v>0</v>
      </c>
      <c r="T14" s="75" t="str">
        <f t="shared" si="2"/>
        <v xml:space="preserve"> </v>
      </c>
    </row>
    <row r="15" spans="1:23" ht="39.75" customHeight="1" x14ac:dyDescent="0.2">
      <c r="A15" s="732" t="str">
        <f>DESCRIPCION!A22</f>
        <v>e</v>
      </c>
      <c r="B15" s="733"/>
      <c r="C15" s="218"/>
      <c r="D15" s="218"/>
      <c r="E15" s="218"/>
      <c r="F15" s="218"/>
      <c r="G15" s="218"/>
      <c r="H15" s="218"/>
      <c r="I15" s="218"/>
      <c r="J15" s="218"/>
      <c r="K15" s="218"/>
      <c r="L15" s="218"/>
      <c r="M15" s="218"/>
      <c r="N15" s="218"/>
      <c r="O15" s="218"/>
      <c r="P15" s="218"/>
      <c r="Q15" s="218"/>
      <c r="R15" s="98">
        <f t="shared" si="1"/>
        <v>0</v>
      </c>
      <c r="S15" s="106">
        <f t="shared" si="0"/>
        <v>0</v>
      </c>
      <c r="T15" s="75" t="str">
        <f t="shared" si="2"/>
        <v xml:space="preserve"> </v>
      </c>
    </row>
    <row r="16" spans="1:23" ht="39.75" customHeight="1" x14ac:dyDescent="0.2">
      <c r="A16" s="732" t="str">
        <f>DESCRIPCION!A25</f>
        <v>f</v>
      </c>
      <c r="B16" s="733"/>
      <c r="C16" s="218"/>
      <c r="D16" s="218"/>
      <c r="E16" s="218"/>
      <c r="F16" s="218"/>
      <c r="G16" s="218"/>
      <c r="H16" s="218"/>
      <c r="I16" s="218"/>
      <c r="J16" s="218"/>
      <c r="K16" s="218"/>
      <c r="L16" s="218"/>
      <c r="M16" s="218"/>
      <c r="N16" s="218"/>
      <c r="O16" s="218"/>
      <c r="P16" s="218"/>
      <c r="Q16" s="218"/>
      <c r="R16" s="98">
        <f t="shared" si="1"/>
        <v>0</v>
      </c>
      <c r="S16" s="106">
        <f t="shared" si="0"/>
        <v>0</v>
      </c>
      <c r="T16" s="75" t="str">
        <f t="shared" si="2"/>
        <v xml:space="preserve"> </v>
      </c>
    </row>
    <row r="17" spans="1:20" ht="39.75" customHeight="1" x14ac:dyDescent="0.2">
      <c r="A17" s="732" t="str">
        <f>DESCRIPCION!A28</f>
        <v>g</v>
      </c>
      <c r="B17" s="733"/>
      <c r="C17" s="218"/>
      <c r="D17" s="218"/>
      <c r="E17" s="218"/>
      <c r="F17" s="218"/>
      <c r="G17" s="218"/>
      <c r="H17" s="218"/>
      <c r="I17" s="218"/>
      <c r="J17" s="218"/>
      <c r="K17" s="218"/>
      <c r="L17" s="218"/>
      <c r="M17" s="218"/>
      <c r="N17" s="218"/>
      <c r="O17" s="218"/>
      <c r="P17" s="218"/>
      <c r="Q17" s="218"/>
      <c r="R17" s="98">
        <f t="shared" si="1"/>
        <v>0</v>
      </c>
      <c r="S17" s="106">
        <f t="shared" si="0"/>
        <v>0</v>
      </c>
      <c r="T17" s="75" t="str">
        <f t="shared" si="2"/>
        <v xml:space="preserve"> </v>
      </c>
    </row>
    <row r="18" spans="1:20" ht="39.75" customHeight="1" x14ac:dyDescent="0.2">
      <c r="A18" s="732" t="str">
        <f>DESCRIPCION!A31</f>
        <v>h</v>
      </c>
      <c r="B18" s="733"/>
      <c r="C18" s="218"/>
      <c r="D18" s="218"/>
      <c r="E18" s="218"/>
      <c r="F18" s="218"/>
      <c r="G18" s="218"/>
      <c r="H18" s="218"/>
      <c r="I18" s="218"/>
      <c r="J18" s="218"/>
      <c r="K18" s="218"/>
      <c r="L18" s="218"/>
      <c r="M18" s="218"/>
      <c r="N18" s="218"/>
      <c r="O18" s="218"/>
      <c r="P18" s="218"/>
      <c r="Q18" s="218"/>
      <c r="R18" s="98">
        <f t="shared" si="1"/>
        <v>0</v>
      </c>
      <c r="S18" s="106">
        <f t="shared" si="0"/>
        <v>0</v>
      </c>
      <c r="T18" s="75" t="str">
        <f t="shared" si="2"/>
        <v xml:space="preserve"> </v>
      </c>
    </row>
    <row r="19" spans="1:20" ht="39.75" customHeight="1" x14ac:dyDescent="0.2">
      <c r="A19" s="732" t="str">
        <f>DESCRIPCION!A34</f>
        <v>i</v>
      </c>
      <c r="B19" s="733"/>
      <c r="C19" s="218"/>
      <c r="D19" s="218"/>
      <c r="E19" s="218"/>
      <c r="F19" s="218"/>
      <c r="G19" s="218"/>
      <c r="H19" s="218"/>
      <c r="I19" s="218"/>
      <c r="J19" s="218"/>
      <c r="K19" s="218"/>
      <c r="L19" s="218"/>
      <c r="M19" s="218"/>
      <c r="N19" s="218"/>
      <c r="O19" s="218"/>
      <c r="P19" s="218"/>
      <c r="Q19" s="218"/>
      <c r="R19" s="98">
        <f t="shared" si="1"/>
        <v>0</v>
      </c>
      <c r="S19" s="106">
        <f t="shared" si="0"/>
        <v>0</v>
      </c>
      <c r="T19" s="75" t="str">
        <f t="shared" si="2"/>
        <v xml:space="preserve"> </v>
      </c>
    </row>
    <row r="20" spans="1:20" ht="39.75" customHeight="1" thickBot="1" x14ac:dyDescent="0.25">
      <c r="A20" s="734" t="str">
        <f>DESCRIPCION!A37</f>
        <v>j</v>
      </c>
      <c r="B20" s="735"/>
      <c r="C20" s="218"/>
      <c r="D20" s="218"/>
      <c r="E20" s="218"/>
      <c r="F20" s="218"/>
      <c r="G20" s="218"/>
      <c r="H20" s="218"/>
      <c r="I20" s="218"/>
      <c r="J20" s="218"/>
      <c r="K20" s="218"/>
      <c r="L20" s="218"/>
      <c r="M20" s="218"/>
      <c r="N20" s="218"/>
      <c r="O20" s="218"/>
      <c r="P20" s="218"/>
      <c r="Q20" s="218"/>
      <c r="R20" s="99">
        <f t="shared" si="1"/>
        <v>0</v>
      </c>
      <c r="S20" s="107">
        <f t="shared" si="0"/>
        <v>0</v>
      </c>
      <c r="T20" s="8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G22"/>
  <sheetViews>
    <sheetView topLeftCell="C1" zoomScaleNormal="100"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70"/>
      <c r="B1" s="477" t="str">
        <f>CONTEXTO!B1</f>
        <v>PROCESO: SISTEMA INTEGRADO DE GESTIÓN</v>
      </c>
      <c r="C1" s="477"/>
      <c r="D1" s="477"/>
      <c r="E1" s="28" t="s">
        <v>525</v>
      </c>
      <c r="F1" s="764"/>
    </row>
    <row r="2" spans="1:7" ht="15.75" customHeight="1" x14ac:dyDescent="0.2">
      <c r="A2" s="538"/>
      <c r="B2" s="478"/>
      <c r="C2" s="478"/>
      <c r="D2" s="478"/>
      <c r="E2" s="29" t="s">
        <v>513</v>
      </c>
      <c r="F2" s="765"/>
    </row>
    <row r="3" spans="1:7" ht="15" customHeight="1" x14ac:dyDescent="0.2">
      <c r="A3" s="538"/>
      <c r="B3" s="478" t="s">
        <v>85</v>
      </c>
      <c r="C3" s="478"/>
      <c r="D3" s="478"/>
      <c r="E3" s="29" t="s">
        <v>514</v>
      </c>
      <c r="F3" s="765"/>
    </row>
    <row r="4" spans="1:7" ht="15.75" customHeight="1" x14ac:dyDescent="0.2">
      <c r="A4" s="767"/>
      <c r="B4" s="478"/>
      <c r="C4" s="478"/>
      <c r="D4" s="478"/>
      <c r="E4" s="29" t="s">
        <v>526</v>
      </c>
      <c r="F4" s="766"/>
    </row>
    <row r="5" spans="1:7" ht="15.75" customHeight="1" x14ac:dyDescent="0.2">
      <c r="A5" s="767"/>
      <c r="B5" s="768"/>
      <c r="C5" s="768"/>
      <c r="D5" s="768"/>
      <c r="E5" s="768"/>
      <c r="F5" s="769"/>
    </row>
    <row r="6" spans="1:7" x14ac:dyDescent="0.2">
      <c r="A6" s="542" t="str">
        <f>CONTEXTO!A8</f>
        <v xml:space="preserve">PROCESO: SISTEMA INTEGRADO DE GESTIÓN </v>
      </c>
      <c r="B6" s="543"/>
      <c r="C6" s="543"/>
      <c r="D6" s="543"/>
      <c r="E6" s="543"/>
      <c r="F6" s="544"/>
    </row>
    <row r="7" spans="1:7" ht="13.5" customHeight="1" x14ac:dyDescent="0.2">
      <c r="A7" s="542"/>
      <c r="B7" s="543"/>
      <c r="C7" s="543"/>
      <c r="D7" s="543"/>
      <c r="E7" s="543"/>
      <c r="F7" s="544"/>
    </row>
    <row r="8" spans="1:7" ht="59.25" customHeight="1" x14ac:dyDescent="0.2">
      <c r="A8" s="772" t="str">
        <f>CONTEXTO!A9</f>
        <v>OBJETIVO: DESARROLLAR ACCIONES PARA LA IMPLEMENTACIÓN, SENSIBILIDAD Y MEJORA CONTINUA DEL SISTEMA INTEGRADO DE GESTIÓN DE LA ADMINISTRACIÓN MUNICIPAL DE IBAGUÉ “SIGAMI”, COMO HERRAMIENTA PARA LA TOMA DE DECISIONES Y EL CUMPLIMIENTO DE LA MISIÓN Y OBJETIVOS INSTITUCIONALES</v>
      </c>
      <c r="B8" s="773"/>
      <c r="C8" s="773"/>
      <c r="D8" s="773"/>
      <c r="E8" s="773"/>
      <c r="F8" s="774"/>
    </row>
    <row r="9" spans="1:7" ht="15" thickBot="1" x14ac:dyDescent="0.25">
      <c r="A9" s="775"/>
      <c r="B9" s="776"/>
      <c r="C9" s="776"/>
      <c r="D9" s="776"/>
      <c r="E9" s="776"/>
      <c r="F9" s="777"/>
    </row>
    <row r="10" spans="1:7" ht="15" thickBot="1" x14ac:dyDescent="0.25">
      <c r="A10" s="757"/>
      <c r="B10" s="704"/>
      <c r="C10" s="704"/>
      <c r="D10" s="704"/>
      <c r="E10" s="704"/>
      <c r="F10" s="704"/>
      <c r="G10" s="59"/>
    </row>
    <row r="11" spans="1:7" ht="51" customHeight="1" x14ac:dyDescent="0.2">
      <c r="A11" s="760" t="s">
        <v>87</v>
      </c>
      <c r="B11" s="758" t="s">
        <v>88</v>
      </c>
      <c r="C11" s="758" t="s">
        <v>89</v>
      </c>
      <c r="D11" s="758"/>
      <c r="E11" s="758"/>
      <c r="F11" s="759"/>
    </row>
    <row r="12" spans="1:7" ht="15" x14ac:dyDescent="0.2">
      <c r="A12" s="761"/>
      <c r="B12" s="771"/>
      <c r="C12" s="771" t="s">
        <v>90</v>
      </c>
      <c r="D12" s="771"/>
      <c r="E12" s="762" t="s">
        <v>91</v>
      </c>
      <c r="F12" s="763"/>
    </row>
    <row r="13" spans="1:7" ht="174" customHeight="1" x14ac:dyDescent="0.2">
      <c r="A13" s="271" t="str">
        <f>DESCRIPCION!A10</f>
        <v>Posibilidad de la utilizacion de documentos obsoletos que no garanticen la trasabilidad adecuada en los diferentes procesos.</v>
      </c>
      <c r="B13" s="216" t="s">
        <v>152</v>
      </c>
      <c r="C13" s="530"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530"/>
      <c r="E13" s="753"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54"/>
    </row>
    <row r="14" spans="1:7" ht="174" customHeight="1" x14ac:dyDescent="0.2">
      <c r="A14" s="281" t="str">
        <f>DESCRIPCION!A13</f>
        <v>Posibilidad de incumplimiento de la publicación de los productos requeridos por grupos de interes y / o partes interesadas internas o externas</v>
      </c>
      <c r="B14" s="216" t="s">
        <v>152</v>
      </c>
      <c r="C14" s="530" t="str">
        <f>IF(B14="5. CATASTROFICO",+NOOO!$C$28,IF(B14="4. MAYOR",+NOOO!$C$29,IF(B14="3. MODERADO",+NOOO!$C$30,IF(B14="2. MENOR",+NOOO!$C$31,IF(B14="1.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530"/>
      <c r="E14" s="753" t="str">
        <f>IF(B14="5. CATASTROFICO",+NOOO!$B$28,IF(B14="4. MAYOR",+NOOO!$B$29,IF(B14="3. MODERADO",+NOOO!$B$30,IF(B14="2. MENOR",+NOOO!$B$31,IF(B14="1.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754"/>
    </row>
    <row r="15" spans="1:7" ht="174" customHeight="1" x14ac:dyDescent="0.2">
      <c r="A15" s="219"/>
      <c r="B15" s="216" t="s">
        <v>92</v>
      </c>
      <c r="C15" s="530" t="str">
        <f>IF(B15="5. CATASTROFICO",+NOOO!$C$28,IF(B15="4. MAYOR",+NOOO!$C$29,IF(B15="3. MODERADO",+NOOO!$C$30,IF(B15="2. MENOR",+NOOO!$C$31,IF(B15="1. INSIGNIFICANTE",NOOO!$C$32," ")))))</f>
        <v xml:space="preserve"> </v>
      </c>
      <c r="D15" s="530"/>
      <c r="E15" s="753" t="str">
        <f>IF(B15="5. CATASTROFICO",+NOOO!$B$28,IF(B15="4. MAYOR",+NOOO!$B$29,IF(B15="3. MODERADO",+NOOO!$B$30,IF(B15="2. MENOR",+NOOO!$B$31,IF(B15="1. INSIGNIFICANTE",NOOO!$B$32," ")))))</f>
        <v xml:space="preserve"> </v>
      </c>
      <c r="F15" s="754"/>
    </row>
    <row r="16" spans="1:7" ht="174" customHeight="1" x14ac:dyDescent="0.2">
      <c r="A16" s="219"/>
      <c r="B16" s="216" t="s">
        <v>92</v>
      </c>
      <c r="C16" s="530" t="str">
        <f>IF(B16="5. CATASTROFICO",+NOOO!$C$28,IF(B16="4. MAYOR",+NOOO!$C$29,IF(B16="3. MODERADO",+NOOO!$C$30,IF(B16="2. MENOR",+NOOO!$C$31,IF(B16="1. INSIGNIFICANTE",NOOO!$C$32," ")))))</f>
        <v xml:space="preserve"> </v>
      </c>
      <c r="D16" s="530"/>
      <c r="E16" s="753" t="str">
        <f>IF(B16="5. CATASTROFICO",+NOOO!$B$28,IF(B16="4. MAYOR",+NOOO!$B$29,IF(B16="3. MODERADO",+NOOO!$B$30,IF(B16="2. MENOR",+NOOO!$B$31,IF(B16="1. INSIGNIFICANTE",NOOO!$B$32," ")))))</f>
        <v xml:space="preserve"> </v>
      </c>
      <c r="F16" s="754"/>
    </row>
    <row r="17" spans="1:6" ht="174" customHeight="1" x14ac:dyDescent="0.2">
      <c r="A17" s="219"/>
      <c r="B17" s="216" t="s">
        <v>92</v>
      </c>
      <c r="C17" s="530" t="str">
        <f>IF(B17="5. CATASTROFICO",+NOOO!$C$28,IF(B17="4. MAYOR",+NOOO!$C$29,IF(B17="3. MODERADO",+NOOO!$C$30,IF(B17="2. MENOR",+NOOO!$C$31,IF(B17="1. INSIGNIFICANTE",NOOO!$C$32," ")))))</f>
        <v xml:space="preserve"> </v>
      </c>
      <c r="D17" s="530"/>
      <c r="E17" s="753" t="str">
        <f>IF(B17="5. CATASTROFICO",+NOOO!$B$28,IF(B17="4. MAYOR",+NOOO!$B$29,IF(B17="3. MODERADO",+NOOO!$B$30,IF(B17="2. MENOR",+NOOO!$B$31,IF(B17="1. INSIGNIFICANTE",NOOO!$B$32," ")))))</f>
        <v xml:space="preserve"> </v>
      </c>
      <c r="F17" s="754"/>
    </row>
    <row r="18" spans="1:6" ht="174" customHeight="1" x14ac:dyDescent="0.2">
      <c r="A18" s="219"/>
      <c r="B18" s="216" t="s">
        <v>92</v>
      </c>
      <c r="C18" s="530" t="str">
        <f>IF(B18="5. CATASTROFICO",+NOOO!$C$28,IF(B18="4. MAYOR",+NOOO!$C$29,IF(B18="3. MODERADO",+NOOO!$C$30,IF(B18="2. MENOR",+NOOO!$C$31,IF(B18="1. INSIGNIFICANTE",NOOO!$C$32," ")))))</f>
        <v xml:space="preserve"> </v>
      </c>
      <c r="D18" s="530"/>
      <c r="E18" s="753" t="str">
        <f>IF(B18="5. CATASTROFICO",+NOOO!$B$28,IF(B18="4. MAYOR",+NOOO!$B$29,IF(B18="3. MODERADO",+NOOO!$B$30,IF(B18="2. MENOR",+NOOO!$B$31,IF(B18="1. INSIGNIFICANTE",NOOO!$B$32," ")))))</f>
        <v xml:space="preserve"> </v>
      </c>
      <c r="F18" s="754"/>
    </row>
    <row r="19" spans="1:6" ht="174" customHeight="1" x14ac:dyDescent="0.2">
      <c r="A19" s="219"/>
      <c r="B19" s="216" t="s">
        <v>92</v>
      </c>
      <c r="C19" s="530" t="str">
        <f>IF(B19="5. CATASTROFICO",+NOOO!$C$28,IF(B19="4. MAYOR",+NOOO!$C$29,IF(B19="3. MODERADO",+NOOO!$C$30,IF(B19="2. MENOR",+NOOO!$C$31,IF(B19="1. INSIGNIFICANTE",NOOO!$C$32," ")))))</f>
        <v xml:space="preserve"> </v>
      </c>
      <c r="D19" s="530"/>
      <c r="E19" s="753" t="str">
        <f>IF(B19="5. CATASTROFICO",+NOOO!$B$28,IF(B19="4. MAYOR",+NOOO!$B$29,IF(B19="3. MODERADO",+NOOO!$B$30,IF(B19="2. MENOR",+NOOO!$B$31,IF(B19="1. INSIGNIFICANTE",NOOO!$B$32," ")))))</f>
        <v xml:space="preserve"> </v>
      </c>
      <c r="F19" s="754"/>
    </row>
    <row r="20" spans="1:6" ht="174" customHeight="1" x14ac:dyDescent="0.2">
      <c r="A20" s="219"/>
      <c r="B20" s="216" t="s">
        <v>92</v>
      </c>
      <c r="C20" s="530" t="str">
        <f>IF(B20="5. CATASTROFICO",+NOOO!$C$28,IF(B20="4. MAYOR",+NOOO!$C$29,IF(B20="3. MODERADO",+NOOO!$C$30,IF(B20="2. MENOR",+NOOO!$C$31,IF(B20="1. INSIGNIFICANTE",NOOO!$C$32," ")))))</f>
        <v xml:space="preserve"> </v>
      </c>
      <c r="D20" s="530"/>
      <c r="E20" s="753" t="str">
        <f>IF(B20="5. CATASTROFICO",+NOOO!$B$28,IF(B20="4. MAYOR",+NOOO!$B$29,IF(B20="3. MODERADO",+NOOO!$B$30,IF(B20="2. MENOR",+NOOO!$B$31,IF(B20="1. INSIGNIFICANTE",NOOO!$B$32," ")))))</f>
        <v xml:space="preserve"> </v>
      </c>
      <c r="F20" s="754"/>
    </row>
    <row r="21" spans="1:6" ht="188.25" customHeight="1" x14ac:dyDescent="0.2">
      <c r="A21" s="219"/>
      <c r="B21" s="216" t="s">
        <v>92</v>
      </c>
      <c r="C21" s="530" t="str">
        <f>IF(B21="5. CATASTROFICO",+NOOO!$C$28,IF(B21="4. MAYOR",+NOOO!$C$29,IF(B21="3. MODERADO",+NOOO!$C$30,IF(B21="2. MENOR",+NOOO!$C$31,IF(B21="1. INSIGNIFICANTE",NOOO!$C$32," ")))))</f>
        <v xml:space="preserve"> </v>
      </c>
      <c r="D21" s="530"/>
      <c r="E21" s="753" t="str">
        <f>IF(B21="5. CATASTROFICO",+NOOO!$B$28,IF(B21="4. MAYOR",+NOOO!$B$29,IF(B21="3. MODERADO",+NOOO!$B$30,IF(B21="2. MENOR",+NOOO!$B$31,IF(B21="1. INSIGNIFICANTE",NOOO!$B$32," ")))))</f>
        <v xml:space="preserve"> </v>
      </c>
      <c r="F21" s="754"/>
    </row>
    <row r="22" spans="1:6" ht="183" customHeight="1" thickBot="1" x14ac:dyDescent="0.25">
      <c r="A22" s="220"/>
      <c r="B22" s="221" t="s">
        <v>92</v>
      </c>
      <c r="C22" s="424" t="str">
        <f>IF(B22="5. CATASTROFICO",+NOOO!$C$28,IF(B22="4. MAYOR",+NOOO!$C$29,IF(B22="3. MODERADO",+NOOO!$C$30,IF(B22="2. MENOR",+NOOO!$C$31,IF(B22="1. INSIGNIFICANTE",NOOO!$C$32," ")))))</f>
        <v xml:space="preserve"> </v>
      </c>
      <c r="D22" s="424"/>
      <c r="E22" s="755" t="str">
        <f>IF(B22="5. CATASTROFICO",+NOOO!$B$28,IF(B22="4. MAYOR",+NOOO!$B$29,IF(B22="3. MODERADO",+NOOO!$B$30,IF(B22="2. MENOR",+NOOO!$B$31,IF(B22="1. INSIGNIFICANTE",NOOO!$B$32," ")))))</f>
        <v xml:space="preserve"> </v>
      </c>
      <c r="F22" s="756"/>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zoomScale="80" zoomScaleNormal="8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33"/>
      <c r="B1" s="477" t="str">
        <f>CONTEXTO!B1</f>
        <v>PROCESO: SISTEMA INTEGRADO DE GESTIÓN</v>
      </c>
      <c r="C1" s="795" t="s">
        <v>527</v>
      </c>
      <c r="D1" s="795"/>
      <c r="E1" s="795"/>
      <c r="F1" s="796"/>
    </row>
    <row r="2" spans="1:6" ht="15.75" customHeight="1" x14ac:dyDescent="0.2">
      <c r="A2" s="534"/>
      <c r="B2" s="478"/>
      <c r="C2" s="708" t="s">
        <v>513</v>
      </c>
      <c r="D2" s="708"/>
      <c r="E2" s="708"/>
      <c r="F2" s="797"/>
    </row>
    <row r="3" spans="1:6" ht="15" customHeight="1" x14ac:dyDescent="0.2">
      <c r="A3" s="534"/>
      <c r="B3" s="478" t="s">
        <v>93</v>
      </c>
      <c r="C3" s="708" t="s">
        <v>514</v>
      </c>
      <c r="D3" s="708"/>
      <c r="E3" s="708"/>
      <c r="F3" s="797"/>
    </row>
    <row r="4" spans="1:6" ht="15.75" customHeight="1" x14ac:dyDescent="0.2">
      <c r="A4" s="534"/>
      <c r="B4" s="478"/>
      <c r="C4" s="708" t="s">
        <v>528</v>
      </c>
      <c r="D4" s="708"/>
      <c r="E4" s="708"/>
      <c r="F4" s="797"/>
    </row>
    <row r="5" spans="1:6" ht="15.75" customHeight="1" x14ac:dyDescent="0.2">
      <c r="A5" s="784"/>
      <c r="B5" s="785"/>
      <c r="C5" s="785"/>
      <c r="D5" s="785"/>
      <c r="E5" s="785"/>
      <c r="F5" s="786"/>
    </row>
    <row r="6" spans="1:6" x14ac:dyDescent="0.2">
      <c r="A6" s="542" t="e">
        <f>+CONTEXTO!#REF!</f>
        <v>#REF!</v>
      </c>
      <c r="B6" s="543"/>
      <c r="C6" s="543"/>
      <c r="D6" s="543"/>
      <c r="E6" s="543"/>
      <c r="F6" s="544"/>
    </row>
    <row r="7" spans="1:6" ht="12.75" customHeight="1" x14ac:dyDescent="0.2">
      <c r="A7" s="542"/>
      <c r="B7" s="543"/>
      <c r="C7" s="543"/>
      <c r="D7" s="543"/>
      <c r="E7" s="543"/>
      <c r="F7" s="544"/>
    </row>
    <row r="8" spans="1:6" ht="60.75" customHeight="1" x14ac:dyDescent="0.2">
      <c r="A8" s="778" t="e">
        <f>+CONTEXTO!#REF!</f>
        <v>#REF!</v>
      </c>
      <c r="B8" s="779"/>
      <c r="C8" s="779"/>
      <c r="D8" s="779"/>
      <c r="E8" s="779"/>
      <c r="F8" s="780"/>
    </row>
    <row r="9" spans="1:6" ht="3.75" customHeight="1" thickBot="1" x14ac:dyDescent="0.25">
      <c r="A9" s="781"/>
      <c r="B9" s="782"/>
      <c r="C9" s="782"/>
      <c r="D9" s="782"/>
      <c r="E9" s="782"/>
      <c r="F9" s="783"/>
    </row>
    <row r="10" spans="1:6" ht="13.5" customHeight="1" thickBot="1" x14ac:dyDescent="0.25">
      <c r="A10" s="551"/>
      <c r="B10" s="551"/>
      <c r="C10" s="551"/>
      <c r="D10" s="551"/>
      <c r="E10" s="551"/>
      <c r="F10" s="551"/>
    </row>
    <row r="11" spans="1:6" ht="34.5" customHeight="1" x14ac:dyDescent="0.25">
      <c r="A11" s="787" t="s">
        <v>94</v>
      </c>
      <c r="B11" s="554" t="s">
        <v>95</v>
      </c>
      <c r="C11" s="554"/>
      <c r="D11" s="802" t="s">
        <v>96</v>
      </c>
      <c r="E11" s="802"/>
      <c r="F11" s="798" t="s">
        <v>97</v>
      </c>
    </row>
    <row r="12" spans="1:6" ht="21" customHeight="1" x14ac:dyDescent="0.2">
      <c r="A12" s="788"/>
      <c r="B12" s="555"/>
      <c r="C12" s="555"/>
      <c r="D12" s="91" t="s">
        <v>98</v>
      </c>
      <c r="E12" s="91" t="s">
        <v>99</v>
      </c>
      <c r="F12" s="799"/>
    </row>
    <row r="13" spans="1:6" ht="26.25" customHeight="1" x14ac:dyDescent="0.2">
      <c r="A13" s="789" t="s">
        <v>382</v>
      </c>
      <c r="B13" s="530" t="s">
        <v>100</v>
      </c>
      <c r="C13" s="530"/>
      <c r="D13" s="216"/>
      <c r="E13" s="216"/>
      <c r="F13" s="790" t="str">
        <f>IF(D28="X","CATASTROFICO",IF(AND(D32&gt;0,D32&lt;=5),"MODERADO",IF(AND(D32&gt;=6,D32&lt;=11),"MAYOR",IF(AND(D32&gt;=12,D32&lt;=19),"CATASTROFICO",IF(AND(D32=0),"MENOR")))))</f>
        <v>MENOR</v>
      </c>
    </row>
    <row r="14" spans="1:6" ht="26.25" customHeight="1" x14ac:dyDescent="0.2">
      <c r="A14" s="527"/>
      <c r="B14" s="530" t="s">
        <v>101</v>
      </c>
      <c r="C14" s="530"/>
      <c r="D14" s="216"/>
      <c r="E14" s="216"/>
      <c r="F14" s="791"/>
    </row>
    <row r="15" spans="1:6" ht="26.25" customHeight="1" x14ac:dyDescent="0.2">
      <c r="A15" s="527"/>
      <c r="B15" s="530" t="s">
        <v>102</v>
      </c>
      <c r="C15" s="530"/>
      <c r="D15" s="216"/>
      <c r="E15" s="216"/>
      <c r="F15" s="791"/>
    </row>
    <row r="16" spans="1:6" ht="26.25" customHeight="1" x14ac:dyDescent="0.2">
      <c r="A16" s="527"/>
      <c r="B16" s="530" t="s">
        <v>103</v>
      </c>
      <c r="C16" s="530"/>
      <c r="D16" s="216"/>
      <c r="E16" s="216"/>
      <c r="F16" s="791"/>
    </row>
    <row r="17" spans="1:6" ht="26.25" customHeight="1" x14ac:dyDescent="0.2">
      <c r="A17" s="527"/>
      <c r="B17" s="530" t="s">
        <v>104</v>
      </c>
      <c r="C17" s="530"/>
      <c r="D17" s="216"/>
      <c r="E17" s="216"/>
      <c r="F17" s="791"/>
    </row>
    <row r="18" spans="1:6" ht="26.25" customHeight="1" x14ac:dyDescent="0.2">
      <c r="A18" s="527"/>
      <c r="B18" s="530" t="s">
        <v>105</v>
      </c>
      <c r="C18" s="530"/>
      <c r="D18" s="216"/>
      <c r="E18" s="216"/>
      <c r="F18" s="791"/>
    </row>
    <row r="19" spans="1:6" ht="26.25" customHeight="1" x14ac:dyDescent="0.2">
      <c r="A19" s="527"/>
      <c r="B19" s="530" t="s">
        <v>106</v>
      </c>
      <c r="C19" s="530"/>
      <c r="D19" s="216"/>
      <c r="E19" s="216"/>
      <c r="F19" s="791"/>
    </row>
    <row r="20" spans="1:6" ht="33" customHeight="1" x14ac:dyDescent="0.2">
      <c r="A20" s="527"/>
      <c r="B20" s="530" t="s">
        <v>107</v>
      </c>
      <c r="C20" s="530"/>
      <c r="D20" s="216"/>
      <c r="E20" s="216"/>
      <c r="F20" s="791"/>
    </row>
    <row r="21" spans="1:6" ht="26.25" customHeight="1" x14ac:dyDescent="0.2">
      <c r="A21" s="527"/>
      <c r="B21" s="530" t="s">
        <v>108</v>
      </c>
      <c r="C21" s="530"/>
      <c r="D21" s="216"/>
      <c r="E21" s="216"/>
      <c r="F21" s="791"/>
    </row>
    <row r="22" spans="1:6" ht="26.25" customHeight="1" x14ac:dyDescent="0.2">
      <c r="A22" s="527"/>
      <c r="B22" s="530" t="s">
        <v>109</v>
      </c>
      <c r="C22" s="530"/>
      <c r="D22" s="216"/>
      <c r="E22" s="216"/>
      <c r="F22" s="791"/>
    </row>
    <row r="23" spans="1:6" ht="26.25" customHeight="1" x14ac:dyDescent="0.2">
      <c r="A23" s="527"/>
      <c r="B23" s="530" t="s">
        <v>110</v>
      </c>
      <c r="C23" s="530"/>
      <c r="D23" s="216"/>
      <c r="E23" s="216"/>
      <c r="F23" s="791"/>
    </row>
    <row r="24" spans="1:6" ht="26.25" customHeight="1" x14ac:dyDescent="0.2">
      <c r="A24" s="527"/>
      <c r="B24" s="530" t="s">
        <v>111</v>
      </c>
      <c r="C24" s="530"/>
      <c r="D24" s="216"/>
      <c r="E24" s="216"/>
      <c r="F24" s="791"/>
    </row>
    <row r="25" spans="1:6" ht="26.25" customHeight="1" x14ac:dyDescent="0.2">
      <c r="A25" s="527"/>
      <c r="B25" s="530" t="s">
        <v>112</v>
      </c>
      <c r="C25" s="530"/>
      <c r="D25" s="216"/>
      <c r="E25" s="216"/>
      <c r="F25" s="791"/>
    </row>
    <row r="26" spans="1:6" ht="26.25" customHeight="1" x14ac:dyDescent="0.2">
      <c r="A26" s="527"/>
      <c r="B26" s="530" t="s">
        <v>113</v>
      </c>
      <c r="C26" s="530"/>
      <c r="D26" s="216"/>
      <c r="E26" s="216"/>
      <c r="F26" s="791"/>
    </row>
    <row r="27" spans="1:6" ht="26.25" customHeight="1" x14ac:dyDescent="0.2">
      <c r="A27" s="527"/>
      <c r="B27" s="530" t="s">
        <v>114</v>
      </c>
      <c r="C27" s="530"/>
      <c r="D27" s="216"/>
      <c r="E27" s="216"/>
      <c r="F27" s="791"/>
    </row>
    <row r="28" spans="1:6" ht="26.25" customHeight="1" x14ac:dyDescent="0.2">
      <c r="A28" s="527"/>
      <c r="B28" s="530" t="s">
        <v>115</v>
      </c>
      <c r="C28" s="530"/>
      <c r="D28" s="216"/>
      <c r="E28" s="216"/>
      <c r="F28" s="791"/>
    </row>
    <row r="29" spans="1:6" ht="26.25" customHeight="1" x14ac:dyDescent="0.2">
      <c r="A29" s="527"/>
      <c r="B29" s="530" t="s">
        <v>116</v>
      </c>
      <c r="C29" s="530"/>
      <c r="D29" s="216"/>
      <c r="E29" s="216"/>
      <c r="F29" s="791"/>
    </row>
    <row r="30" spans="1:6" ht="26.25" customHeight="1" x14ac:dyDescent="0.2">
      <c r="A30" s="527"/>
      <c r="B30" s="530" t="s">
        <v>117</v>
      </c>
      <c r="C30" s="530"/>
      <c r="D30" s="216"/>
      <c r="E30" s="216"/>
      <c r="F30" s="791"/>
    </row>
    <row r="31" spans="1:6" ht="26.25" customHeight="1" x14ac:dyDescent="0.2">
      <c r="A31" s="527"/>
      <c r="B31" s="530" t="s">
        <v>118</v>
      </c>
      <c r="C31" s="530"/>
      <c r="D31" s="216"/>
      <c r="E31" s="216"/>
      <c r="F31" s="791"/>
    </row>
    <row r="32" spans="1:6" ht="16.5" thickBot="1" x14ac:dyDescent="0.3">
      <c r="A32" s="528"/>
      <c r="B32" s="793" t="s">
        <v>58</v>
      </c>
      <c r="C32" s="794"/>
      <c r="D32" s="87">
        <f>+NOOO!B54</f>
        <v>0</v>
      </c>
      <c r="E32" s="88"/>
      <c r="F32" s="792"/>
    </row>
    <row r="33" spans="1:6" ht="15.75" customHeight="1" thickBot="1" x14ac:dyDescent="0.25">
      <c r="A33" s="800"/>
      <c r="B33" s="438"/>
      <c r="C33" s="438"/>
      <c r="D33" s="438"/>
      <c r="E33" s="438"/>
      <c r="F33" s="801"/>
    </row>
    <row r="34" spans="1:6" ht="34.5" customHeight="1" x14ac:dyDescent="0.25">
      <c r="A34" s="787" t="s">
        <v>94</v>
      </c>
      <c r="B34" s="554" t="s">
        <v>95</v>
      </c>
      <c r="C34" s="554"/>
      <c r="D34" s="802" t="s">
        <v>96</v>
      </c>
      <c r="E34" s="802"/>
      <c r="F34" s="798" t="s">
        <v>97</v>
      </c>
    </row>
    <row r="35" spans="1:6" ht="21" customHeight="1" x14ac:dyDescent="0.25">
      <c r="A35" s="788"/>
      <c r="B35" s="555"/>
      <c r="C35" s="555"/>
      <c r="D35" s="76" t="s">
        <v>98</v>
      </c>
      <c r="E35" s="76" t="s">
        <v>99</v>
      </c>
      <c r="F35" s="799"/>
    </row>
    <row r="36" spans="1:6" ht="26.25" customHeight="1" x14ac:dyDescent="0.2">
      <c r="A36" s="527"/>
      <c r="B36" s="530" t="s">
        <v>100</v>
      </c>
      <c r="C36" s="530"/>
      <c r="D36" s="216"/>
      <c r="E36" s="216"/>
      <c r="F36" s="805" t="str">
        <f>IF(D51="X","CATASTROFICO",IF(AND(D55&gt;0,D55&lt;=5),"MODERADO",IF(AND(D55&gt;=6,D55&lt;=11),"MAYOR",IF(AND(D55&gt;=12,D55&lt;=19),"CATASTROFICO"," "))))</f>
        <v xml:space="preserve"> </v>
      </c>
    </row>
    <row r="37" spans="1:6" ht="26.25" customHeight="1" x14ac:dyDescent="0.2">
      <c r="A37" s="527"/>
      <c r="B37" s="530" t="s">
        <v>101</v>
      </c>
      <c r="C37" s="530"/>
      <c r="D37" s="216"/>
      <c r="E37" s="216"/>
      <c r="F37" s="805"/>
    </row>
    <row r="38" spans="1:6" ht="26.25" customHeight="1" x14ac:dyDescent="0.2">
      <c r="A38" s="527"/>
      <c r="B38" s="530" t="s">
        <v>102</v>
      </c>
      <c r="C38" s="530"/>
      <c r="D38" s="216"/>
      <c r="E38" s="216"/>
      <c r="F38" s="805"/>
    </row>
    <row r="39" spans="1:6" ht="26.25" customHeight="1" x14ac:dyDescent="0.2">
      <c r="A39" s="527"/>
      <c r="B39" s="530" t="s">
        <v>103</v>
      </c>
      <c r="C39" s="530"/>
      <c r="D39" s="216"/>
      <c r="E39" s="216"/>
      <c r="F39" s="805"/>
    </row>
    <row r="40" spans="1:6" ht="26.25" customHeight="1" x14ac:dyDescent="0.2">
      <c r="A40" s="527"/>
      <c r="B40" s="530" t="s">
        <v>104</v>
      </c>
      <c r="C40" s="530"/>
      <c r="D40" s="216"/>
      <c r="E40" s="216"/>
      <c r="F40" s="805"/>
    </row>
    <row r="41" spans="1:6" ht="26.25" customHeight="1" x14ac:dyDescent="0.2">
      <c r="A41" s="527"/>
      <c r="B41" s="530" t="s">
        <v>105</v>
      </c>
      <c r="C41" s="530"/>
      <c r="D41" s="216"/>
      <c r="E41" s="216"/>
      <c r="F41" s="805"/>
    </row>
    <row r="42" spans="1:6" ht="26.25" customHeight="1" x14ac:dyDescent="0.2">
      <c r="A42" s="527"/>
      <c r="B42" s="530" t="s">
        <v>106</v>
      </c>
      <c r="C42" s="530"/>
      <c r="D42" s="216"/>
      <c r="E42" s="216"/>
      <c r="F42" s="805"/>
    </row>
    <row r="43" spans="1:6" ht="33" customHeight="1" x14ac:dyDescent="0.2">
      <c r="A43" s="527"/>
      <c r="B43" s="530" t="s">
        <v>107</v>
      </c>
      <c r="C43" s="530"/>
      <c r="D43" s="216"/>
      <c r="E43" s="216"/>
      <c r="F43" s="805"/>
    </row>
    <row r="44" spans="1:6" ht="26.25" customHeight="1" x14ac:dyDescent="0.2">
      <c r="A44" s="527"/>
      <c r="B44" s="530" t="s">
        <v>108</v>
      </c>
      <c r="C44" s="530"/>
      <c r="D44" s="216"/>
      <c r="E44" s="216"/>
      <c r="F44" s="805"/>
    </row>
    <row r="45" spans="1:6" ht="26.25" customHeight="1" x14ac:dyDescent="0.2">
      <c r="A45" s="527"/>
      <c r="B45" s="530" t="s">
        <v>109</v>
      </c>
      <c r="C45" s="530"/>
      <c r="D45" s="216"/>
      <c r="E45" s="216"/>
      <c r="F45" s="805"/>
    </row>
    <row r="46" spans="1:6" ht="26.25" customHeight="1" x14ac:dyDescent="0.2">
      <c r="A46" s="527"/>
      <c r="B46" s="530" t="s">
        <v>110</v>
      </c>
      <c r="C46" s="530"/>
      <c r="D46" s="216"/>
      <c r="E46" s="216"/>
      <c r="F46" s="805"/>
    </row>
    <row r="47" spans="1:6" ht="26.25" customHeight="1" x14ac:dyDescent="0.2">
      <c r="A47" s="527"/>
      <c r="B47" s="530" t="s">
        <v>111</v>
      </c>
      <c r="C47" s="530"/>
      <c r="D47" s="222"/>
      <c r="E47" s="222"/>
      <c r="F47" s="805"/>
    </row>
    <row r="48" spans="1:6" ht="26.25" customHeight="1" x14ac:dyDescent="0.2">
      <c r="A48" s="527"/>
      <c r="B48" s="530" t="s">
        <v>112</v>
      </c>
      <c r="C48" s="530"/>
      <c r="D48" s="222"/>
      <c r="E48" s="222"/>
      <c r="F48" s="805"/>
    </row>
    <row r="49" spans="1:6" ht="26.25" customHeight="1" x14ac:dyDescent="0.2">
      <c r="A49" s="527"/>
      <c r="B49" s="530" t="s">
        <v>113</v>
      </c>
      <c r="C49" s="530"/>
      <c r="D49" s="222"/>
      <c r="E49" s="222"/>
      <c r="F49" s="805"/>
    </row>
    <row r="50" spans="1:6" ht="26.25" customHeight="1" x14ac:dyDescent="0.2">
      <c r="A50" s="527"/>
      <c r="B50" s="530" t="s">
        <v>114</v>
      </c>
      <c r="C50" s="530"/>
      <c r="D50" s="222"/>
      <c r="E50" s="222"/>
      <c r="F50" s="805"/>
    </row>
    <row r="51" spans="1:6" ht="26.25" customHeight="1" x14ac:dyDescent="0.2">
      <c r="A51" s="527"/>
      <c r="B51" s="530" t="s">
        <v>115</v>
      </c>
      <c r="C51" s="530"/>
      <c r="D51" s="222"/>
      <c r="E51" s="222"/>
      <c r="F51" s="805"/>
    </row>
    <row r="52" spans="1:6" ht="26.25" customHeight="1" x14ac:dyDescent="0.2">
      <c r="A52" s="527"/>
      <c r="B52" s="530" t="s">
        <v>116</v>
      </c>
      <c r="C52" s="530"/>
      <c r="D52" s="222"/>
      <c r="E52" s="222"/>
      <c r="F52" s="805"/>
    </row>
    <row r="53" spans="1:6" ht="26.25" customHeight="1" x14ac:dyDescent="0.2">
      <c r="A53" s="527"/>
      <c r="B53" s="530" t="s">
        <v>117</v>
      </c>
      <c r="C53" s="530"/>
      <c r="D53" s="222"/>
      <c r="E53" s="222"/>
      <c r="F53" s="805"/>
    </row>
    <row r="54" spans="1:6" ht="26.25" customHeight="1" x14ac:dyDescent="0.2">
      <c r="A54" s="527"/>
      <c r="B54" s="530" t="s">
        <v>118</v>
      </c>
      <c r="C54" s="530"/>
      <c r="D54" s="222"/>
      <c r="E54" s="222"/>
      <c r="F54" s="805"/>
    </row>
    <row r="55" spans="1:6" ht="16.5" thickBot="1" x14ac:dyDescent="0.3">
      <c r="A55" s="528"/>
      <c r="B55" s="793" t="s">
        <v>58</v>
      </c>
      <c r="C55" s="794"/>
      <c r="D55" s="87">
        <f>+NOOO!B77</f>
        <v>0</v>
      </c>
      <c r="E55" s="88"/>
      <c r="F55" s="806"/>
    </row>
    <row r="56" spans="1:6" ht="15" thickBot="1" x14ac:dyDescent="0.25"/>
    <row r="57" spans="1:6" ht="34.5" customHeight="1" x14ac:dyDescent="0.25">
      <c r="A57" s="787" t="s">
        <v>94</v>
      </c>
      <c r="B57" s="554" t="s">
        <v>95</v>
      </c>
      <c r="C57" s="554"/>
      <c r="D57" s="802" t="s">
        <v>96</v>
      </c>
      <c r="E57" s="802"/>
      <c r="F57" s="798" t="s">
        <v>97</v>
      </c>
    </row>
    <row r="58" spans="1:6" ht="21" customHeight="1" x14ac:dyDescent="0.25">
      <c r="A58" s="788"/>
      <c r="B58" s="555"/>
      <c r="C58" s="555"/>
      <c r="D58" s="76" t="s">
        <v>98</v>
      </c>
      <c r="E58" s="76" t="s">
        <v>99</v>
      </c>
      <c r="F58" s="799"/>
    </row>
    <row r="59" spans="1:6" ht="26.25" customHeight="1" x14ac:dyDescent="0.2">
      <c r="A59" s="803"/>
      <c r="B59" s="530" t="s">
        <v>100</v>
      </c>
      <c r="C59" s="530"/>
      <c r="D59" s="223"/>
      <c r="E59" s="223"/>
      <c r="F59" s="805" t="str">
        <f>IF(D74="X","CATASTROFICO",IF(AND(D78&gt;0,D78&lt;=5),"MODERADO",IF(AND(D78&gt;=6,D78&lt;=11),"MAYOR",IF(AND(D78&gt;=12,D78&lt;=19),"CATASTROFICO"," "))))</f>
        <v xml:space="preserve"> </v>
      </c>
    </row>
    <row r="60" spans="1:6" ht="26.25" customHeight="1" x14ac:dyDescent="0.2">
      <c r="A60" s="803"/>
      <c r="B60" s="530" t="s">
        <v>101</v>
      </c>
      <c r="C60" s="530"/>
      <c r="D60" s="223"/>
      <c r="E60" s="223"/>
      <c r="F60" s="805"/>
    </row>
    <row r="61" spans="1:6" ht="26.25" customHeight="1" x14ac:dyDescent="0.2">
      <c r="A61" s="803"/>
      <c r="B61" s="530" t="s">
        <v>102</v>
      </c>
      <c r="C61" s="530"/>
      <c r="D61" s="223"/>
      <c r="E61" s="223"/>
      <c r="F61" s="805"/>
    </row>
    <row r="62" spans="1:6" ht="26.25" customHeight="1" x14ac:dyDescent="0.2">
      <c r="A62" s="803"/>
      <c r="B62" s="530" t="s">
        <v>103</v>
      </c>
      <c r="C62" s="530"/>
      <c r="D62" s="223"/>
      <c r="E62" s="223"/>
      <c r="F62" s="805"/>
    </row>
    <row r="63" spans="1:6" ht="26.25" customHeight="1" x14ac:dyDescent="0.2">
      <c r="A63" s="803"/>
      <c r="B63" s="530" t="s">
        <v>104</v>
      </c>
      <c r="C63" s="530"/>
      <c r="D63" s="223"/>
      <c r="E63" s="223"/>
      <c r="F63" s="805"/>
    </row>
    <row r="64" spans="1:6" ht="26.25" customHeight="1" x14ac:dyDescent="0.2">
      <c r="A64" s="803"/>
      <c r="B64" s="530" t="s">
        <v>105</v>
      </c>
      <c r="C64" s="530"/>
      <c r="D64" s="223"/>
      <c r="E64" s="223"/>
      <c r="F64" s="805"/>
    </row>
    <row r="65" spans="1:6" ht="26.25" customHeight="1" x14ac:dyDescent="0.2">
      <c r="A65" s="803"/>
      <c r="B65" s="530" t="s">
        <v>106</v>
      </c>
      <c r="C65" s="530"/>
      <c r="D65" s="223"/>
      <c r="E65" s="223"/>
      <c r="F65" s="805"/>
    </row>
    <row r="66" spans="1:6" ht="32.25" customHeight="1" x14ac:dyDescent="0.2">
      <c r="A66" s="803"/>
      <c r="B66" s="530" t="s">
        <v>107</v>
      </c>
      <c r="C66" s="530"/>
      <c r="D66" s="223"/>
      <c r="E66" s="223"/>
      <c r="F66" s="805"/>
    </row>
    <row r="67" spans="1:6" ht="26.25" customHeight="1" x14ac:dyDescent="0.2">
      <c r="A67" s="803"/>
      <c r="B67" s="530" t="s">
        <v>108</v>
      </c>
      <c r="C67" s="530"/>
      <c r="D67" s="223"/>
      <c r="E67" s="223"/>
      <c r="F67" s="805"/>
    </row>
    <row r="68" spans="1:6" ht="26.25" customHeight="1" x14ac:dyDescent="0.2">
      <c r="A68" s="803"/>
      <c r="B68" s="530" t="s">
        <v>109</v>
      </c>
      <c r="C68" s="530"/>
      <c r="D68" s="223"/>
      <c r="E68" s="223"/>
      <c r="F68" s="805"/>
    </row>
    <row r="69" spans="1:6" ht="26.25" customHeight="1" x14ac:dyDescent="0.2">
      <c r="A69" s="803"/>
      <c r="B69" s="530" t="s">
        <v>110</v>
      </c>
      <c r="C69" s="530"/>
      <c r="D69" s="223"/>
      <c r="E69" s="223"/>
      <c r="F69" s="805"/>
    </row>
    <row r="70" spans="1:6" ht="26.25" customHeight="1" x14ac:dyDescent="0.2">
      <c r="A70" s="803"/>
      <c r="B70" s="530" t="s">
        <v>111</v>
      </c>
      <c r="C70" s="530"/>
      <c r="D70" s="223"/>
      <c r="E70" s="223"/>
      <c r="F70" s="805"/>
    </row>
    <row r="71" spans="1:6" ht="26.25" customHeight="1" x14ac:dyDescent="0.2">
      <c r="A71" s="803"/>
      <c r="B71" s="530" t="s">
        <v>112</v>
      </c>
      <c r="C71" s="530"/>
      <c r="D71" s="223"/>
      <c r="E71" s="223"/>
      <c r="F71" s="805"/>
    </row>
    <row r="72" spans="1:6" ht="26.25" customHeight="1" x14ac:dyDescent="0.2">
      <c r="A72" s="803"/>
      <c r="B72" s="530" t="s">
        <v>113</v>
      </c>
      <c r="C72" s="530"/>
      <c r="D72" s="223"/>
      <c r="E72" s="223"/>
      <c r="F72" s="805"/>
    </row>
    <row r="73" spans="1:6" ht="26.25" customHeight="1" x14ac:dyDescent="0.2">
      <c r="A73" s="803"/>
      <c r="B73" s="530" t="s">
        <v>114</v>
      </c>
      <c r="C73" s="530"/>
      <c r="D73" s="223"/>
      <c r="E73" s="223"/>
      <c r="F73" s="805"/>
    </row>
    <row r="74" spans="1:6" ht="26.25" customHeight="1" x14ac:dyDescent="0.2">
      <c r="A74" s="803"/>
      <c r="B74" s="530" t="s">
        <v>115</v>
      </c>
      <c r="C74" s="530"/>
      <c r="D74" s="223"/>
      <c r="E74" s="223"/>
      <c r="F74" s="805"/>
    </row>
    <row r="75" spans="1:6" ht="26.25" customHeight="1" x14ac:dyDescent="0.2">
      <c r="A75" s="803"/>
      <c r="B75" s="530" t="s">
        <v>116</v>
      </c>
      <c r="C75" s="530"/>
      <c r="D75" s="223"/>
      <c r="E75" s="223"/>
      <c r="F75" s="805"/>
    </row>
    <row r="76" spans="1:6" ht="26.25" customHeight="1" x14ac:dyDescent="0.2">
      <c r="A76" s="803"/>
      <c r="B76" s="530" t="s">
        <v>117</v>
      </c>
      <c r="C76" s="530"/>
      <c r="D76" s="223"/>
      <c r="E76" s="223"/>
      <c r="F76" s="805"/>
    </row>
    <row r="77" spans="1:6" ht="26.25" customHeight="1" x14ac:dyDescent="0.2">
      <c r="A77" s="803"/>
      <c r="B77" s="530" t="s">
        <v>118</v>
      </c>
      <c r="C77" s="530"/>
      <c r="D77" s="223"/>
      <c r="E77" s="223"/>
      <c r="F77" s="805"/>
    </row>
    <row r="78" spans="1:6" ht="16.5" thickBot="1" x14ac:dyDescent="0.3">
      <c r="A78" s="804"/>
      <c r="B78" s="793" t="s">
        <v>58</v>
      </c>
      <c r="C78" s="794"/>
      <c r="D78" s="87">
        <f>+NOOO!B100</f>
        <v>0</v>
      </c>
      <c r="E78" s="88"/>
      <c r="F78" s="806"/>
    </row>
    <row r="79" spans="1:6" ht="15" thickBot="1" x14ac:dyDescent="0.25"/>
    <row r="80" spans="1:6" ht="34.5" customHeight="1" x14ac:dyDescent="0.25">
      <c r="A80" s="787" t="s">
        <v>94</v>
      </c>
      <c r="B80" s="554" t="s">
        <v>95</v>
      </c>
      <c r="C80" s="554"/>
      <c r="D80" s="802" t="s">
        <v>96</v>
      </c>
      <c r="E80" s="802"/>
      <c r="F80" s="798" t="s">
        <v>97</v>
      </c>
    </row>
    <row r="81" spans="1:6" ht="21" customHeight="1" x14ac:dyDescent="0.25">
      <c r="A81" s="788"/>
      <c r="B81" s="555"/>
      <c r="C81" s="555"/>
      <c r="D81" s="76" t="s">
        <v>98</v>
      </c>
      <c r="E81" s="76" t="s">
        <v>99</v>
      </c>
      <c r="F81" s="799"/>
    </row>
    <row r="82" spans="1:6" ht="26.25" customHeight="1" x14ac:dyDescent="0.2">
      <c r="A82" s="803"/>
      <c r="B82" s="530" t="s">
        <v>100</v>
      </c>
      <c r="C82" s="530"/>
      <c r="D82" s="223"/>
      <c r="E82" s="223"/>
      <c r="F82" s="805" t="str">
        <f>IF(D97="X","CATASTROFICO",IF(AND(D101&gt;0,D101&lt;=5),"MODERADO",IF(AND(D101&gt;=6,D101&lt;=11),"MAYOR",IF(AND(D101&gt;=12,D101&lt;=19),"CATASTROFICO"," "))))</f>
        <v xml:space="preserve"> </v>
      </c>
    </row>
    <row r="83" spans="1:6" ht="26.25" customHeight="1" x14ac:dyDescent="0.2">
      <c r="A83" s="803"/>
      <c r="B83" s="530" t="s">
        <v>101</v>
      </c>
      <c r="C83" s="530"/>
      <c r="D83" s="223"/>
      <c r="E83" s="223"/>
      <c r="F83" s="805"/>
    </row>
    <row r="84" spans="1:6" ht="26.25" customHeight="1" x14ac:dyDescent="0.2">
      <c r="A84" s="803"/>
      <c r="B84" s="530" t="s">
        <v>102</v>
      </c>
      <c r="C84" s="530"/>
      <c r="D84" s="223"/>
      <c r="E84" s="223"/>
      <c r="F84" s="805"/>
    </row>
    <row r="85" spans="1:6" ht="26.25" customHeight="1" x14ac:dyDescent="0.2">
      <c r="A85" s="803"/>
      <c r="B85" s="530" t="s">
        <v>103</v>
      </c>
      <c r="C85" s="530"/>
      <c r="D85" s="223"/>
      <c r="E85" s="223"/>
      <c r="F85" s="805"/>
    </row>
    <row r="86" spans="1:6" ht="26.25" customHeight="1" x14ac:dyDescent="0.2">
      <c r="A86" s="803"/>
      <c r="B86" s="530" t="s">
        <v>104</v>
      </c>
      <c r="C86" s="530"/>
      <c r="D86" s="223"/>
      <c r="E86" s="223"/>
      <c r="F86" s="805"/>
    </row>
    <row r="87" spans="1:6" ht="26.25" customHeight="1" x14ac:dyDescent="0.2">
      <c r="A87" s="803"/>
      <c r="B87" s="530" t="s">
        <v>105</v>
      </c>
      <c r="C87" s="530"/>
      <c r="D87" s="223"/>
      <c r="E87" s="223"/>
      <c r="F87" s="805"/>
    </row>
    <row r="88" spans="1:6" ht="26.25" customHeight="1" x14ac:dyDescent="0.2">
      <c r="A88" s="803"/>
      <c r="B88" s="530" t="s">
        <v>106</v>
      </c>
      <c r="C88" s="530"/>
      <c r="D88" s="223"/>
      <c r="E88" s="223"/>
      <c r="F88" s="805"/>
    </row>
    <row r="89" spans="1:6" ht="33" customHeight="1" x14ac:dyDescent="0.2">
      <c r="A89" s="803"/>
      <c r="B89" s="530" t="s">
        <v>107</v>
      </c>
      <c r="C89" s="530"/>
      <c r="D89" s="223"/>
      <c r="E89" s="223"/>
      <c r="F89" s="805"/>
    </row>
    <row r="90" spans="1:6" ht="26.25" customHeight="1" x14ac:dyDescent="0.2">
      <c r="A90" s="803"/>
      <c r="B90" s="530" t="s">
        <v>108</v>
      </c>
      <c r="C90" s="530"/>
      <c r="D90" s="223"/>
      <c r="E90" s="223"/>
      <c r="F90" s="805"/>
    </row>
    <row r="91" spans="1:6" ht="26.25" customHeight="1" x14ac:dyDescent="0.2">
      <c r="A91" s="803"/>
      <c r="B91" s="530" t="s">
        <v>109</v>
      </c>
      <c r="C91" s="530"/>
      <c r="D91" s="223"/>
      <c r="E91" s="223"/>
      <c r="F91" s="805"/>
    </row>
    <row r="92" spans="1:6" ht="26.25" customHeight="1" x14ac:dyDescent="0.2">
      <c r="A92" s="803"/>
      <c r="B92" s="530" t="s">
        <v>110</v>
      </c>
      <c r="C92" s="530"/>
      <c r="D92" s="223"/>
      <c r="E92" s="223"/>
      <c r="F92" s="805"/>
    </row>
    <row r="93" spans="1:6" ht="26.25" customHeight="1" x14ac:dyDescent="0.2">
      <c r="A93" s="803"/>
      <c r="B93" s="530" t="s">
        <v>111</v>
      </c>
      <c r="C93" s="530"/>
      <c r="D93" s="223"/>
      <c r="E93" s="223"/>
      <c r="F93" s="805"/>
    </row>
    <row r="94" spans="1:6" ht="26.25" customHeight="1" x14ac:dyDescent="0.2">
      <c r="A94" s="803"/>
      <c r="B94" s="530" t="s">
        <v>112</v>
      </c>
      <c r="C94" s="530"/>
      <c r="D94" s="223"/>
      <c r="E94" s="223"/>
      <c r="F94" s="805"/>
    </row>
    <row r="95" spans="1:6" ht="26.25" customHeight="1" x14ac:dyDescent="0.2">
      <c r="A95" s="803"/>
      <c r="B95" s="530" t="s">
        <v>113</v>
      </c>
      <c r="C95" s="530"/>
      <c r="D95" s="223"/>
      <c r="E95" s="223"/>
      <c r="F95" s="805"/>
    </row>
    <row r="96" spans="1:6" ht="26.25" customHeight="1" x14ac:dyDescent="0.2">
      <c r="A96" s="803"/>
      <c r="B96" s="530" t="s">
        <v>114</v>
      </c>
      <c r="C96" s="530"/>
      <c r="D96" s="223"/>
      <c r="E96" s="223"/>
      <c r="F96" s="805"/>
    </row>
    <row r="97" spans="1:6" ht="26.25" customHeight="1" x14ac:dyDescent="0.2">
      <c r="A97" s="803"/>
      <c r="B97" s="530" t="s">
        <v>115</v>
      </c>
      <c r="C97" s="530"/>
      <c r="D97" s="223"/>
      <c r="E97" s="223"/>
      <c r="F97" s="805"/>
    </row>
    <row r="98" spans="1:6" ht="26.25" customHeight="1" x14ac:dyDescent="0.2">
      <c r="A98" s="803"/>
      <c r="B98" s="530" t="s">
        <v>116</v>
      </c>
      <c r="C98" s="530"/>
      <c r="D98" s="223"/>
      <c r="E98" s="223"/>
      <c r="F98" s="805"/>
    </row>
    <row r="99" spans="1:6" ht="26.25" customHeight="1" x14ac:dyDescent="0.2">
      <c r="A99" s="803"/>
      <c r="B99" s="530" t="s">
        <v>117</v>
      </c>
      <c r="C99" s="530"/>
      <c r="D99" s="223"/>
      <c r="E99" s="223"/>
      <c r="F99" s="805"/>
    </row>
    <row r="100" spans="1:6" ht="26.25" customHeight="1" x14ac:dyDescent="0.2">
      <c r="A100" s="803"/>
      <c r="B100" s="530" t="s">
        <v>118</v>
      </c>
      <c r="C100" s="530"/>
      <c r="D100" s="223"/>
      <c r="E100" s="223"/>
      <c r="F100" s="805"/>
    </row>
    <row r="101" spans="1:6" ht="16.5" thickBot="1" x14ac:dyDescent="0.3">
      <c r="A101" s="804"/>
      <c r="B101" s="793" t="s">
        <v>58</v>
      </c>
      <c r="C101" s="794"/>
      <c r="D101" s="87">
        <f>+NOOO!B123</f>
        <v>0</v>
      </c>
      <c r="E101" s="88"/>
      <c r="F101" s="806"/>
    </row>
    <row r="102" spans="1:6" ht="15" thickBot="1" x14ac:dyDescent="0.25"/>
    <row r="103" spans="1:6" ht="34.5" customHeight="1" x14ac:dyDescent="0.25">
      <c r="A103" s="787" t="s">
        <v>94</v>
      </c>
      <c r="B103" s="554" t="s">
        <v>95</v>
      </c>
      <c r="C103" s="554"/>
      <c r="D103" s="802" t="s">
        <v>96</v>
      </c>
      <c r="E103" s="802"/>
      <c r="F103" s="798" t="s">
        <v>97</v>
      </c>
    </row>
    <row r="104" spans="1:6" ht="21" customHeight="1" x14ac:dyDescent="0.25">
      <c r="A104" s="788"/>
      <c r="B104" s="555"/>
      <c r="C104" s="555"/>
      <c r="D104" s="76" t="s">
        <v>98</v>
      </c>
      <c r="E104" s="76" t="s">
        <v>99</v>
      </c>
      <c r="F104" s="799"/>
    </row>
    <row r="105" spans="1:6" ht="26.25" customHeight="1" x14ac:dyDescent="0.2">
      <c r="A105" s="803"/>
      <c r="B105" s="530" t="s">
        <v>100</v>
      </c>
      <c r="C105" s="530"/>
      <c r="D105" s="223"/>
      <c r="E105" s="223"/>
      <c r="F105" s="805" t="str">
        <f>IF(D120="X","CATASTROFICO",IF(AND(D124&gt;0,D124&lt;=5),"MODERADO",IF(AND(D124&gt;=6,D124&lt;=11),"MAYOR",IF(AND(D124&gt;=12,D124&lt;=19),"CATASTROFICO"," "))))</f>
        <v xml:space="preserve"> </v>
      </c>
    </row>
    <row r="106" spans="1:6" ht="26.25" customHeight="1" x14ac:dyDescent="0.2">
      <c r="A106" s="803"/>
      <c r="B106" s="530" t="s">
        <v>101</v>
      </c>
      <c r="C106" s="530"/>
      <c r="D106" s="223"/>
      <c r="E106" s="223"/>
      <c r="F106" s="805"/>
    </row>
    <row r="107" spans="1:6" ht="26.25" customHeight="1" x14ac:dyDescent="0.2">
      <c r="A107" s="803"/>
      <c r="B107" s="530" t="s">
        <v>102</v>
      </c>
      <c r="C107" s="530"/>
      <c r="D107" s="223"/>
      <c r="E107" s="223"/>
      <c r="F107" s="805"/>
    </row>
    <row r="108" spans="1:6" ht="26.25" customHeight="1" x14ac:dyDescent="0.2">
      <c r="A108" s="803"/>
      <c r="B108" s="530" t="s">
        <v>103</v>
      </c>
      <c r="C108" s="530"/>
      <c r="D108" s="223"/>
      <c r="E108" s="223"/>
      <c r="F108" s="805"/>
    </row>
    <row r="109" spans="1:6" ht="26.25" customHeight="1" x14ac:dyDescent="0.2">
      <c r="A109" s="803"/>
      <c r="B109" s="530" t="s">
        <v>104</v>
      </c>
      <c r="C109" s="530"/>
      <c r="D109" s="223"/>
      <c r="E109" s="223"/>
      <c r="F109" s="805"/>
    </row>
    <row r="110" spans="1:6" ht="26.25" customHeight="1" x14ac:dyDescent="0.2">
      <c r="A110" s="803"/>
      <c r="B110" s="530" t="s">
        <v>105</v>
      </c>
      <c r="C110" s="530"/>
      <c r="D110" s="223"/>
      <c r="E110" s="223"/>
      <c r="F110" s="805"/>
    </row>
    <row r="111" spans="1:6" ht="26.25" customHeight="1" x14ac:dyDescent="0.2">
      <c r="A111" s="803"/>
      <c r="B111" s="530" t="s">
        <v>106</v>
      </c>
      <c r="C111" s="530"/>
      <c r="D111" s="223"/>
      <c r="E111" s="223"/>
      <c r="F111" s="805"/>
    </row>
    <row r="112" spans="1:6" ht="36" customHeight="1" x14ac:dyDescent="0.2">
      <c r="A112" s="803"/>
      <c r="B112" s="530" t="s">
        <v>107</v>
      </c>
      <c r="C112" s="530"/>
      <c r="D112" s="223"/>
      <c r="E112" s="223"/>
      <c r="F112" s="805"/>
    </row>
    <row r="113" spans="1:6" ht="26.25" customHeight="1" x14ac:dyDescent="0.2">
      <c r="A113" s="803"/>
      <c r="B113" s="530" t="s">
        <v>108</v>
      </c>
      <c r="C113" s="530"/>
      <c r="D113" s="223"/>
      <c r="E113" s="223"/>
      <c r="F113" s="805"/>
    </row>
    <row r="114" spans="1:6" ht="26.25" customHeight="1" x14ac:dyDescent="0.2">
      <c r="A114" s="803"/>
      <c r="B114" s="530" t="s">
        <v>109</v>
      </c>
      <c r="C114" s="530"/>
      <c r="D114" s="223"/>
      <c r="E114" s="223"/>
      <c r="F114" s="805"/>
    </row>
    <row r="115" spans="1:6" ht="26.25" customHeight="1" x14ac:dyDescent="0.2">
      <c r="A115" s="803"/>
      <c r="B115" s="530" t="s">
        <v>110</v>
      </c>
      <c r="C115" s="530"/>
      <c r="D115" s="223"/>
      <c r="E115" s="223"/>
      <c r="F115" s="805"/>
    </row>
    <row r="116" spans="1:6" ht="26.25" customHeight="1" x14ac:dyDescent="0.2">
      <c r="A116" s="803"/>
      <c r="B116" s="530" t="s">
        <v>111</v>
      </c>
      <c r="C116" s="530"/>
      <c r="D116" s="223"/>
      <c r="E116" s="223"/>
      <c r="F116" s="805"/>
    </row>
    <row r="117" spans="1:6" ht="26.25" customHeight="1" x14ac:dyDescent="0.2">
      <c r="A117" s="803"/>
      <c r="B117" s="530" t="s">
        <v>112</v>
      </c>
      <c r="C117" s="530"/>
      <c r="D117" s="223"/>
      <c r="E117" s="223"/>
      <c r="F117" s="805"/>
    </row>
    <row r="118" spans="1:6" ht="26.25" customHeight="1" x14ac:dyDescent="0.2">
      <c r="A118" s="803"/>
      <c r="B118" s="530" t="s">
        <v>113</v>
      </c>
      <c r="C118" s="530"/>
      <c r="D118" s="223"/>
      <c r="E118" s="223"/>
      <c r="F118" s="805"/>
    </row>
    <row r="119" spans="1:6" ht="26.25" customHeight="1" x14ac:dyDescent="0.2">
      <c r="A119" s="803"/>
      <c r="B119" s="530" t="s">
        <v>114</v>
      </c>
      <c r="C119" s="530"/>
      <c r="D119" s="223"/>
      <c r="E119" s="223"/>
      <c r="F119" s="805"/>
    </row>
    <row r="120" spans="1:6" ht="26.25" customHeight="1" x14ac:dyDescent="0.2">
      <c r="A120" s="803"/>
      <c r="B120" s="530" t="s">
        <v>115</v>
      </c>
      <c r="C120" s="530"/>
      <c r="D120" s="223"/>
      <c r="E120" s="223"/>
      <c r="F120" s="805"/>
    </row>
    <row r="121" spans="1:6" ht="26.25" customHeight="1" x14ac:dyDescent="0.2">
      <c r="A121" s="803"/>
      <c r="B121" s="530" t="s">
        <v>116</v>
      </c>
      <c r="C121" s="530"/>
      <c r="D121" s="223"/>
      <c r="E121" s="223"/>
      <c r="F121" s="805"/>
    </row>
    <row r="122" spans="1:6" ht="26.25" customHeight="1" x14ac:dyDescent="0.2">
      <c r="A122" s="803"/>
      <c r="B122" s="530" t="s">
        <v>117</v>
      </c>
      <c r="C122" s="530"/>
      <c r="D122" s="223"/>
      <c r="E122" s="223"/>
      <c r="F122" s="805"/>
    </row>
    <row r="123" spans="1:6" ht="26.25" customHeight="1" x14ac:dyDescent="0.2">
      <c r="A123" s="803"/>
      <c r="B123" s="530" t="s">
        <v>118</v>
      </c>
      <c r="C123" s="530"/>
      <c r="D123" s="223"/>
      <c r="E123" s="223"/>
      <c r="F123" s="805"/>
    </row>
    <row r="124" spans="1:6" ht="16.5" thickBot="1" x14ac:dyDescent="0.3">
      <c r="A124" s="804"/>
      <c r="B124" s="793" t="s">
        <v>58</v>
      </c>
      <c r="C124" s="794"/>
      <c r="D124" s="87">
        <f>+NOOO!B146</f>
        <v>0</v>
      </c>
      <c r="E124" s="88"/>
      <c r="F124" s="806"/>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L210"/>
  <sheetViews>
    <sheetView zoomScaleNormal="100"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514"/>
      <c r="B1" s="674"/>
      <c r="C1" s="477" t="str">
        <f>CONTEXTO!B1</f>
        <v>PROCESO: SISTEMA INTEGRADO DE GESTIÓN</v>
      </c>
      <c r="D1" s="477"/>
      <c r="E1" s="477"/>
      <c r="F1" s="477"/>
      <c r="G1" s="569" t="s">
        <v>512</v>
      </c>
      <c r="H1" s="569"/>
      <c r="I1" s="569"/>
      <c r="J1" s="892"/>
      <c r="K1" s="401"/>
    </row>
    <row r="2" spans="1:12" ht="15" customHeight="1" x14ac:dyDescent="0.2">
      <c r="A2" s="515"/>
      <c r="B2" s="509"/>
      <c r="C2" s="478"/>
      <c r="D2" s="478"/>
      <c r="E2" s="478"/>
      <c r="F2" s="478"/>
      <c r="G2" s="531" t="s">
        <v>529</v>
      </c>
      <c r="H2" s="531"/>
      <c r="I2" s="531"/>
      <c r="J2" s="893"/>
      <c r="K2" s="402"/>
    </row>
    <row r="3" spans="1:12" ht="34.5" customHeight="1" x14ac:dyDescent="0.2">
      <c r="A3" s="515"/>
      <c r="B3" s="509"/>
      <c r="C3" s="478" t="s">
        <v>32</v>
      </c>
      <c r="D3" s="478"/>
      <c r="E3" s="478"/>
      <c r="F3" s="478"/>
      <c r="G3" s="531" t="s">
        <v>514</v>
      </c>
      <c r="H3" s="531"/>
      <c r="I3" s="531"/>
      <c r="J3" s="893"/>
      <c r="K3" s="402"/>
    </row>
    <row r="4" spans="1:12" ht="15.75" customHeight="1" x14ac:dyDescent="0.2">
      <c r="A4" s="515"/>
      <c r="B4" s="509"/>
      <c r="C4" s="478"/>
      <c r="D4" s="478"/>
      <c r="E4" s="478"/>
      <c r="F4" s="478"/>
      <c r="G4" s="531" t="s">
        <v>530</v>
      </c>
      <c r="H4" s="531"/>
      <c r="I4" s="531"/>
      <c r="J4" s="893"/>
      <c r="K4" s="402"/>
    </row>
    <row r="5" spans="1:12" ht="15.75" customHeight="1" x14ac:dyDescent="0.2">
      <c r="A5" s="464"/>
      <c r="B5" s="465"/>
      <c r="C5" s="465"/>
      <c r="D5" s="465"/>
      <c r="E5" s="465"/>
      <c r="F5" s="465"/>
      <c r="G5" s="465"/>
      <c r="H5" s="465"/>
      <c r="I5" s="465"/>
      <c r="J5" s="465"/>
      <c r="K5" s="466"/>
    </row>
    <row r="6" spans="1:12" x14ac:dyDescent="0.2">
      <c r="A6" s="902" t="s">
        <v>119</v>
      </c>
      <c r="B6" s="903"/>
      <c r="C6" s="903"/>
      <c r="D6" s="903"/>
      <c r="E6" s="903"/>
      <c r="F6" s="903"/>
      <c r="G6" s="903"/>
      <c r="H6" s="903"/>
      <c r="I6" s="903"/>
      <c r="J6" s="903"/>
      <c r="K6" s="904"/>
    </row>
    <row r="7" spans="1:12" ht="11.25" customHeight="1" x14ac:dyDescent="0.2">
      <c r="A7" s="902"/>
      <c r="B7" s="903"/>
      <c r="C7" s="903"/>
      <c r="D7" s="903"/>
      <c r="E7" s="903"/>
      <c r="F7" s="903"/>
      <c r="G7" s="903"/>
      <c r="H7" s="903"/>
      <c r="I7" s="903"/>
      <c r="J7" s="903"/>
      <c r="K7" s="904"/>
    </row>
    <row r="8" spans="1:12" ht="24" customHeight="1" x14ac:dyDescent="0.2">
      <c r="A8" s="896" t="str">
        <f>CONTEXTO!A8</f>
        <v xml:space="preserve">PROCESO: SISTEMA INTEGRADO DE GESTIÓN </v>
      </c>
      <c r="B8" s="897"/>
      <c r="C8" s="897"/>
      <c r="D8" s="897"/>
      <c r="E8" s="897"/>
      <c r="F8" s="897"/>
      <c r="G8" s="897"/>
      <c r="H8" s="897"/>
      <c r="I8" s="897"/>
      <c r="J8" s="897"/>
      <c r="K8" s="898"/>
    </row>
    <row r="9" spans="1:12" ht="56.25" customHeight="1" x14ac:dyDescent="0.2">
      <c r="A9" s="899" t="str">
        <f>CONTEXTO!A9</f>
        <v>OBJETIVO: DESARROLLAR ACCIONES PARA LA IMPLEMENTACIÓN, SENSIBILIDAD Y MEJORA CONTINUA DEL SISTEMA INTEGRADO DE GESTIÓN DE LA ADMINISTRACIÓN MUNICIPAL DE IBAGUÉ “SIGAMI”, COMO HERRAMIENTA PARA LA TOMA DE DECISIONES Y EL CUMPLIMIENTO DE LA MISIÓN Y OBJETIVOS INSTITUCIONALES</v>
      </c>
      <c r="B9" s="900"/>
      <c r="C9" s="900"/>
      <c r="D9" s="900"/>
      <c r="E9" s="900"/>
      <c r="F9" s="900"/>
      <c r="G9" s="900"/>
      <c r="H9" s="900"/>
      <c r="I9" s="900"/>
      <c r="J9" s="900"/>
      <c r="K9" s="901"/>
    </row>
    <row r="10" spans="1:12" ht="19.5" customHeight="1" thickBot="1" x14ac:dyDescent="0.25">
      <c r="A10" s="894"/>
      <c r="B10" s="895"/>
      <c r="C10" s="895"/>
      <c r="D10" s="895"/>
      <c r="E10" s="895"/>
      <c r="F10" s="895"/>
      <c r="G10" s="895"/>
      <c r="H10" s="895"/>
      <c r="I10" s="895"/>
      <c r="J10" s="895"/>
      <c r="K10" s="895"/>
      <c r="L10" s="59"/>
    </row>
    <row r="11" spans="1:12" ht="29.25" customHeight="1" thickBot="1" x14ac:dyDescent="0.25">
      <c r="A11" s="139" t="s">
        <v>120</v>
      </c>
      <c r="B11" s="836" t="str">
        <f>DESCRIPCION!A10</f>
        <v>Posibilidad de la utilizacion de documentos obsoletos que no garanticen la trasabilidad adecuada en los diferentes procesos.</v>
      </c>
      <c r="C11" s="837"/>
      <c r="D11" s="837"/>
      <c r="E11" s="837"/>
      <c r="F11" s="837"/>
      <c r="G11" s="837"/>
      <c r="H11" s="837"/>
      <c r="I11" s="838"/>
      <c r="J11" s="140" t="s">
        <v>350</v>
      </c>
      <c r="K11" s="143" t="str">
        <f>IF(J17="x","EXTREMA",IF(J19="x","ALTA",IF(J21="x","MODERADA",IF(J23="x","BAJA",""))))</f>
        <v>ALTA</v>
      </c>
    </row>
    <row r="12" spans="1:12" ht="16.5" customHeight="1" thickBot="1" x14ac:dyDescent="0.25">
      <c r="A12" s="845" t="s">
        <v>122</v>
      </c>
      <c r="B12" s="846"/>
      <c r="C12" s="846"/>
      <c r="D12" s="847" t="str">
        <f>PROBABILIDAD!T11</f>
        <v>Posible</v>
      </c>
      <c r="E12" s="848"/>
      <c r="F12" s="845" t="s">
        <v>351</v>
      </c>
      <c r="G12" s="846"/>
      <c r="H12" s="846"/>
      <c r="I12" s="849"/>
      <c r="J12" s="850" t="s">
        <v>133</v>
      </c>
      <c r="K12" s="851"/>
    </row>
    <row r="13" spans="1:12" x14ac:dyDescent="0.2">
      <c r="A13" s="175"/>
      <c r="B13" s="156"/>
      <c r="C13" s="156"/>
      <c r="D13" s="156"/>
      <c r="E13" s="156"/>
      <c r="F13" s="156"/>
      <c r="G13" s="156"/>
      <c r="H13" s="156"/>
      <c r="I13" s="156"/>
      <c r="J13" s="171"/>
      <c r="K13" s="172"/>
    </row>
    <row r="14" spans="1:12" x14ac:dyDescent="0.2">
      <c r="A14" s="175"/>
      <c r="B14" s="156"/>
      <c r="C14" s="176"/>
      <c r="D14" s="156"/>
      <c r="E14" s="156"/>
      <c r="F14" s="156"/>
      <c r="G14" s="156"/>
      <c r="H14" s="156"/>
      <c r="I14" s="156"/>
      <c r="J14" s="171"/>
      <c r="K14" s="172"/>
    </row>
    <row r="15" spans="1:12" ht="30" customHeight="1" x14ac:dyDescent="0.2">
      <c r="A15" s="831" t="s">
        <v>122</v>
      </c>
      <c r="B15" s="156">
        <v>5</v>
      </c>
      <c r="C15" s="832"/>
      <c r="D15" s="811"/>
      <c r="E15" s="812"/>
      <c r="F15" s="812"/>
      <c r="G15" s="812"/>
      <c r="H15" s="156"/>
      <c r="I15" s="156"/>
      <c r="J15" s="826" t="s">
        <v>121</v>
      </c>
      <c r="K15" s="827"/>
    </row>
    <row r="16" spans="1:12" ht="30" customHeight="1" x14ac:dyDescent="0.2">
      <c r="A16" s="831"/>
      <c r="B16" s="156" t="s">
        <v>124</v>
      </c>
      <c r="C16" s="833"/>
      <c r="D16" s="811"/>
      <c r="E16" s="812"/>
      <c r="F16" s="812"/>
      <c r="G16" s="812"/>
      <c r="H16" s="156"/>
      <c r="I16" s="156"/>
      <c r="J16" s="158"/>
      <c r="K16" s="159"/>
    </row>
    <row r="17" spans="1:11" ht="30" customHeight="1" x14ac:dyDescent="0.2">
      <c r="A17" s="831"/>
      <c r="B17" s="156">
        <v>4</v>
      </c>
      <c r="C17" s="834"/>
      <c r="D17" s="811"/>
      <c r="E17" s="811"/>
      <c r="F17" s="824"/>
      <c r="G17" s="812"/>
      <c r="H17" s="156"/>
      <c r="I17" s="156"/>
      <c r="J17" s="162" t="str">
        <f xml:space="preserve"> IF(OR(E15="X",F15="X",G15="x",F17="x",G17="X",F19="X",G19="X",G21="X" ),"x","")</f>
        <v/>
      </c>
      <c r="K17" s="159" t="s">
        <v>123</v>
      </c>
    </row>
    <row r="18" spans="1:11" ht="30" customHeight="1" x14ac:dyDescent="0.2">
      <c r="A18" s="831"/>
      <c r="B18" s="156" t="s">
        <v>126</v>
      </c>
      <c r="C18" s="835"/>
      <c r="D18" s="811"/>
      <c r="E18" s="811"/>
      <c r="F18" s="824"/>
      <c r="G18" s="812"/>
      <c r="H18" s="156"/>
      <c r="I18" s="156"/>
      <c r="J18" s="163"/>
      <c r="K18" s="159"/>
    </row>
    <row r="19" spans="1:11" ht="30" customHeight="1" x14ac:dyDescent="0.2">
      <c r="A19" s="831"/>
      <c r="B19" s="156">
        <v>3</v>
      </c>
      <c r="C19" s="814"/>
      <c r="D19" s="809"/>
      <c r="E19" s="810" t="s">
        <v>138</v>
      </c>
      <c r="F19" s="824"/>
      <c r="G19" s="812"/>
      <c r="H19" s="156"/>
      <c r="I19" s="156"/>
      <c r="J19" s="164" t="str">
        <f xml:space="preserve"> IF(OR(C15="X",D15="X",D17="x",E17="x",E19="X",F21="X",F23="X",G23="X" ),"x","")</f>
        <v>x</v>
      </c>
      <c r="K19" s="159" t="s">
        <v>125</v>
      </c>
    </row>
    <row r="20" spans="1:11" ht="30" customHeight="1" x14ac:dyDescent="0.2">
      <c r="A20" s="831"/>
      <c r="B20" s="156" t="s">
        <v>128</v>
      </c>
      <c r="C20" s="825"/>
      <c r="D20" s="809"/>
      <c r="E20" s="811"/>
      <c r="F20" s="824"/>
      <c r="G20" s="812"/>
      <c r="H20" s="156"/>
      <c r="I20" s="156"/>
      <c r="J20" s="165"/>
      <c r="K20" s="159"/>
    </row>
    <row r="21" spans="1:11" ht="30" customHeight="1" x14ac:dyDescent="0.2">
      <c r="A21" s="831"/>
      <c r="B21" s="156">
        <v>2</v>
      </c>
      <c r="C21" s="814"/>
      <c r="D21" s="807"/>
      <c r="E21" s="808"/>
      <c r="F21" s="810"/>
      <c r="G21" s="812"/>
      <c r="H21" s="156"/>
      <c r="I21" s="156"/>
      <c r="J21" s="166" t="str">
        <f xml:space="preserve"> IF(OR(C17="X",D19="X",E21="x",E23="x" ),"x","")</f>
        <v/>
      </c>
      <c r="K21" s="159" t="s">
        <v>127</v>
      </c>
    </row>
    <row r="22" spans="1:11" ht="30" customHeight="1" x14ac:dyDescent="0.2">
      <c r="A22" s="831"/>
      <c r="B22" s="156" t="s">
        <v>250</v>
      </c>
      <c r="C22" s="825"/>
      <c r="D22" s="807"/>
      <c r="E22" s="809"/>
      <c r="F22" s="811"/>
      <c r="G22" s="812"/>
      <c r="H22" s="156"/>
      <c r="I22" s="156"/>
      <c r="J22" s="165"/>
      <c r="K22" s="159"/>
    </row>
    <row r="23" spans="1:11" ht="30" customHeight="1" x14ac:dyDescent="0.2">
      <c r="A23" s="831"/>
      <c r="B23" s="156">
        <v>1</v>
      </c>
      <c r="C23" s="814"/>
      <c r="D23" s="816"/>
      <c r="E23" s="818"/>
      <c r="F23" s="820"/>
      <c r="G23" s="822"/>
      <c r="H23" s="156"/>
      <c r="I23" s="156"/>
      <c r="J23" s="167" t="str">
        <f xml:space="preserve"> IF(OR(C19="X",C21="X",C23="x",D21="x",D23="x" ),"x","")</f>
        <v/>
      </c>
      <c r="K23" s="159" t="s">
        <v>129</v>
      </c>
    </row>
    <row r="24" spans="1:11" ht="30" customHeight="1" x14ac:dyDescent="0.2">
      <c r="A24" s="831"/>
      <c r="B24" s="156" t="s">
        <v>130</v>
      </c>
      <c r="C24" s="815"/>
      <c r="D24" s="817"/>
      <c r="E24" s="819"/>
      <c r="F24" s="821"/>
      <c r="G24" s="823"/>
      <c r="H24" s="156"/>
      <c r="I24" s="156"/>
      <c r="J24" s="141"/>
      <c r="K24" s="142"/>
    </row>
    <row r="25" spans="1:11" x14ac:dyDescent="0.2">
      <c r="A25" s="175"/>
      <c r="B25" s="156"/>
      <c r="C25" s="156">
        <v>1</v>
      </c>
      <c r="D25" s="156">
        <v>2</v>
      </c>
      <c r="E25" s="156">
        <v>3</v>
      </c>
      <c r="F25" s="156">
        <v>4</v>
      </c>
      <c r="G25" s="156">
        <v>5</v>
      </c>
      <c r="H25" s="156"/>
      <c r="I25" s="156"/>
      <c r="J25" s="906"/>
      <c r="K25" s="907"/>
    </row>
    <row r="26" spans="1:11" x14ac:dyDescent="0.2">
      <c r="A26" s="175"/>
      <c r="B26" s="156"/>
      <c r="C26" s="156" t="s">
        <v>131</v>
      </c>
      <c r="D26" s="156" t="s">
        <v>132</v>
      </c>
      <c r="E26" s="156" t="s">
        <v>133</v>
      </c>
      <c r="F26" s="156" t="s">
        <v>134</v>
      </c>
      <c r="G26" s="156" t="s">
        <v>135</v>
      </c>
      <c r="H26" s="156"/>
      <c r="I26" s="156"/>
      <c r="J26" s="156"/>
      <c r="K26" s="172"/>
    </row>
    <row r="27" spans="1:11" x14ac:dyDescent="0.2">
      <c r="A27" s="175"/>
      <c r="B27" s="156"/>
      <c r="C27" s="813" t="s">
        <v>136</v>
      </c>
      <c r="D27" s="813"/>
      <c r="E27" s="813"/>
      <c r="F27" s="813"/>
      <c r="G27" s="813"/>
      <c r="H27" s="156"/>
      <c r="I27" s="156"/>
      <c r="J27" s="156"/>
      <c r="K27" s="172"/>
    </row>
    <row r="28" spans="1:11" x14ac:dyDescent="0.2">
      <c r="A28" s="175"/>
      <c r="B28" s="156"/>
      <c r="C28" s="813"/>
      <c r="D28" s="813"/>
      <c r="E28" s="813"/>
      <c r="F28" s="813"/>
      <c r="G28" s="813"/>
      <c r="H28" s="156"/>
      <c r="I28" s="156"/>
      <c r="J28" s="156"/>
      <c r="K28" s="172"/>
    </row>
    <row r="29" spans="1:11" ht="15.75" customHeight="1" thickBot="1" x14ac:dyDescent="0.25">
      <c r="A29" s="177"/>
      <c r="B29" s="178"/>
      <c r="C29" s="178"/>
      <c r="D29" s="178"/>
      <c r="E29" s="178"/>
      <c r="F29" s="178"/>
      <c r="G29" s="178"/>
      <c r="H29" s="178"/>
      <c r="I29" s="178"/>
      <c r="J29" s="178"/>
      <c r="K29" s="179"/>
    </row>
    <row r="30" spans="1:11" ht="15" thickBot="1" x14ac:dyDescent="0.25"/>
    <row r="31" spans="1:11" ht="28.5" customHeight="1" thickBot="1" x14ac:dyDescent="0.25">
      <c r="A31" s="89" t="s">
        <v>120</v>
      </c>
      <c r="B31" s="905" t="str">
        <f>DESCRIPCION!A13</f>
        <v>Posibilidad de incumplimiento de la publicación de los productos requeridos por grupos de interes y / o partes interesadas internas o externas</v>
      </c>
      <c r="C31" s="837"/>
      <c r="D31" s="837"/>
      <c r="E31" s="837"/>
      <c r="F31" s="837"/>
      <c r="G31" s="837"/>
      <c r="H31" s="837"/>
      <c r="I31" s="838"/>
      <c r="J31" s="140" t="s">
        <v>350</v>
      </c>
      <c r="K31" s="138" t="str">
        <f>IF(J37="x","EXTREMA",IF(J39="x","ALTA",IF(J41="x","MODERADA",IF(J43="x","BAJA",""))))</f>
        <v>ALTA</v>
      </c>
    </row>
    <row r="32" spans="1:11" ht="16.5" thickBot="1" x14ac:dyDescent="0.25">
      <c r="A32" s="845" t="s">
        <v>122</v>
      </c>
      <c r="B32" s="846"/>
      <c r="C32" s="846"/>
      <c r="D32" s="847" t="str">
        <f>PROBABILIDAD!T12</f>
        <v>Posible</v>
      </c>
      <c r="E32" s="848"/>
      <c r="F32" s="845" t="s">
        <v>351</v>
      </c>
      <c r="G32" s="846"/>
      <c r="H32" s="846"/>
      <c r="I32" s="849"/>
      <c r="J32" s="850" t="s">
        <v>133</v>
      </c>
      <c r="K32" s="851"/>
    </row>
    <row r="33" spans="1:11" ht="15" x14ac:dyDescent="0.2">
      <c r="A33" s="170"/>
      <c r="B33" s="169"/>
      <c r="C33" s="169"/>
      <c r="D33" s="169"/>
      <c r="E33" s="169"/>
      <c r="F33" s="169"/>
      <c r="G33" s="169"/>
      <c r="H33" s="169"/>
      <c r="I33" s="169"/>
      <c r="J33" s="171"/>
      <c r="K33" s="172"/>
    </row>
    <row r="34" spans="1:11" ht="15.75" thickBot="1" x14ac:dyDescent="0.25">
      <c r="A34" s="170"/>
      <c r="B34" s="168"/>
      <c r="C34" s="169"/>
      <c r="D34" s="169"/>
      <c r="E34" s="169"/>
      <c r="F34" s="169"/>
      <c r="G34" s="169"/>
      <c r="H34" s="169"/>
      <c r="I34" s="169"/>
      <c r="J34" s="171"/>
      <c r="K34" s="172"/>
    </row>
    <row r="35" spans="1:11" ht="30.75" customHeight="1" thickBot="1" x14ac:dyDescent="0.25">
      <c r="A35" s="876" t="s">
        <v>122</v>
      </c>
      <c r="B35" s="168">
        <v>5</v>
      </c>
      <c r="C35" s="877"/>
      <c r="D35" s="878"/>
      <c r="E35" s="872"/>
      <c r="F35" s="872"/>
      <c r="G35" s="872"/>
      <c r="H35" s="169"/>
      <c r="I35" s="169"/>
      <c r="J35" s="874" t="s">
        <v>121</v>
      </c>
      <c r="K35" s="875"/>
    </row>
    <row r="36" spans="1:11" ht="21" customHeight="1" thickBot="1" x14ac:dyDescent="0.25">
      <c r="A36" s="876"/>
      <c r="B36" s="168" t="s">
        <v>124</v>
      </c>
      <c r="C36" s="877"/>
      <c r="D36" s="878"/>
      <c r="E36" s="872"/>
      <c r="F36" s="872"/>
      <c r="G36" s="872"/>
      <c r="H36" s="169"/>
      <c r="I36" s="169"/>
      <c r="J36" s="173"/>
      <c r="K36" s="20"/>
    </row>
    <row r="37" spans="1:11" ht="34.5" customHeight="1" thickBot="1" x14ac:dyDescent="0.25">
      <c r="A37" s="876"/>
      <c r="B37" s="168">
        <v>4</v>
      </c>
      <c r="C37" s="879"/>
      <c r="D37" s="878"/>
      <c r="E37" s="878"/>
      <c r="F37" s="880"/>
      <c r="G37" s="872"/>
      <c r="H37" s="169"/>
      <c r="I37" s="169"/>
      <c r="J37" s="183" t="str">
        <f xml:space="preserve"> IF(OR(E35="X",F35="X",G35="x",F37="x",G37="X",F39="X",G39="X",G41="X" ),"x","")</f>
        <v/>
      </c>
      <c r="K37" s="20" t="s">
        <v>123</v>
      </c>
    </row>
    <row r="38" spans="1:11" ht="29.25" thickBot="1" x14ac:dyDescent="0.25">
      <c r="A38" s="876"/>
      <c r="B38" s="168" t="s">
        <v>126</v>
      </c>
      <c r="C38" s="879"/>
      <c r="D38" s="878"/>
      <c r="E38" s="878"/>
      <c r="F38" s="881"/>
      <c r="G38" s="872"/>
      <c r="H38" s="169"/>
      <c r="I38" s="169"/>
      <c r="J38" s="184"/>
      <c r="K38" s="20"/>
    </row>
    <row r="39" spans="1:11" ht="35.25" customHeight="1" thickBot="1" x14ac:dyDescent="0.25">
      <c r="A39" s="876"/>
      <c r="B39" s="168">
        <v>3</v>
      </c>
      <c r="C39" s="882"/>
      <c r="D39" s="869"/>
      <c r="E39" s="883" t="s">
        <v>138</v>
      </c>
      <c r="F39" s="880"/>
      <c r="G39" s="872"/>
      <c r="H39" s="169"/>
      <c r="I39" s="169"/>
      <c r="J39" s="185" t="str">
        <f xml:space="preserve"> IF(OR(C35="X",D35="X",D37="x",E37="x",E39="X",F41="X",F43="X",G43="X" ),"x","")</f>
        <v>x</v>
      </c>
      <c r="K39" s="20" t="s">
        <v>125</v>
      </c>
    </row>
    <row r="40" spans="1:11" ht="29.25" thickBot="1" x14ac:dyDescent="0.25">
      <c r="A40" s="876"/>
      <c r="B40" s="168" t="s">
        <v>128</v>
      </c>
      <c r="C40" s="882"/>
      <c r="D40" s="869"/>
      <c r="E40" s="878"/>
      <c r="F40" s="881"/>
      <c r="G40" s="872"/>
      <c r="H40" s="169"/>
      <c r="I40" s="169"/>
      <c r="J40" s="186"/>
      <c r="K40" s="20"/>
    </row>
    <row r="41" spans="1:11" ht="36" customHeight="1" thickBot="1" x14ac:dyDescent="0.25">
      <c r="A41" s="876"/>
      <c r="B41" s="168">
        <v>2</v>
      </c>
      <c r="C41" s="882"/>
      <c r="D41" s="885"/>
      <c r="E41" s="868"/>
      <c r="F41" s="870"/>
      <c r="G41" s="872"/>
      <c r="H41" s="169"/>
      <c r="I41" s="169"/>
      <c r="J41" s="187" t="str">
        <f xml:space="preserve"> IF(OR(C37="X",D39="X",E41="x",E43="x" ),"x","")</f>
        <v/>
      </c>
      <c r="K41" s="20" t="s">
        <v>127</v>
      </c>
    </row>
    <row r="42" spans="1:11" ht="29.25" thickBot="1" x14ac:dyDescent="0.25">
      <c r="A42" s="876"/>
      <c r="B42" s="168" t="s">
        <v>250</v>
      </c>
      <c r="C42" s="882"/>
      <c r="D42" s="885"/>
      <c r="E42" s="869"/>
      <c r="F42" s="871"/>
      <c r="G42" s="872"/>
      <c r="H42" s="169"/>
      <c r="I42" s="169"/>
      <c r="J42" s="186"/>
      <c r="K42" s="20"/>
    </row>
    <row r="43" spans="1:11" ht="38.25" customHeight="1" thickBot="1" x14ac:dyDescent="0.25">
      <c r="A43" s="876"/>
      <c r="B43" s="168">
        <v>1</v>
      </c>
      <c r="C43" s="882"/>
      <c r="D43" s="885"/>
      <c r="E43" s="889"/>
      <c r="F43" s="890"/>
      <c r="G43" s="878"/>
      <c r="H43" s="169"/>
      <c r="I43" s="169"/>
      <c r="J43" s="188" t="str">
        <f xml:space="preserve"> IF(OR(C39="X",C41="X",D41="x",C43="x",D43="x" ),"x","")</f>
        <v/>
      </c>
      <c r="K43" s="20" t="s">
        <v>129</v>
      </c>
    </row>
    <row r="44" spans="1:11" ht="17.25" customHeight="1" thickBot="1" x14ac:dyDescent="0.25">
      <c r="A44" s="876"/>
      <c r="B44" s="168" t="s">
        <v>130</v>
      </c>
      <c r="C44" s="884"/>
      <c r="D44" s="886"/>
      <c r="E44" s="887"/>
      <c r="F44" s="891"/>
      <c r="G44" s="888"/>
      <c r="H44" s="174"/>
      <c r="I44" s="169"/>
      <c r="J44" s="169"/>
      <c r="K44" s="168"/>
    </row>
    <row r="45" spans="1:11" ht="15" x14ac:dyDescent="0.2">
      <c r="A45" s="170"/>
      <c r="B45" s="169"/>
      <c r="C45" s="169">
        <v>1</v>
      </c>
      <c r="D45" s="169">
        <v>2</v>
      </c>
      <c r="E45" s="169">
        <v>3</v>
      </c>
      <c r="F45" s="169">
        <v>4</v>
      </c>
      <c r="G45" s="169">
        <v>5</v>
      </c>
      <c r="H45" s="169"/>
      <c r="I45" s="169"/>
      <c r="J45" s="169"/>
      <c r="K45" s="168"/>
    </row>
    <row r="46" spans="1:11" ht="15" x14ac:dyDescent="0.2">
      <c r="A46" s="170"/>
      <c r="B46" s="169"/>
      <c r="C46" s="169" t="s">
        <v>131</v>
      </c>
      <c r="D46" s="169" t="s">
        <v>132</v>
      </c>
      <c r="E46" s="169" t="s">
        <v>133</v>
      </c>
      <c r="F46" s="169" t="s">
        <v>134</v>
      </c>
      <c r="G46" s="169" t="s">
        <v>135</v>
      </c>
      <c r="H46" s="169"/>
      <c r="I46" s="169"/>
      <c r="J46" s="169"/>
      <c r="K46" s="168"/>
    </row>
    <row r="47" spans="1:11" ht="15" x14ac:dyDescent="0.2">
      <c r="A47" s="170"/>
      <c r="B47" s="169"/>
      <c r="C47" s="873" t="s">
        <v>136</v>
      </c>
      <c r="D47" s="873"/>
      <c r="E47" s="873"/>
      <c r="F47" s="873"/>
      <c r="G47" s="873"/>
      <c r="H47" s="169"/>
      <c r="I47" s="169"/>
      <c r="J47" s="169"/>
      <c r="K47" s="168"/>
    </row>
    <row r="48" spans="1:11" ht="15" x14ac:dyDescent="0.2">
      <c r="A48" s="170"/>
      <c r="B48" s="169"/>
      <c r="C48" s="873"/>
      <c r="D48" s="873"/>
      <c r="E48" s="873"/>
      <c r="F48" s="873"/>
      <c r="G48" s="873"/>
      <c r="H48" s="169"/>
      <c r="I48" s="169"/>
      <c r="J48" s="169"/>
      <c r="K48" s="168"/>
    </row>
    <row r="49" spans="1:11" ht="22.5" customHeight="1" thickBot="1" x14ac:dyDescent="0.3">
      <c r="A49" s="21"/>
      <c r="B49" s="19"/>
      <c r="C49" s="19"/>
      <c r="D49" s="19"/>
      <c r="E49" s="19"/>
      <c r="F49" s="19"/>
      <c r="G49" s="19"/>
      <c r="H49" s="19"/>
      <c r="I49" s="136"/>
      <c r="J49" s="136"/>
      <c r="K49" s="137"/>
    </row>
    <row r="50" spans="1:11" ht="15" thickBot="1" x14ac:dyDescent="0.25"/>
    <row r="51" spans="1:11" ht="36.75" customHeight="1" thickBot="1" x14ac:dyDescent="0.25">
      <c r="A51" s="144" t="s">
        <v>120</v>
      </c>
      <c r="B51" s="836">
        <f>DESCRIPCION!A16</f>
        <v>0</v>
      </c>
      <c r="C51" s="837"/>
      <c r="D51" s="837"/>
      <c r="E51" s="837"/>
      <c r="F51" s="837"/>
      <c r="G51" s="837"/>
      <c r="H51" s="837"/>
      <c r="I51" s="838"/>
      <c r="J51" s="140" t="s">
        <v>350</v>
      </c>
      <c r="K51" s="138" t="str">
        <f>IF(J57="x","EXTREMA",IF(J59="x","ALTA",IF(J61="x","MODERADA",IF(J63="x","BAJA",""))))</f>
        <v/>
      </c>
    </row>
    <row r="52" spans="1:11" ht="16.5" thickBot="1" x14ac:dyDescent="0.25">
      <c r="A52" s="845" t="s">
        <v>122</v>
      </c>
      <c r="B52" s="846"/>
      <c r="C52" s="846"/>
      <c r="D52" s="847" t="str">
        <f>PROBABILIDAD!T13</f>
        <v xml:space="preserve"> </v>
      </c>
      <c r="E52" s="848"/>
      <c r="F52" s="845" t="s">
        <v>351</v>
      </c>
      <c r="G52" s="846"/>
      <c r="H52" s="846"/>
      <c r="I52" s="849"/>
      <c r="J52" s="850"/>
      <c r="K52" s="851"/>
    </row>
    <row r="53" spans="1:11" ht="15" x14ac:dyDescent="0.2">
      <c r="A53" s="170"/>
      <c r="B53" s="169"/>
      <c r="C53" s="169"/>
      <c r="D53" s="169"/>
      <c r="E53" s="169"/>
      <c r="F53" s="169"/>
      <c r="G53" s="169"/>
      <c r="H53" s="169"/>
      <c r="I53" s="169"/>
      <c r="J53" s="171"/>
      <c r="K53" s="172"/>
    </row>
    <row r="54" spans="1:11" ht="15.75" thickBot="1" x14ac:dyDescent="0.25">
      <c r="A54" s="170"/>
      <c r="B54" s="168"/>
      <c r="C54" s="169"/>
      <c r="D54" s="169"/>
      <c r="E54" s="169"/>
      <c r="F54" s="169"/>
      <c r="G54" s="169"/>
      <c r="H54" s="169"/>
      <c r="I54" s="169"/>
      <c r="J54" s="171"/>
      <c r="K54" s="172"/>
    </row>
    <row r="55" spans="1:11" ht="26.25" customHeight="1" thickBot="1" x14ac:dyDescent="0.25">
      <c r="A55" s="876" t="s">
        <v>122</v>
      </c>
      <c r="B55" s="168">
        <v>5</v>
      </c>
      <c r="C55" s="877"/>
      <c r="D55" s="878"/>
      <c r="E55" s="872"/>
      <c r="F55" s="872"/>
      <c r="G55" s="872"/>
      <c r="H55" s="169"/>
      <c r="I55" s="169"/>
      <c r="J55" s="874" t="s">
        <v>121</v>
      </c>
      <c r="K55" s="875"/>
    </row>
    <row r="56" spans="1:11" ht="18.75" customHeight="1" thickBot="1" x14ac:dyDescent="0.25">
      <c r="A56" s="876"/>
      <c r="B56" s="168" t="s">
        <v>124</v>
      </c>
      <c r="C56" s="877"/>
      <c r="D56" s="878"/>
      <c r="E56" s="872"/>
      <c r="F56" s="872"/>
      <c r="G56" s="872"/>
      <c r="H56" s="169"/>
      <c r="I56" s="169"/>
      <c r="J56" s="173"/>
      <c r="K56" s="20"/>
    </row>
    <row r="57" spans="1:11" ht="30.75" customHeight="1" thickBot="1" x14ac:dyDescent="0.25">
      <c r="A57" s="876"/>
      <c r="B57" s="168">
        <v>4</v>
      </c>
      <c r="C57" s="879"/>
      <c r="D57" s="878"/>
      <c r="E57" s="878"/>
      <c r="F57" s="880"/>
      <c r="G57" s="872"/>
      <c r="H57" s="169"/>
      <c r="I57" s="169"/>
      <c r="J57" s="183" t="str">
        <f xml:space="preserve"> IF(OR(E55="X",F55="X",G55="x",F57="x",G57="X",F59="X",G59="X",G61="X" ),"x","")</f>
        <v/>
      </c>
      <c r="K57" s="20" t="s">
        <v>123</v>
      </c>
    </row>
    <row r="58" spans="1:11" ht="29.25" thickBot="1" x14ac:dyDescent="0.25">
      <c r="A58" s="876"/>
      <c r="B58" s="168" t="s">
        <v>126</v>
      </c>
      <c r="C58" s="879"/>
      <c r="D58" s="878"/>
      <c r="E58" s="878"/>
      <c r="F58" s="881"/>
      <c r="G58" s="872"/>
      <c r="H58" s="169"/>
      <c r="I58" s="169"/>
      <c r="J58" s="184"/>
      <c r="K58" s="20"/>
    </row>
    <row r="59" spans="1:11" ht="26.25" customHeight="1" thickBot="1" x14ac:dyDescent="0.25">
      <c r="A59" s="876"/>
      <c r="B59" s="168">
        <v>3</v>
      </c>
      <c r="C59" s="882"/>
      <c r="D59" s="869"/>
      <c r="E59" s="883"/>
      <c r="F59" s="880"/>
      <c r="G59" s="872"/>
      <c r="H59" s="169"/>
      <c r="I59" s="169"/>
      <c r="J59" s="185" t="str">
        <f xml:space="preserve"> IF(OR(C55="X",D55="X",D57="x",E57="x",E59="X",F61="X",F63="X",G63="X" ),"x","")</f>
        <v/>
      </c>
      <c r="K59" s="20" t="s">
        <v>125</v>
      </c>
    </row>
    <row r="60" spans="1:11" ht="29.25" thickBot="1" x14ac:dyDescent="0.25">
      <c r="A60" s="876"/>
      <c r="B60" s="168" t="s">
        <v>128</v>
      </c>
      <c r="C60" s="882"/>
      <c r="D60" s="869"/>
      <c r="E60" s="878"/>
      <c r="F60" s="881"/>
      <c r="G60" s="872"/>
      <c r="H60" s="169"/>
      <c r="I60" s="169"/>
      <c r="J60" s="186"/>
      <c r="K60" s="20"/>
    </row>
    <row r="61" spans="1:11" ht="30" customHeight="1" thickBot="1" x14ac:dyDescent="0.25">
      <c r="A61" s="876"/>
      <c r="B61" s="168">
        <v>2</v>
      </c>
      <c r="C61" s="882"/>
      <c r="D61" s="885"/>
      <c r="E61" s="868"/>
      <c r="F61" s="870"/>
      <c r="G61" s="872"/>
      <c r="H61" s="169"/>
      <c r="I61" s="169"/>
      <c r="J61" s="187" t="str">
        <f xml:space="preserve"> IF(OR(C57="X",D59="X",E61="x",E63="x" ),"x","")</f>
        <v/>
      </c>
      <c r="K61" s="20" t="s">
        <v>127</v>
      </c>
    </row>
    <row r="62" spans="1:11" ht="29.25" thickBot="1" x14ac:dyDescent="0.25">
      <c r="A62" s="876"/>
      <c r="B62" s="168" t="s">
        <v>250</v>
      </c>
      <c r="C62" s="882"/>
      <c r="D62" s="885"/>
      <c r="E62" s="869"/>
      <c r="F62" s="871"/>
      <c r="G62" s="872"/>
      <c r="H62" s="169"/>
      <c r="I62" s="169"/>
      <c r="J62" s="186"/>
      <c r="K62" s="20"/>
    </row>
    <row r="63" spans="1:11" ht="30.75" customHeight="1" thickBot="1" x14ac:dyDescent="0.25">
      <c r="A63" s="876"/>
      <c r="B63" s="168">
        <v>1</v>
      </c>
      <c r="C63" s="882"/>
      <c r="D63" s="885"/>
      <c r="E63" s="869"/>
      <c r="F63" s="878"/>
      <c r="G63" s="878"/>
      <c r="H63" s="169"/>
      <c r="I63" s="169"/>
      <c r="J63" s="188" t="str">
        <f xml:space="preserve"> IF(OR(C59="X",C61="X",D61="x",C63="x",D63="x" ),"x","")</f>
        <v/>
      </c>
      <c r="K63" s="20" t="s">
        <v>129</v>
      </c>
    </row>
    <row r="64" spans="1:11" ht="20.25" customHeight="1" thickBot="1" x14ac:dyDescent="0.25">
      <c r="A64" s="876"/>
      <c r="B64" s="168" t="s">
        <v>130</v>
      </c>
      <c r="C64" s="884"/>
      <c r="D64" s="886"/>
      <c r="E64" s="887"/>
      <c r="F64" s="888"/>
      <c r="G64" s="888"/>
      <c r="H64" s="174"/>
      <c r="I64" s="169"/>
      <c r="J64" s="169"/>
      <c r="K64" s="168"/>
    </row>
    <row r="65" spans="1:11" ht="15" x14ac:dyDescent="0.2">
      <c r="A65" s="170"/>
      <c r="B65" s="169"/>
      <c r="C65" s="169">
        <v>1</v>
      </c>
      <c r="D65" s="169">
        <v>2</v>
      </c>
      <c r="E65" s="169">
        <v>3</v>
      </c>
      <c r="F65" s="169">
        <v>4</v>
      </c>
      <c r="G65" s="169">
        <v>5</v>
      </c>
      <c r="H65" s="169"/>
      <c r="I65" s="169"/>
      <c r="J65" s="169"/>
      <c r="K65" s="168"/>
    </row>
    <row r="66" spans="1:11" ht="15" x14ac:dyDescent="0.2">
      <c r="A66" s="170"/>
      <c r="B66" s="169"/>
      <c r="C66" s="169" t="s">
        <v>131</v>
      </c>
      <c r="D66" s="169" t="s">
        <v>132</v>
      </c>
      <c r="E66" s="169" t="s">
        <v>133</v>
      </c>
      <c r="F66" s="169" t="s">
        <v>134</v>
      </c>
      <c r="G66" s="169" t="s">
        <v>135</v>
      </c>
      <c r="H66" s="169"/>
      <c r="I66" s="169"/>
      <c r="J66" s="169"/>
      <c r="K66" s="168"/>
    </row>
    <row r="67" spans="1:11" ht="15" customHeight="1" x14ac:dyDescent="0.2">
      <c r="A67" s="170"/>
      <c r="B67" s="169"/>
      <c r="C67" s="873" t="s">
        <v>136</v>
      </c>
      <c r="D67" s="873"/>
      <c r="E67" s="873"/>
      <c r="F67" s="873"/>
      <c r="G67" s="873"/>
      <c r="H67" s="169"/>
      <c r="I67" s="169"/>
      <c r="J67" s="169"/>
      <c r="K67" s="168"/>
    </row>
    <row r="68" spans="1:11" ht="15" customHeight="1" x14ac:dyDescent="0.2">
      <c r="A68" s="170"/>
      <c r="B68" s="169"/>
      <c r="C68" s="873"/>
      <c r="D68" s="873"/>
      <c r="E68" s="873"/>
      <c r="F68" s="873"/>
      <c r="G68" s="873"/>
      <c r="H68" s="169"/>
      <c r="I68" s="169"/>
      <c r="J68" s="169"/>
      <c r="K68" s="168"/>
    </row>
    <row r="69" spans="1:11" ht="45.75" customHeight="1" thickBot="1" x14ac:dyDescent="0.25">
      <c r="A69" s="180"/>
      <c r="B69" s="181"/>
      <c r="C69" s="181"/>
      <c r="D69" s="181"/>
      <c r="E69" s="181"/>
      <c r="F69" s="181"/>
      <c r="G69" s="181"/>
      <c r="H69" s="181"/>
      <c r="I69" s="181"/>
      <c r="J69" s="181"/>
      <c r="K69" s="182"/>
    </row>
    <row r="70" spans="1:11" ht="15" thickBot="1" x14ac:dyDescent="0.25"/>
    <row r="71" spans="1:11" ht="30.75" customHeight="1" thickBot="1" x14ac:dyDescent="0.25">
      <c r="A71" s="89" t="s">
        <v>120</v>
      </c>
      <c r="B71" s="905" t="str">
        <f>DESCRIPCION!A19</f>
        <v>d</v>
      </c>
      <c r="C71" s="837"/>
      <c r="D71" s="837"/>
      <c r="E71" s="837"/>
      <c r="F71" s="837"/>
      <c r="G71" s="837"/>
      <c r="H71" s="837"/>
      <c r="I71" s="838"/>
      <c r="J71" s="140" t="s">
        <v>350</v>
      </c>
      <c r="K71" s="138" t="str">
        <f>IF(J77="x","EXTREMA",IF(J79="x","ALTA",IF(J81="x","MODERADA",IF(J83="x","BAJA",""))))</f>
        <v/>
      </c>
    </row>
    <row r="72" spans="1:11" ht="16.5" thickBot="1" x14ac:dyDescent="0.25">
      <c r="A72" s="845" t="s">
        <v>122</v>
      </c>
      <c r="B72" s="846"/>
      <c r="C72" s="846"/>
      <c r="D72" s="847" t="str">
        <f>PROBABILIDAD!T14</f>
        <v xml:space="preserve"> </v>
      </c>
      <c r="E72" s="848"/>
      <c r="F72" s="845" t="s">
        <v>351</v>
      </c>
      <c r="G72" s="846"/>
      <c r="H72" s="846"/>
      <c r="I72" s="849"/>
      <c r="J72" s="850"/>
      <c r="K72" s="851"/>
    </row>
    <row r="73" spans="1:11" ht="21.75" customHeight="1" x14ac:dyDescent="0.2">
      <c r="A73" s="175"/>
      <c r="B73" s="156"/>
      <c r="C73" s="156"/>
      <c r="D73" s="156"/>
      <c r="E73" s="156"/>
      <c r="F73" s="156"/>
      <c r="G73" s="156"/>
      <c r="H73" s="156"/>
      <c r="I73" s="156"/>
      <c r="J73" s="171"/>
      <c r="K73" s="172"/>
    </row>
    <row r="74" spans="1:11" ht="18.75" customHeight="1" x14ac:dyDescent="0.2">
      <c r="A74" s="175"/>
      <c r="B74" s="156"/>
      <c r="C74" s="176"/>
      <c r="D74" s="156"/>
      <c r="E74" s="156"/>
      <c r="F74" s="156"/>
      <c r="G74" s="156"/>
      <c r="H74" s="156"/>
      <c r="I74" s="156"/>
      <c r="J74" s="171"/>
      <c r="K74" s="172"/>
    </row>
    <row r="75" spans="1:11" ht="42.75" customHeight="1" x14ac:dyDescent="0.2">
      <c r="A75" s="831" t="s">
        <v>122</v>
      </c>
      <c r="B75" s="156">
        <v>5</v>
      </c>
      <c r="C75" s="832"/>
      <c r="D75" s="811"/>
      <c r="E75" s="812"/>
      <c r="F75" s="812"/>
      <c r="G75" s="812"/>
      <c r="H75" s="156"/>
      <c r="I75" s="156"/>
      <c r="J75" s="826" t="s">
        <v>121</v>
      </c>
      <c r="K75" s="827"/>
    </row>
    <row r="76" spans="1:11" ht="15" x14ac:dyDescent="0.2">
      <c r="A76" s="831"/>
      <c r="B76" s="156" t="s">
        <v>124</v>
      </c>
      <c r="C76" s="833"/>
      <c r="D76" s="811"/>
      <c r="E76" s="812"/>
      <c r="F76" s="812"/>
      <c r="G76" s="812"/>
      <c r="H76" s="156"/>
      <c r="I76" s="156"/>
      <c r="J76" s="158"/>
      <c r="K76" s="159"/>
    </row>
    <row r="77" spans="1:11" ht="29.25" customHeight="1" x14ac:dyDescent="0.2">
      <c r="A77" s="831"/>
      <c r="B77" s="156">
        <v>4</v>
      </c>
      <c r="C77" s="834"/>
      <c r="D77" s="811"/>
      <c r="E77" s="811"/>
      <c r="F77" s="824"/>
      <c r="G77" s="812"/>
      <c r="H77" s="156"/>
      <c r="I77" s="156"/>
      <c r="J77" s="162" t="str">
        <f xml:space="preserve"> IF(OR(E75="X",F75="X",G75="x",F77="x",G77="X",F79="X",G79="X",G81="X" ),"x","")</f>
        <v/>
      </c>
      <c r="K77" s="159" t="s">
        <v>123</v>
      </c>
    </row>
    <row r="78" spans="1:11" ht="27.75" x14ac:dyDescent="0.2">
      <c r="A78" s="831"/>
      <c r="B78" s="156" t="s">
        <v>126</v>
      </c>
      <c r="C78" s="835"/>
      <c r="D78" s="811"/>
      <c r="E78" s="811"/>
      <c r="F78" s="824"/>
      <c r="G78" s="812"/>
      <c r="H78" s="156"/>
      <c r="I78" s="156"/>
      <c r="J78" s="163"/>
      <c r="K78" s="159"/>
    </row>
    <row r="79" spans="1:11" ht="29.25" customHeight="1" x14ac:dyDescent="0.2">
      <c r="A79" s="831"/>
      <c r="B79" s="156">
        <v>3</v>
      </c>
      <c r="C79" s="814"/>
      <c r="D79" s="809"/>
      <c r="E79" s="810"/>
      <c r="F79" s="824"/>
      <c r="G79" s="812"/>
      <c r="H79" s="156"/>
      <c r="I79" s="156"/>
      <c r="J79" s="164" t="str">
        <f xml:space="preserve"> IF(OR(C75="X",D75="X",D77="x",E77="x",E79="X",F81="X",F83="X",G83="X" ),"x","")</f>
        <v/>
      </c>
      <c r="K79" s="159" t="s">
        <v>125</v>
      </c>
    </row>
    <row r="80" spans="1:11" ht="27.75" x14ac:dyDescent="0.2">
      <c r="A80" s="831"/>
      <c r="B80" s="156" t="s">
        <v>128</v>
      </c>
      <c r="C80" s="825"/>
      <c r="D80" s="809"/>
      <c r="E80" s="811"/>
      <c r="F80" s="824"/>
      <c r="G80" s="812"/>
      <c r="H80" s="156"/>
      <c r="I80" s="156"/>
      <c r="J80" s="165"/>
      <c r="K80" s="159"/>
    </row>
    <row r="81" spans="1:11" ht="29.25" customHeight="1" x14ac:dyDescent="0.2">
      <c r="A81" s="831"/>
      <c r="B81" s="156">
        <v>2</v>
      </c>
      <c r="C81" s="814"/>
      <c r="D81" s="807"/>
      <c r="E81" s="808"/>
      <c r="F81" s="810"/>
      <c r="G81" s="812"/>
      <c r="H81" s="156"/>
      <c r="I81" s="156"/>
      <c r="J81" s="166" t="str">
        <f xml:space="preserve"> IF(OR(C77="X",D79="X",E81="x",E83="x" ),"x","")</f>
        <v/>
      </c>
      <c r="K81" s="159" t="s">
        <v>127</v>
      </c>
    </row>
    <row r="82" spans="1:11" ht="27.75" x14ac:dyDescent="0.2">
      <c r="A82" s="831"/>
      <c r="B82" s="156" t="s">
        <v>250</v>
      </c>
      <c r="C82" s="825"/>
      <c r="D82" s="807"/>
      <c r="E82" s="809"/>
      <c r="F82" s="811"/>
      <c r="G82" s="812"/>
      <c r="H82" s="156"/>
      <c r="I82" s="156"/>
      <c r="J82" s="165"/>
      <c r="K82" s="159"/>
    </row>
    <row r="83" spans="1:11" ht="28.5" customHeight="1" x14ac:dyDescent="0.2">
      <c r="A83" s="831"/>
      <c r="B83" s="156">
        <v>1</v>
      </c>
      <c r="C83" s="814"/>
      <c r="D83" s="816"/>
      <c r="E83" s="818"/>
      <c r="F83" s="820"/>
      <c r="G83" s="822"/>
      <c r="H83" s="156"/>
      <c r="I83" s="156"/>
      <c r="J83" s="167" t="str">
        <f xml:space="preserve"> IF(OR(C79="X",C81="X",D81="x",D83="x",C83="x" ),"x","")</f>
        <v/>
      </c>
      <c r="K83" s="159" t="s">
        <v>129</v>
      </c>
    </row>
    <row r="84" spans="1:11" ht="19.5" customHeight="1" x14ac:dyDescent="0.2">
      <c r="A84" s="831"/>
      <c r="B84" s="156" t="s">
        <v>130</v>
      </c>
      <c r="C84" s="815"/>
      <c r="D84" s="817"/>
      <c r="E84" s="819"/>
      <c r="F84" s="821"/>
      <c r="G84" s="823"/>
      <c r="H84" s="156"/>
      <c r="I84" s="156"/>
      <c r="J84" s="156"/>
      <c r="K84" s="157"/>
    </row>
    <row r="85" spans="1:11" x14ac:dyDescent="0.2">
      <c r="A85" s="175"/>
      <c r="B85" s="156"/>
      <c r="C85" s="156">
        <v>1</v>
      </c>
      <c r="D85" s="156">
        <v>2</v>
      </c>
      <c r="E85" s="156">
        <v>3</v>
      </c>
      <c r="F85" s="156">
        <v>4</v>
      </c>
      <c r="G85" s="156">
        <v>5</v>
      </c>
      <c r="H85" s="156"/>
      <c r="I85" s="156"/>
      <c r="J85" s="156"/>
      <c r="K85" s="157"/>
    </row>
    <row r="86" spans="1:11" x14ac:dyDescent="0.2">
      <c r="A86" s="175"/>
      <c r="B86" s="156"/>
      <c r="C86" s="156" t="s">
        <v>131</v>
      </c>
      <c r="D86" s="156" t="s">
        <v>132</v>
      </c>
      <c r="E86" s="156" t="s">
        <v>133</v>
      </c>
      <c r="F86" s="156" t="s">
        <v>134</v>
      </c>
      <c r="G86" s="156" t="s">
        <v>135</v>
      </c>
      <c r="H86" s="156"/>
      <c r="I86" s="156"/>
      <c r="J86" s="156"/>
      <c r="K86" s="157"/>
    </row>
    <row r="87" spans="1:11" x14ac:dyDescent="0.2">
      <c r="A87" s="175"/>
      <c r="B87" s="156"/>
      <c r="C87" s="813" t="s">
        <v>136</v>
      </c>
      <c r="D87" s="813"/>
      <c r="E87" s="813"/>
      <c r="F87" s="813"/>
      <c r="G87" s="813"/>
      <c r="H87" s="156"/>
      <c r="I87" s="156"/>
      <c r="J87" s="156"/>
      <c r="K87" s="157"/>
    </row>
    <row r="88" spans="1:11" x14ac:dyDescent="0.2">
      <c r="A88" s="175"/>
      <c r="B88" s="156"/>
      <c r="C88" s="813"/>
      <c r="D88" s="813"/>
      <c r="E88" s="813"/>
      <c r="F88" s="813"/>
      <c r="G88" s="813"/>
      <c r="H88" s="156"/>
      <c r="I88" s="156"/>
      <c r="J88" s="156"/>
      <c r="K88" s="157"/>
    </row>
    <row r="89" spans="1:11" ht="15" thickBot="1" x14ac:dyDescent="0.25">
      <c r="A89" s="78"/>
      <c r="B89" s="79"/>
      <c r="C89" s="79"/>
      <c r="D89" s="79"/>
      <c r="E89" s="79"/>
      <c r="F89" s="79"/>
      <c r="G89" s="79"/>
      <c r="H89" s="79"/>
      <c r="I89" s="79"/>
      <c r="J89" s="79"/>
      <c r="K89" s="80"/>
    </row>
    <row r="90" spans="1:11" ht="15" thickBot="1" x14ac:dyDescent="0.25"/>
    <row r="91" spans="1:11" ht="33.75" customHeight="1" thickBot="1" x14ac:dyDescent="0.25">
      <c r="A91" s="139" t="s">
        <v>120</v>
      </c>
      <c r="B91" s="836" t="str">
        <f>DESCRIPCION!A22</f>
        <v>e</v>
      </c>
      <c r="C91" s="837"/>
      <c r="D91" s="837"/>
      <c r="E91" s="837"/>
      <c r="F91" s="837"/>
      <c r="G91" s="837"/>
      <c r="H91" s="837"/>
      <c r="I91" s="838"/>
      <c r="J91" s="140" t="s">
        <v>350</v>
      </c>
      <c r="K91" s="138" t="str">
        <f>IF(J97="x","EXTREMA",IF(J99="x","ALTA",IF(J101="x","MODERADA",IF(J103="x","BAJA",""))))</f>
        <v/>
      </c>
    </row>
    <row r="92" spans="1:11" ht="16.5" thickBot="1" x14ac:dyDescent="0.25">
      <c r="A92" s="845" t="s">
        <v>122</v>
      </c>
      <c r="B92" s="846"/>
      <c r="C92" s="846"/>
      <c r="D92" s="847" t="str">
        <f>PROBABILIDAD!T15</f>
        <v xml:space="preserve"> </v>
      </c>
      <c r="E92" s="848"/>
      <c r="F92" s="845" t="s">
        <v>351</v>
      </c>
      <c r="G92" s="846"/>
      <c r="H92" s="846"/>
      <c r="I92" s="849"/>
      <c r="J92" s="850"/>
      <c r="K92" s="851"/>
    </row>
    <row r="93" spans="1:11" x14ac:dyDescent="0.2">
      <c r="A93" s="77"/>
      <c r="B93" s="81"/>
      <c r="C93" s="81"/>
      <c r="D93" s="81"/>
      <c r="E93" s="81"/>
      <c r="F93" s="81"/>
      <c r="G93" s="81"/>
      <c r="H93" s="81"/>
      <c r="I93" s="81"/>
      <c r="J93" s="59"/>
      <c r="K93" s="70"/>
    </row>
    <row r="94" spans="1:11" x14ac:dyDescent="0.2">
      <c r="A94" s="175"/>
      <c r="B94" s="156"/>
      <c r="C94" s="176"/>
      <c r="D94" s="156"/>
      <c r="E94" s="156"/>
      <c r="F94" s="156"/>
      <c r="G94" s="156"/>
      <c r="H94" s="156"/>
      <c r="I94" s="156"/>
      <c r="J94" s="171"/>
      <c r="K94" s="172"/>
    </row>
    <row r="95" spans="1:11" ht="56.25" customHeight="1" x14ac:dyDescent="0.2">
      <c r="A95" s="831" t="s">
        <v>122</v>
      </c>
      <c r="B95" s="156">
        <v>5</v>
      </c>
      <c r="C95" s="832"/>
      <c r="D95" s="811"/>
      <c r="E95" s="812"/>
      <c r="F95" s="812"/>
      <c r="G95" s="812"/>
      <c r="H95" s="156"/>
      <c r="I95" s="156"/>
      <c r="J95" s="826" t="s">
        <v>121</v>
      </c>
      <c r="K95" s="827"/>
    </row>
    <row r="96" spans="1:11" ht="5.25" customHeight="1" x14ac:dyDescent="0.2">
      <c r="A96" s="831"/>
      <c r="B96" s="156" t="s">
        <v>124</v>
      </c>
      <c r="C96" s="833"/>
      <c r="D96" s="811"/>
      <c r="E96" s="812"/>
      <c r="F96" s="812"/>
      <c r="G96" s="812"/>
      <c r="H96" s="156"/>
      <c r="I96" s="156"/>
      <c r="J96" s="158"/>
      <c r="K96" s="159"/>
    </row>
    <row r="97" spans="1:11" ht="27.75" customHeight="1" x14ac:dyDescent="0.2">
      <c r="A97" s="831"/>
      <c r="B97" s="156">
        <v>4</v>
      </c>
      <c r="C97" s="834"/>
      <c r="D97" s="811"/>
      <c r="E97" s="811"/>
      <c r="F97" s="824"/>
      <c r="G97" s="812"/>
      <c r="H97" s="156"/>
      <c r="I97" s="156"/>
      <c r="J97" s="162" t="str">
        <f xml:space="preserve"> IF(OR(E95="X",F95="X",G95="x",F97="x",G97="X",F99="X",G99="X",G101="X" ),"x","")</f>
        <v/>
      </c>
      <c r="K97" s="159" t="s">
        <v>123</v>
      </c>
    </row>
    <row r="98" spans="1:11" ht="27.75" x14ac:dyDescent="0.2">
      <c r="A98" s="831"/>
      <c r="B98" s="156" t="s">
        <v>126</v>
      </c>
      <c r="C98" s="835"/>
      <c r="D98" s="811"/>
      <c r="E98" s="811"/>
      <c r="F98" s="824"/>
      <c r="G98" s="812"/>
      <c r="H98" s="156"/>
      <c r="I98" s="156"/>
      <c r="J98" s="163"/>
      <c r="K98" s="159"/>
    </row>
    <row r="99" spans="1:11" ht="27" customHeight="1" x14ac:dyDescent="0.2">
      <c r="A99" s="831"/>
      <c r="B99" s="156">
        <v>3</v>
      </c>
      <c r="C99" s="814"/>
      <c r="D99" s="809"/>
      <c r="E99" s="810"/>
      <c r="F99" s="824"/>
      <c r="G99" s="812"/>
      <c r="H99" s="156"/>
      <c r="I99" s="156"/>
      <c r="J99" s="164" t="str">
        <f xml:space="preserve"> IF(OR(C95="X",D95="X",D97="x",E97="x",E99="X",F101="X",F103="X",G103="X" ),"x","")</f>
        <v/>
      </c>
      <c r="K99" s="159" t="s">
        <v>125</v>
      </c>
    </row>
    <row r="100" spans="1:11" ht="27.75" x14ac:dyDescent="0.2">
      <c r="A100" s="831"/>
      <c r="B100" s="156" t="s">
        <v>128</v>
      </c>
      <c r="C100" s="825"/>
      <c r="D100" s="809"/>
      <c r="E100" s="811"/>
      <c r="F100" s="824"/>
      <c r="G100" s="812"/>
      <c r="H100" s="156"/>
      <c r="I100" s="156"/>
      <c r="J100" s="165"/>
      <c r="K100" s="159"/>
    </row>
    <row r="101" spans="1:11" ht="25.5" customHeight="1" x14ac:dyDescent="0.2">
      <c r="A101" s="831"/>
      <c r="B101" s="156">
        <v>2</v>
      </c>
      <c r="C101" s="814"/>
      <c r="D101" s="807"/>
      <c r="E101" s="808"/>
      <c r="F101" s="810"/>
      <c r="G101" s="812"/>
      <c r="H101" s="156"/>
      <c r="I101" s="156"/>
      <c r="J101" s="166" t="str">
        <f xml:space="preserve"> IF(OR(C97="X",D99="X",E103="x",E101="x" ),"x","")</f>
        <v/>
      </c>
      <c r="K101" s="159" t="s">
        <v>127</v>
      </c>
    </row>
    <row r="102" spans="1:11" ht="27.75" x14ac:dyDescent="0.2">
      <c r="A102" s="831"/>
      <c r="B102" s="156" t="s">
        <v>250</v>
      </c>
      <c r="C102" s="825"/>
      <c r="D102" s="807"/>
      <c r="E102" s="809"/>
      <c r="F102" s="811"/>
      <c r="G102" s="812"/>
      <c r="H102" s="156"/>
      <c r="I102" s="156"/>
      <c r="J102" s="165"/>
      <c r="K102" s="159"/>
    </row>
    <row r="103" spans="1:11" ht="29.25" customHeight="1" x14ac:dyDescent="0.2">
      <c r="A103" s="831"/>
      <c r="B103" s="156">
        <v>1</v>
      </c>
      <c r="C103" s="814"/>
      <c r="D103" s="816"/>
      <c r="E103" s="818"/>
      <c r="F103" s="820"/>
      <c r="G103" s="822"/>
      <c r="H103" s="156"/>
      <c r="I103" s="156"/>
      <c r="J103" s="167" t="str">
        <f xml:space="preserve"> IF(OR(C99="X",C101="X",C103="x",D101="x",D103="x" ),"x","")</f>
        <v/>
      </c>
      <c r="K103" s="159" t="s">
        <v>129</v>
      </c>
    </row>
    <row r="104" spans="1:11" ht="13.5" customHeight="1" x14ac:dyDescent="0.2">
      <c r="A104" s="831"/>
      <c r="B104" s="156" t="s">
        <v>130</v>
      </c>
      <c r="C104" s="815"/>
      <c r="D104" s="817"/>
      <c r="E104" s="819"/>
      <c r="F104" s="821"/>
      <c r="G104" s="823"/>
      <c r="H104" s="156"/>
      <c r="I104" s="156"/>
      <c r="J104" s="156"/>
      <c r="K104" s="157"/>
    </row>
    <row r="105" spans="1:11" x14ac:dyDescent="0.2">
      <c r="A105" s="175"/>
      <c r="B105" s="156"/>
      <c r="C105" s="156">
        <v>1</v>
      </c>
      <c r="D105" s="156">
        <v>2</v>
      </c>
      <c r="E105" s="156">
        <v>3</v>
      </c>
      <c r="F105" s="156">
        <v>4</v>
      </c>
      <c r="G105" s="156">
        <v>5</v>
      </c>
      <c r="H105" s="156"/>
      <c r="I105" s="156"/>
      <c r="J105" s="156"/>
      <c r="K105" s="157"/>
    </row>
    <row r="106" spans="1:11" x14ac:dyDescent="0.2">
      <c r="A106" s="175"/>
      <c r="B106" s="156"/>
      <c r="C106" s="156" t="s">
        <v>131</v>
      </c>
      <c r="D106" s="156" t="s">
        <v>132</v>
      </c>
      <c r="E106" s="156" t="s">
        <v>133</v>
      </c>
      <c r="F106" s="156" t="s">
        <v>134</v>
      </c>
      <c r="G106" s="156" t="s">
        <v>135</v>
      </c>
      <c r="H106" s="156"/>
      <c r="I106" s="156"/>
      <c r="J106" s="156"/>
      <c r="K106" s="157"/>
    </row>
    <row r="107" spans="1:11" x14ac:dyDescent="0.2">
      <c r="A107" s="175"/>
      <c r="B107" s="156"/>
      <c r="C107" s="813" t="s">
        <v>136</v>
      </c>
      <c r="D107" s="813"/>
      <c r="E107" s="813"/>
      <c r="F107" s="813"/>
      <c r="G107" s="813"/>
      <c r="H107" s="156"/>
      <c r="I107" s="156"/>
      <c r="J107" s="156"/>
      <c r="K107" s="157"/>
    </row>
    <row r="108" spans="1:11" x14ac:dyDescent="0.2">
      <c r="A108" s="175"/>
      <c r="B108" s="156"/>
      <c r="C108" s="813"/>
      <c r="D108" s="813"/>
      <c r="E108" s="813"/>
      <c r="F108" s="813"/>
      <c r="G108" s="813"/>
      <c r="H108" s="156"/>
      <c r="I108" s="156"/>
      <c r="J108" s="156"/>
      <c r="K108" s="157"/>
    </row>
    <row r="109" spans="1:11" ht="15" thickBot="1" x14ac:dyDescent="0.25">
      <c r="A109" s="78"/>
      <c r="B109" s="79"/>
      <c r="C109" s="79"/>
      <c r="D109" s="79"/>
      <c r="E109" s="79"/>
      <c r="F109" s="79"/>
      <c r="G109" s="79"/>
      <c r="H109" s="79"/>
      <c r="I109" s="79"/>
      <c r="J109" s="79"/>
      <c r="K109" s="80"/>
    </row>
    <row r="110" spans="1:11" ht="15" thickBot="1" x14ac:dyDescent="0.25"/>
    <row r="111" spans="1:11" ht="33.75" customHeight="1" thickBot="1" x14ac:dyDescent="0.25">
      <c r="A111" s="139" t="s">
        <v>120</v>
      </c>
      <c r="B111" s="836" t="str">
        <f>DESCRIPCION!A25</f>
        <v>f</v>
      </c>
      <c r="C111" s="837"/>
      <c r="D111" s="837"/>
      <c r="E111" s="837"/>
      <c r="F111" s="837"/>
      <c r="G111" s="837"/>
      <c r="H111" s="837"/>
      <c r="I111" s="838"/>
      <c r="J111" s="140" t="s">
        <v>350</v>
      </c>
      <c r="K111" s="138" t="str">
        <f>IF(J117="x","EXTREMA",IF(J119="x","ALTA",IF(J121="x","MODERADA",IF(J123="x","BAJA",""))))</f>
        <v/>
      </c>
    </row>
    <row r="112" spans="1:11" ht="16.5" thickBot="1" x14ac:dyDescent="0.25">
      <c r="A112" s="845" t="s">
        <v>122</v>
      </c>
      <c r="B112" s="846"/>
      <c r="C112" s="846"/>
      <c r="D112" s="847" t="str">
        <f>PROBABILIDAD!T16</f>
        <v xml:space="preserve"> </v>
      </c>
      <c r="E112" s="848"/>
      <c r="F112" s="845" t="s">
        <v>351</v>
      </c>
      <c r="G112" s="846"/>
      <c r="H112" s="846"/>
      <c r="I112" s="849"/>
      <c r="J112" s="850"/>
      <c r="K112" s="851"/>
    </row>
    <row r="113" spans="1:11" x14ac:dyDescent="0.2">
      <c r="A113" s="175"/>
      <c r="B113" s="156"/>
      <c r="C113" s="156"/>
      <c r="D113" s="156"/>
      <c r="E113" s="156"/>
      <c r="F113" s="156"/>
      <c r="G113" s="156"/>
      <c r="H113" s="156"/>
      <c r="I113" s="156"/>
      <c r="J113" s="59"/>
      <c r="K113" s="70"/>
    </row>
    <row r="114" spans="1:11" x14ac:dyDescent="0.2">
      <c r="A114" s="175"/>
      <c r="B114" s="156"/>
      <c r="C114" s="176"/>
      <c r="D114" s="156"/>
      <c r="E114" s="156"/>
      <c r="F114" s="156"/>
      <c r="G114" s="156"/>
      <c r="H114" s="156"/>
      <c r="I114" s="156"/>
      <c r="J114" s="59"/>
      <c r="K114" s="70"/>
    </row>
    <row r="115" spans="1:11" ht="33" x14ac:dyDescent="0.2">
      <c r="A115" s="831" t="s">
        <v>122</v>
      </c>
      <c r="B115" s="156">
        <v>5</v>
      </c>
      <c r="C115" s="852"/>
      <c r="D115" s="843"/>
      <c r="E115" s="844"/>
      <c r="F115" s="844"/>
      <c r="G115" s="844"/>
      <c r="H115" s="189"/>
      <c r="I115" s="156"/>
      <c r="J115" s="826" t="s">
        <v>121</v>
      </c>
      <c r="K115" s="827"/>
    </row>
    <row r="116" spans="1:11" ht="33" x14ac:dyDescent="0.2">
      <c r="A116" s="831"/>
      <c r="B116" s="156" t="s">
        <v>124</v>
      </c>
      <c r="C116" s="853"/>
      <c r="D116" s="843"/>
      <c r="E116" s="844"/>
      <c r="F116" s="844"/>
      <c r="G116" s="844"/>
      <c r="H116" s="189"/>
      <c r="I116" s="156"/>
      <c r="J116" s="158"/>
      <c r="K116" s="159"/>
    </row>
    <row r="117" spans="1:11" ht="33" x14ac:dyDescent="0.2">
      <c r="A117" s="831"/>
      <c r="B117" s="156">
        <v>4</v>
      </c>
      <c r="C117" s="854"/>
      <c r="D117" s="843"/>
      <c r="E117" s="843"/>
      <c r="F117" s="856"/>
      <c r="G117" s="844"/>
      <c r="H117" s="189"/>
      <c r="I117" s="156"/>
      <c r="J117" s="162" t="str">
        <f xml:space="preserve"> IF(OR(E115="X",F115="X",G115="x",F117="x",G117="X",F119="X",G119="X",G121="X" ),"x","")</f>
        <v/>
      </c>
      <c r="K117" s="159" t="s">
        <v>123</v>
      </c>
    </row>
    <row r="118" spans="1:11" ht="33" x14ac:dyDescent="0.2">
      <c r="A118" s="831"/>
      <c r="B118" s="156" t="s">
        <v>126</v>
      </c>
      <c r="C118" s="855"/>
      <c r="D118" s="843"/>
      <c r="E118" s="843"/>
      <c r="F118" s="856"/>
      <c r="G118" s="844"/>
      <c r="H118" s="189"/>
      <c r="I118" s="156"/>
      <c r="J118" s="163"/>
      <c r="K118" s="159"/>
    </row>
    <row r="119" spans="1:11" ht="33" x14ac:dyDescent="0.2">
      <c r="A119" s="831"/>
      <c r="B119" s="156">
        <v>3</v>
      </c>
      <c r="C119" s="857"/>
      <c r="D119" s="841"/>
      <c r="E119" s="842"/>
      <c r="F119" s="856"/>
      <c r="G119" s="844"/>
      <c r="H119" s="189"/>
      <c r="I119" s="156"/>
      <c r="J119" s="164" t="str">
        <f xml:space="preserve"> IF(OR(C115="X",D115="X",D117="x",E117="x",E119="X",F121="X",F123="X",G123="X" ),"x","")</f>
        <v/>
      </c>
      <c r="K119" s="159" t="s">
        <v>125</v>
      </c>
    </row>
    <row r="120" spans="1:11" ht="33" x14ac:dyDescent="0.2">
      <c r="A120" s="831"/>
      <c r="B120" s="156" t="s">
        <v>128</v>
      </c>
      <c r="C120" s="858"/>
      <c r="D120" s="841"/>
      <c r="E120" s="843"/>
      <c r="F120" s="856"/>
      <c r="G120" s="844"/>
      <c r="H120" s="189"/>
      <c r="I120" s="156"/>
      <c r="J120" s="165"/>
      <c r="K120" s="159"/>
    </row>
    <row r="121" spans="1:11" ht="33" x14ac:dyDescent="0.2">
      <c r="A121" s="831"/>
      <c r="B121" s="156">
        <v>2</v>
      </c>
      <c r="C121" s="857"/>
      <c r="D121" s="839"/>
      <c r="E121" s="840"/>
      <c r="F121" s="842"/>
      <c r="G121" s="844"/>
      <c r="H121" s="189"/>
      <c r="I121" s="156"/>
      <c r="J121" s="166" t="str">
        <f xml:space="preserve"> IF(OR(C117="X",D119="X",E121="x",E123="x" ),"x","")</f>
        <v/>
      </c>
      <c r="K121" s="159" t="s">
        <v>127</v>
      </c>
    </row>
    <row r="122" spans="1:11" ht="33" x14ac:dyDescent="0.2">
      <c r="A122" s="831"/>
      <c r="B122" s="156" t="s">
        <v>250</v>
      </c>
      <c r="C122" s="858"/>
      <c r="D122" s="839"/>
      <c r="E122" s="841"/>
      <c r="F122" s="843"/>
      <c r="G122" s="844"/>
      <c r="H122" s="189"/>
      <c r="I122" s="156"/>
      <c r="J122" s="165"/>
      <c r="K122" s="159"/>
    </row>
    <row r="123" spans="1:11" ht="33" x14ac:dyDescent="0.2">
      <c r="A123" s="831"/>
      <c r="B123" s="156">
        <v>1</v>
      </c>
      <c r="C123" s="857"/>
      <c r="D123" s="860"/>
      <c r="E123" s="862"/>
      <c r="F123" s="864"/>
      <c r="G123" s="866"/>
      <c r="H123" s="189"/>
      <c r="I123" s="156"/>
      <c r="J123" s="167" t="str">
        <f xml:space="preserve"> IF(OR(C119="X",C121="X",D121="x",C123="x",D123="x" ),"x","")</f>
        <v/>
      </c>
      <c r="K123" s="159" t="s">
        <v>129</v>
      </c>
    </row>
    <row r="124" spans="1:11" ht="33" x14ac:dyDescent="0.2">
      <c r="A124" s="831"/>
      <c r="B124" s="156" t="s">
        <v>130</v>
      </c>
      <c r="C124" s="859"/>
      <c r="D124" s="861"/>
      <c r="E124" s="863"/>
      <c r="F124" s="865"/>
      <c r="G124" s="867"/>
      <c r="H124" s="189"/>
      <c r="I124" s="156"/>
      <c r="J124" s="156"/>
      <c r="K124" s="157"/>
    </row>
    <row r="125" spans="1:11" x14ac:dyDescent="0.2">
      <c r="A125" s="175"/>
      <c r="B125" s="156"/>
      <c r="C125" s="156">
        <v>1</v>
      </c>
      <c r="D125" s="156">
        <v>2</v>
      </c>
      <c r="E125" s="156">
        <v>3</v>
      </c>
      <c r="F125" s="156">
        <v>4</v>
      </c>
      <c r="G125" s="156">
        <v>5</v>
      </c>
      <c r="H125" s="156"/>
      <c r="I125" s="156"/>
      <c r="J125" s="156"/>
      <c r="K125" s="157"/>
    </row>
    <row r="126" spans="1:11" x14ac:dyDescent="0.2">
      <c r="A126" s="175"/>
      <c r="B126" s="156"/>
      <c r="C126" s="156" t="s">
        <v>131</v>
      </c>
      <c r="D126" s="156" t="s">
        <v>132</v>
      </c>
      <c r="E126" s="156" t="s">
        <v>133</v>
      </c>
      <c r="F126" s="156" t="s">
        <v>134</v>
      </c>
      <c r="G126" s="156" t="s">
        <v>135</v>
      </c>
      <c r="H126" s="156"/>
      <c r="I126" s="156"/>
      <c r="J126" s="156"/>
      <c r="K126" s="157"/>
    </row>
    <row r="127" spans="1:11" x14ac:dyDescent="0.2">
      <c r="A127" s="175"/>
      <c r="B127" s="156"/>
      <c r="C127" s="813" t="s">
        <v>136</v>
      </c>
      <c r="D127" s="813"/>
      <c r="E127" s="813"/>
      <c r="F127" s="813"/>
      <c r="G127" s="813"/>
      <c r="H127" s="156"/>
      <c r="I127" s="156"/>
      <c r="J127" s="156"/>
      <c r="K127" s="157"/>
    </row>
    <row r="128" spans="1:11" x14ac:dyDescent="0.2">
      <c r="A128" s="175"/>
      <c r="B128" s="156"/>
      <c r="C128" s="813"/>
      <c r="D128" s="813"/>
      <c r="E128" s="813"/>
      <c r="F128" s="813"/>
      <c r="G128" s="813"/>
      <c r="H128" s="156"/>
      <c r="I128" s="156"/>
      <c r="J128" s="156"/>
      <c r="K128" s="157"/>
    </row>
    <row r="129" spans="1:11" ht="15" thickBot="1" x14ac:dyDescent="0.25">
      <c r="A129" s="78"/>
      <c r="B129" s="79"/>
      <c r="C129" s="79"/>
      <c r="D129" s="79"/>
      <c r="E129" s="79"/>
      <c r="F129" s="79"/>
      <c r="G129" s="79"/>
      <c r="H129" s="79"/>
      <c r="I129" s="79"/>
      <c r="J129" s="79"/>
      <c r="K129" s="80"/>
    </row>
    <row r="130" spans="1:11" ht="15" thickBot="1" x14ac:dyDescent="0.25"/>
    <row r="131" spans="1:11" ht="38.25" customHeight="1" thickBot="1" x14ac:dyDescent="0.25">
      <c r="A131" s="139" t="s">
        <v>120</v>
      </c>
      <c r="B131" s="836" t="str">
        <f>DESCRIPCION!A28</f>
        <v>g</v>
      </c>
      <c r="C131" s="837"/>
      <c r="D131" s="837"/>
      <c r="E131" s="837"/>
      <c r="F131" s="837"/>
      <c r="G131" s="837"/>
      <c r="H131" s="837"/>
      <c r="I131" s="838"/>
      <c r="J131" s="140" t="s">
        <v>350</v>
      </c>
      <c r="K131" s="138" t="str">
        <f>IF(J137="x","EXTREMA",IF(J139="x","ALTA",IF(J141="x","MODERADA",IF(J143="x","BAJA",""))))</f>
        <v/>
      </c>
    </row>
    <row r="132" spans="1:11" ht="16.5" thickBot="1" x14ac:dyDescent="0.25">
      <c r="A132" s="845" t="s">
        <v>122</v>
      </c>
      <c r="B132" s="846"/>
      <c r="C132" s="846"/>
      <c r="D132" s="847" t="str">
        <f>PROBABILIDAD!T17</f>
        <v xml:space="preserve"> </v>
      </c>
      <c r="E132" s="848"/>
      <c r="F132" s="845" t="s">
        <v>351</v>
      </c>
      <c r="G132" s="846"/>
      <c r="H132" s="846"/>
      <c r="I132" s="849"/>
      <c r="J132" s="850"/>
      <c r="K132" s="851"/>
    </row>
    <row r="133" spans="1:11" x14ac:dyDescent="0.2">
      <c r="A133" s="175"/>
      <c r="B133" s="156"/>
      <c r="C133" s="156"/>
      <c r="D133" s="156"/>
      <c r="E133" s="156"/>
      <c r="F133" s="156"/>
      <c r="G133" s="156"/>
      <c r="H133" s="156"/>
      <c r="I133" s="156"/>
      <c r="J133" s="171"/>
      <c r="K133" s="172"/>
    </row>
    <row r="134" spans="1:11" x14ac:dyDescent="0.2">
      <c r="A134" s="175"/>
      <c r="B134" s="156"/>
      <c r="C134" s="176"/>
      <c r="D134" s="156"/>
      <c r="E134" s="156"/>
      <c r="F134" s="156"/>
      <c r="G134" s="156"/>
      <c r="H134" s="156"/>
      <c r="I134" s="156"/>
      <c r="J134" s="171"/>
      <c r="K134" s="172"/>
    </row>
    <row r="135" spans="1:11" ht="45.75" customHeight="1" x14ac:dyDescent="0.2">
      <c r="A135" s="831" t="s">
        <v>122</v>
      </c>
      <c r="B135" s="156">
        <v>5</v>
      </c>
      <c r="C135" s="832"/>
      <c r="D135" s="811"/>
      <c r="E135" s="812"/>
      <c r="F135" s="812"/>
      <c r="G135" s="812"/>
      <c r="H135" s="156"/>
      <c r="I135" s="156"/>
      <c r="J135" s="826" t="s">
        <v>121</v>
      </c>
      <c r="K135" s="827"/>
    </row>
    <row r="136" spans="1:11" ht="15" x14ac:dyDescent="0.2">
      <c r="A136" s="831"/>
      <c r="B136" s="156" t="s">
        <v>124</v>
      </c>
      <c r="C136" s="833"/>
      <c r="D136" s="811"/>
      <c r="E136" s="812"/>
      <c r="F136" s="812"/>
      <c r="G136" s="812"/>
      <c r="H136" s="156"/>
      <c r="I136" s="156"/>
      <c r="J136" s="158"/>
      <c r="K136" s="159"/>
    </row>
    <row r="137" spans="1:11" ht="27" customHeight="1" x14ac:dyDescent="0.2">
      <c r="A137" s="831"/>
      <c r="B137" s="156">
        <v>4</v>
      </c>
      <c r="C137" s="834"/>
      <c r="D137" s="811"/>
      <c r="E137" s="811"/>
      <c r="F137" s="824"/>
      <c r="G137" s="812"/>
      <c r="H137" s="156"/>
      <c r="I137" s="156"/>
      <c r="J137" s="162" t="str">
        <f xml:space="preserve"> IF(OR(E135="X",F135="X",G135="x",F137="x",G137="X",F139="X",G139="X",G141="X" ),"x","")</f>
        <v/>
      </c>
      <c r="K137" s="159" t="s">
        <v>123</v>
      </c>
    </row>
    <row r="138" spans="1:11" ht="27.75" x14ac:dyDescent="0.2">
      <c r="A138" s="831"/>
      <c r="B138" s="156" t="s">
        <v>126</v>
      </c>
      <c r="C138" s="835"/>
      <c r="D138" s="811"/>
      <c r="E138" s="811"/>
      <c r="F138" s="824"/>
      <c r="G138" s="812"/>
      <c r="H138" s="156"/>
      <c r="I138" s="156"/>
      <c r="J138" s="163"/>
      <c r="K138" s="159"/>
    </row>
    <row r="139" spans="1:11" ht="32.25" customHeight="1" x14ac:dyDescent="0.2">
      <c r="A139" s="831"/>
      <c r="B139" s="156">
        <v>3</v>
      </c>
      <c r="C139" s="814"/>
      <c r="D139" s="809"/>
      <c r="E139" s="810"/>
      <c r="F139" s="824"/>
      <c r="G139" s="812"/>
      <c r="H139" s="156"/>
      <c r="I139" s="156"/>
      <c r="J139" s="164" t="str">
        <f xml:space="preserve"> IF(OR(C135="X",D135="X",D137="x",E137="x",E139="X",F141="X",F143="X",G143="X" ),"x","")</f>
        <v/>
      </c>
      <c r="K139" s="159" t="s">
        <v>125</v>
      </c>
    </row>
    <row r="140" spans="1:11" ht="27.75" x14ac:dyDescent="0.2">
      <c r="A140" s="831"/>
      <c r="B140" s="156" t="s">
        <v>128</v>
      </c>
      <c r="C140" s="825"/>
      <c r="D140" s="809"/>
      <c r="E140" s="811"/>
      <c r="F140" s="824"/>
      <c r="G140" s="812"/>
      <c r="H140" s="156"/>
      <c r="I140" s="156"/>
      <c r="J140" s="165"/>
      <c r="K140" s="159"/>
    </row>
    <row r="141" spans="1:11" ht="27.75" customHeight="1" x14ac:dyDescent="0.2">
      <c r="A141" s="831"/>
      <c r="B141" s="156">
        <v>2</v>
      </c>
      <c r="C141" s="814"/>
      <c r="D141" s="807"/>
      <c r="E141" s="808"/>
      <c r="F141" s="810"/>
      <c r="G141" s="812"/>
      <c r="H141" s="156"/>
      <c r="I141" s="156"/>
      <c r="J141" s="166" t="str">
        <f xml:space="preserve"> IF(OR(C137="X",D139="X",E141="x",E143="x" ),"x","")</f>
        <v/>
      </c>
      <c r="K141" s="159" t="s">
        <v>127</v>
      </c>
    </row>
    <row r="142" spans="1:11" ht="27.75" x14ac:dyDescent="0.2">
      <c r="A142" s="831"/>
      <c r="B142" s="156" t="s">
        <v>250</v>
      </c>
      <c r="C142" s="825"/>
      <c r="D142" s="807"/>
      <c r="E142" s="809"/>
      <c r="F142" s="811"/>
      <c r="G142" s="812"/>
      <c r="H142" s="156"/>
      <c r="I142" s="156"/>
      <c r="J142" s="165"/>
      <c r="K142" s="159"/>
    </row>
    <row r="143" spans="1:11" ht="30" customHeight="1" x14ac:dyDescent="0.2">
      <c r="A143" s="831"/>
      <c r="B143" s="156">
        <v>1</v>
      </c>
      <c r="C143" s="814"/>
      <c r="D143" s="816"/>
      <c r="E143" s="818"/>
      <c r="F143" s="820"/>
      <c r="G143" s="822"/>
      <c r="H143" s="156"/>
      <c r="I143" s="156"/>
      <c r="J143" s="167" t="str">
        <f xml:space="preserve"> IF(OR(C139="X",C141="X",C143="x",D141="x",D143="x" ),"x","")</f>
        <v/>
      </c>
      <c r="K143" s="159" t="s">
        <v>129</v>
      </c>
    </row>
    <row r="144" spans="1:11" x14ac:dyDescent="0.2">
      <c r="A144" s="831"/>
      <c r="B144" s="156" t="s">
        <v>130</v>
      </c>
      <c r="C144" s="815"/>
      <c r="D144" s="817"/>
      <c r="E144" s="819"/>
      <c r="F144" s="821"/>
      <c r="G144" s="823"/>
      <c r="H144" s="156"/>
      <c r="I144" s="156"/>
      <c r="J144" s="156"/>
      <c r="K144" s="157"/>
    </row>
    <row r="145" spans="1:11" x14ac:dyDescent="0.2">
      <c r="A145" s="175"/>
      <c r="B145" s="156"/>
      <c r="C145" s="156">
        <v>1</v>
      </c>
      <c r="D145" s="156">
        <v>2</v>
      </c>
      <c r="E145" s="156">
        <v>3</v>
      </c>
      <c r="F145" s="156">
        <v>4</v>
      </c>
      <c r="G145" s="156">
        <v>5</v>
      </c>
      <c r="H145" s="156"/>
      <c r="I145" s="156"/>
      <c r="J145" s="156"/>
      <c r="K145" s="157"/>
    </row>
    <row r="146" spans="1:11" x14ac:dyDescent="0.2">
      <c r="A146" s="175"/>
      <c r="B146" s="156"/>
      <c r="C146" s="156" t="s">
        <v>131</v>
      </c>
      <c r="D146" s="156" t="s">
        <v>132</v>
      </c>
      <c r="E146" s="156" t="s">
        <v>133</v>
      </c>
      <c r="F146" s="156" t="s">
        <v>134</v>
      </c>
      <c r="G146" s="156" t="s">
        <v>135</v>
      </c>
      <c r="H146" s="156"/>
      <c r="I146" s="156"/>
      <c r="J146" s="156"/>
      <c r="K146" s="157"/>
    </row>
    <row r="147" spans="1:11" x14ac:dyDescent="0.2">
      <c r="A147" s="175"/>
      <c r="B147" s="156"/>
      <c r="C147" s="813" t="s">
        <v>136</v>
      </c>
      <c r="D147" s="813"/>
      <c r="E147" s="813"/>
      <c r="F147" s="813"/>
      <c r="G147" s="813"/>
      <c r="H147" s="156"/>
      <c r="I147" s="156"/>
      <c r="J147" s="156"/>
      <c r="K147" s="157"/>
    </row>
    <row r="148" spans="1:11" x14ac:dyDescent="0.2">
      <c r="A148" s="175"/>
      <c r="B148" s="156"/>
      <c r="C148" s="813"/>
      <c r="D148" s="813"/>
      <c r="E148" s="813"/>
      <c r="F148" s="813"/>
      <c r="G148" s="813"/>
      <c r="H148" s="156"/>
      <c r="I148" s="156"/>
      <c r="J148" s="156"/>
      <c r="K148" s="157"/>
    </row>
    <row r="149" spans="1:11" ht="15" thickBot="1" x14ac:dyDescent="0.25">
      <c r="A149" s="177"/>
      <c r="B149" s="178"/>
      <c r="C149" s="178"/>
      <c r="D149" s="178"/>
      <c r="E149" s="178"/>
      <c r="F149" s="178"/>
      <c r="G149" s="178"/>
      <c r="H149" s="178"/>
      <c r="I149" s="178"/>
      <c r="J149" s="178"/>
      <c r="K149" s="179"/>
    </row>
    <row r="150" spans="1:11" ht="15" thickBot="1" x14ac:dyDescent="0.25"/>
    <row r="151" spans="1:11" ht="31.5" customHeight="1" thickBot="1" x14ac:dyDescent="0.25">
      <c r="A151" s="139" t="s">
        <v>120</v>
      </c>
      <c r="B151" s="836" t="str">
        <f>DESCRIPCION!A31</f>
        <v>h</v>
      </c>
      <c r="C151" s="837"/>
      <c r="D151" s="837"/>
      <c r="E151" s="837"/>
      <c r="F151" s="837"/>
      <c r="G151" s="837"/>
      <c r="H151" s="837"/>
      <c r="I151" s="838"/>
      <c r="J151" s="140" t="s">
        <v>350</v>
      </c>
      <c r="K151" s="138" t="str">
        <f>IF(J157="x","EXTREMA",IF(J159="x","ALTA",IF(J161="x","MODERADA",IF(J163="x","BAJA",""))))</f>
        <v/>
      </c>
    </row>
    <row r="152" spans="1:11" ht="16.5" thickBot="1" x14ac:dyDescent="0.25">
      <c r="A152" s="845" t="s">
        <v>122</v>
      </c>
      <c r="B152" s="846"/>
      <c r="C152" s="846"/>
      <c r="D152" s="847" t="str">
        <f>PROBABILIDAD!T18</f>
        <v xml:space="preserve"> </v>
      </c>
      <c r="E152" s="848"/>
      <c r="F152" s="845" t="s">
        <v>351</v>
      </c>
      <c r="G152" s="846"/>
      <c r="H152" s="846"/>
      <c r="I152" s="849"/>
      <c r="J152" s="850"/>
      <c r="K152" s="851"/>
    </row>
    <row r="153" spans="1:11" x14ac:dyDescent="0.2">
      <c r="A153" s="175"/>
      <c r="B153" s="156"/>
      <c r="C153" s="156"/>
      <c r="D153" s="156"/>
      <c r="E153" s="156"/>
      <c r="F153" s="156"/>
      <c r="G153" s="156"/>
      <c r="H153" s="156"/>
      <c r="I153" s="156"/>
      <c r="J153" s="171"/>
      <c r="K153" s="172"/>
    </row>
    <row r="154" spans="1:11" x14ac:dyDescent="0.2">
      <c r="A154" s="175"/>
      <c r="B154" s="156"/>
      <c r="C154" s="176"/>
      <c r="D154" s="156"/>
      <c r="E154" s="156"/>
      <c r="F154" s="156"/>
      <c r="G154" s="156"/>
      <c r="H154" s="156"/>
      <c r="I154" s="156"/>
      <c r="J154" s="171"/>
      <c r="K154" s="172"/>
    </row>
    <row r="155" spans="1:11" ht="36" customHeight="1" x14ac:dyDescent="0.2">
      <c r="A155" s="831" t="s">
        <v>122</v>
      </c>
      <c r="B155" s="156">
        <v>5</v>
      </c>
      <c r="C155" s="832"/>
      <c r="D155" s="811"/>
      <c r="E155" s="812"/>
      <c r="F155" s="812"/>
      <c r="G155" s="812"/>
      <c r="H155" s="156"/>
      <c r="I155" s="156"/>
      <c r="J155" s="826" t="s">
        <v>121</v>
      </c>
      <c r="K155" s="827"/>
    </row>
    <row r="156" spans="1:11" ht="15" x14ac:dyDescent="0.2">
      <c r="A156" s="831"/>
      <c r="B156" s="156" t="s">
        <v>124</v>
      </c>
      <c r="C156" s="833"/>
      <c r="D156" s="811"/>
      <c r="E156" s="812"/>
      <c r="F156" s="812"/>
      <c r="G156" s="812"/>
      <c r="H156" s="156"/>
      <c r="I156" s="156"/>
      <c r="J156" s="158"/>
      <c r="K156" s="159"/>
    </row>
    <row r="157" spans="1:11" ht="27" customHeight="1" x14ac:dyDescent="0.2">
      <c r="A157" s="831"/>
      <c r="B157" s="156">
        <v>4</v>
      </c>
      <c r="C157" s="834"/>
      <c r="D157" s="811"/>
      <c r="E157" s="811"/>
      <c r="F157" s="824"/>
      <c r="G157" s="812"/>
      <c r="H157" s="156"/>
      <c r="I157" s="156"/>
      <c r="J157" s="162" t="str">
        <f xml:space="preserve"> IF(OR(E155="X",F155="X",G155="x",F157="x",G157="X",F159="X",G159="X",G161="X" ),"x","")</f>
        <v/>
      </c>
      <c r="K157" s="159" t="s">
        <v>123</v>
      </c>
    </row>
    <row r="158" spans="1:11" ht="27.75" x14ac:dyDescent="0.2">
      <c r="A158" s="831"/>
      <c r="B158" s="156" t="s">
        <v>126</v>
      </c>
      <c r="C158" s="835"/>
      <c r="D158" s="811"/>
      <c r="E158" s="811"/>
      <c r="F158" s="824"/>
      <c r="G158" s="812"/>
      <c r="H158" s="156"/>
      <c r="I158" s="156"/>
      <c r="J158" s="163"/>
      <c r="K158" s="159"/>
    </row>
    <row r="159" spans="1:11" ht="27.75" customHeight="1" x14ac:dyDescent="0.2">
      <c r="A159" s="831"/>
      <c r="B159" s="156">
        <v>3</v>
      </c>
      <c r="C159" s="814"/>
      <c r="D159" s="809"/>
      <c r="E159" s="810"/>
      <c r="F159" s="824"/>
      <c r="G159" s="812"/>
      <c r="H159" s="156"/>
      <c r="I159" s="156"/>
      <c r="J159" s="164" t="str">
        <f xml:space="preserve"> IF(OR(C155="X",D155="X",D157="x",E157="x",E159="X",F161="X",F163="X",G163="X" ),"x","")</f>
        <v/>
      </c>
      <c r="K159" s="159" t="s">
        <v>125</v>
      </c>
    </row>
    <row r="160" spans="1:11" ht="27.75" x14ac:dyDescent="0.2">
      <c r="A160" s="831"/>
      <c r="B160" s="156" t="s">
        <v>128</v>
      </c>
      <c r="C160" s="825"/>
      <c r="D160" s="809"/>
      <c r="E160" s="811"/>
      <c r="F160" s="824"/>
      <c r="G160" s="812"/>
      <c r="H160" s="156"/>
      <c r="I160" s="156"/>
      <c r="J160" s="165"/>
      <c r="K160" s="159"/>
    </row>
    <row r="161" spans="1:11" ht="27.75" customHeight="1" x14ac:dyDescent="0.2">
      <c r="A161" s="831"/>
      <c r="B161" s="156">
        <v>2</v>
      </c>
      <c r="C161" s="814"/>
      <c r="D161" s="807"/>
      <c r="E161" s="808"/>
      <c r="F161" s="810"/>
      <c r="G161" s="812"/>
      <c r="H161" s="156"/>
      <c r="I161" s="156"/>
      <c r="J161" s="166" t="str">
        <f xml:space="preserve"> IF(OR(C157="X",D159="X",E161="x",E163="x" ),"x","")</f>
        <v/>
      </c>
      <c r="K161" s="159" t="s">
        <v>127</v>
      </c>
    </row>
    <row r="162" spans="1:11" ht="27.75" x14ac:dyDescent="0.2">
      <c r="A162" s="831"/>
      <c r="B162" s="156" t="s">
        <v>250</v>
      </c>
      <c r="C162" s="825"/>
      <c r="D162" s="807"/>
      <c r="E162" s="809"/>
      <c r="F162" s="811"/>
      <c r="G162" s="812"/>
      <c r="H162" s="156"/>
      <c r="I162" s="156"/>
      <c r="J162" s="165"/>
      <c r="K162" s="159"/>
    </row>
    <row r="163" spans="1:11" ht="27.75" x14ac:dyDescent="0.2">
      <c r="A163" s="831"/>
      <c r="B163" s="156">
        <v>1</v>
      </c>
      <c r="C163" s="814"/>
      <c r="D163" s="816"/>
      <c r="E163" s="818"/>
      <c r="F163" s="820"/>
      <c r="G163" s="822"/>
      <c r="H163" s="156"/>
      <c r="I163" s="156"/>
      <c r="J163" s="167" t="str">
        <f xml:space="preserve"> IF(OR(C159="X",C161="X",C163="x",D161="x",D163="x" ),"x","")</f>
        <v/>
      </c>
      <c r="K163" s="159" t="s">
        <v>129</v>
      </c>
    </row>
    <row r="164" spans="1:11" ht="26.25" customHeight="1" x14ac:dyDescent="0.2">
      <c r="A164" s="831"/>
      <c r="B164" s="156" t="s">
        <v>130</v>
      </c>
      <c r="C164" s="815"/>
      <c r="D164" s="817"/>
      <c r="E164" s="819"/>
      <c r="F164" s="821"/>
      <c r="G164" s="823"/>
      <c r="H164" s="156"/>
      <c r="I164" s="156"/>
      <c r="J164" s="156"/>
      <c r="K164" s="157"/>
    </row>
    <row r="165" spans="1:11" x14ac:dyDescent="0.2">
      <c r="A165" s="175"/>
      <c r="B165" s="156"/>
      <c r="C165" s="156">
        <v>1</v>
      </c>
      <c r="D165" s="156">
        <v>2</v>
      </c>
      <c r="E165" s="156">
        <v>3</v>
      </c>
      <c r="F165" s="156">
        <v>4</v>
      </c>
      <c r="G165" s="156">
        <v>5</v>
      </c>
      <c r="H165" s="156"/>
      <c r="I165" s="156"/>
      <c r="J165" s="156"/>
      <c r="K165" s="157"/>
    </row>
    <row r="166" spans="1:11" x14ac:dyDescent="0.2">
      <c r="A166" s="175"/>
      <c r="B166" s="156"/>
      <c r="C166" s="156" t="s">
        <v>131</v>
      </c>
      <c r="D166" s="156" t="s">
        <v>132</v>
      </c>
      <c r="E166" s="156" t="s">
        <v>133</v>
      </c>
      <c r="F166" s="156" t="s">
        <v>134</v>
      </c>
      <c r="G166" s="156" t="s">
        <v>135</v>
      </c>
      <c r="H166" s="156"/>
      <c r="I166" s="156"/>
      <c r="J166" s="156"/>
      <c r="K166" s="157"/>
    </row>
    <row r="167" spans="1:11" x14ac:dyDescent="0.2">
      <c r="A167" s="175"/>
      <c r="B167" s="156"/>
      <c r="C167" s="813" t="s">
        <v>136</v>
      </c>
      <c r="D167" s="813"/>
      <c r="E167" s="813"/>
      <c r="F167" s="813"/>
      <c r="G167" s="813"/>
      <c r="H167" s="156"/>
      <c r="I167" s="156"/>
      <c r="J167" s="156"/>
      <c r="K167" s="157"/>
    </row>
    <row r="168" spans="1:11" x14ac:dyDescent="0.2">
      <c r="A168" s="175"/>
      <c r="B168" s="156"/>
      <c r="C168" s="813"/>
      <c r="D168" s="813"/>
      <c r="E168" s="813"/>
      <c r="F168" s="813"/>
      <c r="G168" s="813"/>
      <c r="H168" s="156"/>
      <c r="I168" s="156"/>
      <c r="J168" s="156"/>
      <c r="K168" s="157"/>
    </row>
    <row r="169" spans="1:11" ht="15" thickBot="1" x14ac:dyDescent="0.25">
      <c r="A169" s="177"/>
      <c r="B169" s="178"/>
      <c r="C169" s="178"/>
      <c r="D169" s="178"/>
      <c r="E169" s="178"/>
      <c r="F169" s="178"/>
      <c r="G169" s="178"/>
      <c r="H169" s="178"/>
      <c r="I169" s="178"/>
      <c r="J169" s="178"/>
      <c r="K169" s="179"/>
    </row>
    <row r="171" spans="1:11" ht="15" thickBot="1" x14ac:dyDescent="0.25"/>
    <row r="172" spans="1:11" ht="33.75" customHeight="1" thickBot="1" x14ac:dyDescent="0.25">
      <c r="A172" s="139" t="s">
        <v>120</v>
      </c>
      <c r="B172" s="828" t="str">
        <f>DESCRIPCION!A34</f>
        <v>i</v>
      </c>
      <c r="C172" s="829"/>
      <c r="D172" s="829"/>
      <c r="E172" s="829"/>
      <c r="F172" s="829"/>
      <c r="G172" s="829"/>
      <c r="H172" s="829"/>
      <c r="I172" s="830"/>
      <c r="J172" s="140" t="s">
        <v>350</v>
      </c>
      <c r="K172" s="138" t="str">
        <f>IF(J178="x","EXTREMA",IF(J180="x","ALTA",IF(J182="x","MODERADA",IF(J184="x","BAJA",""))))</f>
        <v/>
      </c>
    </row>
    <row r="173" spans="1:11" ht="16.5" thickBot="1" x14ac:dyDescent="0.25">
      <c r="A173" s="845" t="s">
        <v>122</v>
      </c>
      <c r="B173" s="846"/>
      <c r="C173" s="846"/>
      <c r="D173" s="847" t="str">
        <f>PROBABILIDAD!T19</f>
        <v xml:space="preserve"> </v>
      </c>
      <c r="E173" s="848"/>
      <c r="F173" s="845" t="s">
        <v>351</v>
      </c>
      <c r="G173" s="846"/>
      <c r="H173" s="846"/>
      <c r="I173" s="849"/>
      <c r="J173" s="850"/>
      <c r="K173" s="851"/>
    </row>
    <row r="174" spans="1:11" x14ac:dyDescent="0.2">
      <c r="A174" s="175"/>
      <c r="B174" s="156"/>
      <c r="C174" s="156"/>
      <c r="D174" s="156"/>
      <c r="E174" s="156"/>
      <c r="F174" s="156"/>
      <c r="G174" s="156"/>
      <c r="H174" s="156"/>
      <c r="I174" s="156"/>
      <c r="J174" s="171"/>
      <c r="K174" s="172"/>
    </row>
    <row r="175" spans="1:11" x14ac:dyDescent="0.2">
      <c r="A175" s="175"/>
      <c r="B175" s="156"/>
      <c r="C175" s="176"/>
      <c r="D175" s="156"/>
      <c r="E175" s="156"/>
      <c r="F175" s="156"/>
      <c r="G175" s="156"/>
      <c r="H175" s="156"/>
      <c r="I175" s="156"/>
      <c r="J175" s="171"/>
      <c r="K175" s="172"/>
    </row>
    <row r="176" spans="1:11" ht="31.5" customHeight="1" x14ac:dyDescent="0.2">
      <c r="A176" s="831" t="s">
        <v>122</v>
      </c>
      <c r="B176" s="156">
        <v>5</v>
      </c>
      <c r="C176" s="832"/>
      <c r="D176" s="811"/>
      <c r="E176" s="812"/>
      <c r="F176" s="812"/>
      <c r="G176" s="812"/>
      <c r="H176" s="156"/>
      <c r="I176" s="156"/>
      <c r="J176" s="826" t="s">
        <v>121</v>
      </c>
      <c r="K176" s="827"/>
    </row>
    <row r="177" spans="1:11" ht="15" x14ac:dyDescent="0.2">
      <c r="A177" s="831"/>
      <c r="B177" s="156" t="s">
        <v>124</v>
      </c>
      <c r="C177" s="833"/>
      <c r="D177" s="811"/>
      <c r="E177" s="812"/>
      <c r="F177" s="812"/>
      <c r="G177" s="812"/>
      <c r="H177" s="156"/>
      <c r="I177" s="156"/>
      <c r="J177" s="158"/>
      <c r="K177" s="159"/>
    </row>
    <row r="178" spans="1:11" ht="27.75" customHeight="1" x14ac:dyDescent="0.2">
      <c r="A178" s="831"/>
      <c r="B178" s="156">
        <v>4</v>
      </c>
      <c r="C178" s="834"/>
      <c r="D178" s="811"/>
      <c r="E178" s="811"/>
      <c r="F178" s="824"/>
      <c r="G178" s="812"/>
      <c r="H178" s="156"/>
      <c r="I178" s="156"/>
      <c r="J178" s="162" t="str">
        <f xml:space="preserve"> IF(OR(E176="X",F176="X",G176="x",F178="x",G178="X",F180="X",G180="X",G182="X" ),"x","")</f>
        <v/>
      </c>
      <c r="K178" s="159" t="s">
        <v>123</v>
      </c>
    </row>
    <row r="179" spans="1:11" ht="27.75" x14ac:dyDescent="0.2">
      <c r="A179" s="831"/>
      <c r="B179" s="156" t="s">
        <v>126</v>
      </c>
      <c r="C179" s="835"/>
      <c r="D179" s="811"/>
      <c r="E179" s="811"/>
      <c r="F179" s="824"/>
      <c r="G179" s="812"/>
      <c r="H179" s="156"/>
      <c r="I179" s="156"/>
      <c r="J179" s="163"/>
      <c r="K179" s="159"/>
    </row>
    <row r="180" spans="1:11" ht="32.25" customHeight="1" x14ac:dyDescent="0.2">
      <c r="A180" s="831"/>
      <c r="B180" s="156">
        <v>3</v>
      </c>
      <c r="C180" s="814"/>
      <c r="D180" s="809"/>
      <c r="E180" s="810"/>
      <c r="F180" s="824"/>
      <c r="G180" s="812"/>
      <c r="H180" s="156"/>
      <c r="I180" s="156"/>
      <c r="J180" s="164" t="str">
        <f xml:space="preserve"> IF(OR(C176="X",D176="X",D178="x",E178="x",E180="X",F182="X",F184="X",G184="X" ),"x","")</f>
        <v/>
      </c>
      <c r="K180" s="159" t="s">
        <v>125</v>
      </c>
    </row>
    <row r="181" spans="1:11" ht="27.75" x14ac:dyDescent="0.2">
      <c r="A181" s="831"/>
      <c r="B181" s="156" t="s">
        <v>128</v>
      </c>
      <c r="C181" s="825"/>
      <c r="D181" s="809"/>
      <c r="E181" s="811"/>
      <c r="F181" s="824"/>
      <c r="G181" s="812"/>
      <c r="H181" s="156"/>
      <c r="I181" s="156"/>
      <c r="J181" s="165"/>
      <c r="K181" s="159"/>
    </row>
    <row r="182" spans="1:11" ht="32.25" customHeight="1" x14ac:dyDescent="0.2">
      <c r="A182" s="831"/>
      <c r="B182" s="156">
        <v>2</v>
      </c>
      <c r="C182" s="814"/>
      <c r="D182" s="807"/>
      <c r="E182" s="808"/>
      <c r="F182" s="810"/>
      <c r="G182" s="812"/>
      <c r="H182" s="156"/>
      <c r="I182" s="156"/>
      <c r="J182" s="166" t="str">
        <f xml:space="preserve"> IF(OR(E182="X",D180="X",C178="x",E184="x" ),"x","")</f>
        <v/>
      </c>
      <c r="K182" s="159" t="s">
        <v>127</v>
      </c>
    </row>
    <row r="183" spans="1:11" ht="27.75" x14ac:dyDescent="0.2">
      <c r="A183" s="831"/>
      <c r="B183" s="156" t="s">
        <v>250</v>
      </c>
      <c r="C183" s="825"/>
      <c r="D183" s="807"/>
      <c r="E183" s="809"/>
      <c r="F183" s="811"/>
      <c r="G183" s="812"/>
      <c r="H183" s="156"/>
      <c r="I183" s="156"/>
      <c r="J183" s="165"/>
      <c r="K183" s="159"/>
    </row>
    <row r="184" spans="1:11" ht="27.75" x14ac:dyDescent="0.2">
      <c r="A184" s="831"/>
      <c r="B184" s="156">
        <v>1</v>
      </c>
      <c r="C184" s="814"/>
      <c r="D184" s="816"/>
      <c r="E184" s="818"/>
      <c r="F184" s="820"/>
      <c r="G184" s="822"/>
      <c r="H184" s="156"/>
      <c r="I184" s="156"/>
      <c r="J184" s="167" t="str">
        <f xml:space="preserve"> IF(OR(C180="X",C182="X",D182="x",D184="x",C184="x" ),"x","")</f>
        <v/>
      </c>
      <c r="K184" s="159" t="s">
        <v>129</v>
      </c>
    </row>
    <row r="185" spans="1:11" ht="24" customHeight="1" x14ac:dyDescent="0.2">
      <c r="A185" s="831"/>
      <c r="B185" s="156" t="s">
        <v>130</v>
      </c>
      <c r="C185" s="815"/>
      <c r="D185" s="817"/>
      <c r="E185" s="819"/>
      <c r="F185" s="821"/>
      <c r="G185" s="823"/>
      <c r="H185" s="156"/>
      <c r="I185" s="156"/>
      <c r="J185" s="156"/>
      <c r="K185" s="157"/>
    </row>
    <row r="186" spans="1:11" x14ac:dyDescent="0.2">
      <c r="A186" s="175"/>
      <c r="B186" s="156"/>
      <c r="C186" s="156">
        <v>1</v>
      </c>
      <c r="D186" s="156">
        <v>2</v>
      </c>
      <c r="E186" s="156">
        <v>3</v>
      </c>
      <c r="F186" s="156">
        <v>4</v>
      </c>
      <c r="G186" s="156">
        <v>5</v>
      </c>
      <c r="H186" s="156"/>
      <c r="I186" s="156"/>
      <c r="J186" s="156"/>
      <c r="K186" s="157"/>
    </row>
    <row r="187" spans="1:11" x14ac:dyDescent="0.2">
      <c r="A187" s="175"/>
      <c r="B187" s="156"/>
      <c r="C187" s="156" t="s">
        <v>131</v>
      </c>
      <c r="D187" s="156" t="s">
        <v>132</v>
      </c>
      <c r="E187" s="156" t="s">
        <v>133</v>
      </c>
      <c r="F187" s="156" t="s">
        <v>134</v>
      </c>
      <c r="G187" s="156" t="s">
        <v>135</v>
      </c>
      <c r="H187" s="156"/>
      <c r="I187" s="156"/>
      <c r="J187" s="156"/>
      <c r="K187" s="157"/>
    </row>
    <row r="188" spans="1:11" x14ac:dyDescent="0.2">
      <c r="A188" s="175"/>
      <c r="B188" s="156"/>
      <c r="C188" s="813" t="s">
        <v>136</v>
      </c>
      <c r="D188" s="813"/>
      <c r="E188" s="813"/>
      <c r="F188" s="813"/>
      <c r="G188" s="813"/>
      <c r="H188" s="156"/>
      <c r="I188" s="156"/>
      <c r="J188" s="156"/>
      <c r="K188" s="157"/>
    </row>
    <row r="189" spans="1:11" x14ac:dyDescent="0.2">
      <c r="A189" s="175"/>
      <c r="B189" s="156"/>
      <c r="C189" s="813"/>
      <c r="D189" s="813"/>
      <c r="E189" s="813"/>
      <c r="F189" s="813"/>
      <c r="G189" s="813"/>
      <c r="H189" s="156"/>
      <c r="I189" s="156"/>
      <c r="J189" s="156"/>
      <c r="K189" s="157"/>
    </row>
    <row r="190" spans="1:11" ht="15" thickBot="1" x14ac:dyDescent="0.25">
      <c r="A190" s="78"/>
      <c r="B190" s="79"/>
      <c r="C190" s="79"/>
      <c r="D190" s="79"/>
      <c r="E190" s="79"/>
      <c r="F190" s="79"/>
      <c r="G190" s="79"/>
      <c r="H190" s="79"/>
      <c r="I190" s="79"/>
      <c r="J190" s="79"/>
      <c r="K190" s="80"/>
    </row>
    <row r="191" spans="1:11" ht="15" thickBot="1" x14ac:dyDescent="0.25"/>
    <row r="192" spans="1:11" ht="33" customHeight="1" thickBot="1" x14ac:dyDescent="0.25">
      <c r="A192" s="139" t="s">
        <v>120</v>
      </c>
      <c r="B192" s="836" t="str">
        <f>DESCRIPCION!A37</f>
        <v>j</v>
      </c>
      <c r="C192" s="837"/>
      <c r="D192" s="837"/>
      <c r="E192" s="837"/>
      <c r="F192" s="837"/>
      <c r="G192" s="837"/>
      <c r="H192" s="837"/>
      <c r="I192" s="838"/>
      <c r="J192" s="140" t="s">
        <v>350</v>
      </c>
      <c r="K192" s="138" t="str">
        <f>IF(J198="x","EXTREMA",IF(J200="x","ALTA",IF(J202="x","MODERADA",IF(J204="x","BAJA",""))))</f>
        <v/>
      </c>
    </row>
    <row r="193" spans="1:11" ht="16.5" thickBot="1" x14ac:dyDescent="0.25">
      <c r="A193" s="845" t="s">
        <v>122</v>
      </c>
      <c r="B193" s="846"/>
      <c r="C193" s="846"/>
      <c r="D193" s="847" t="str">
        <f>PROBABILIDAD!T20</f>
        <v xml:space="preserve"> </v>
      </c>
      <c r="E193" s="848"/>
      <c r="F193" s="845" t="s">
        <v>351</v>
      </c>
      <c r="G193" s="846"/>
      <c r="H193" s="846"/>
      <c r="I193" s="849"/>
      <c r="J193" s="850"/>
      <c r="K193" s="851"/>
    </row>
    <row r="194" spans="1:11" x14ac:dyDescent="0.2">
      <c r="A194" s="175"/>
      <c r="B194" s="156"/>
      <c r="C194" s="156"/>
      <c r="D194" s="156"/>
      <c r="E194" s="156"/>
      <c r="F194" s="156"/>
      <c r="G194" s="156"/>
      <c r="H194" s="156"/>
      <c r="I194" s="156"/>
      <c r="J194" s="171"/>
      <c r="K194" s="172"/>
    </row>
    <row r="195" spans="1:11" x14ac:dyDescent="0.2">
      <c r="A195" s="175"/>
      <c r="B195" s="156"/>
      <c r="C195" s="176"/>
      <c r="D195" s="156"/>
      <c r="E195" s="156"/>
      <c r="F195" s="156"/>
      <c r="G195" s="156"/>
      <c r="H195" s="156"/>
      <c r="I195" s="156"/>
      <c r="J195" s="171"/>
      <c r="K195" s="172"/>
    </row>
    <row r="196" spans="1:11" ht="27" customHeight="1" x14ac:dyDescent="0.2">
      <c r="A196" s="831" t="s">
        <v>122</v>
      </c>
      <c r="B196" s="156">
        <v>5</v>
      </c>
      <c r="C196" s="832"/>
      <c r="D196" s="811"/>
      <c r="E196" s="812"/>
      <c r="F196" s="812"/>
      <c r="G196" s="812"/>
      <c r="H196" s="156"/>
      <c r="I196" s="156"/>
      <c r="J196" s="826" t="s">
        <v>121</v>
      </c>
      <c r="K196" s="827"/>
    </row>
    <row r="197" spans="1:11" ht="15" x14ac:dyDescent="0.2">
      <c r="A197" s="831"/>
      <c r="B197" s="156" t="s">
        <v>124</v>
      </c>
      <c r="C197" s="833"/>
      <c r="D197" s="811"/>
      <c r="E197" s="812"/>
      <c r="F197" s="812"/>
      <c r="G197" s="812"/>
      <c r="H197" s="156"/>
      <c r="I197" s="156"/>
      <c r="J197" s="158"/>
      <c r="K197" s="159"/>
    </row>
    <row r="198" spans="1:11" ht="30.75" customHeight="1" x14ac:dyDescent="0.2">
      <c r="A198" s="831"/>
      <c r="B198" s="156">
        <v>4</v>
      </c>
      <c r="C198" s="834"/>
      <c r="D198" s="811"/>
      <c r="E198" s="811"/>
      <c r="F198" s="824"/>
      <c r="G198" s="812"/>
      <c r="H198" s="156"/>
      <c r="I198" s="156"/>
      <c r="J198" s="162" t="str">
        <f xml:space="preserve"> IF(OR(E196="X",F196="X",G196="x",F198="x",G198="X",F200="X",G200="X",G202="X" ),"x","")</f>
        <v/>
      </c>
      <c r="K198" s="159" t="s">
        <v>123</v>
      </c>
    </row>
    <row r="199" spans="1:11" ht="27.75" x14ac:dyDescent="0.2">
      <c r="A199" s="831"/>
      <c r="B199" s="156" t="s">
        <v>126</v>
      </c>
      <c r="C199" s="835"/>
      <c r="D199" s="811"/>
      <c r="E199" s="811"/>
      <c r="F199" s="824"/>
      <c r="G199" s="812"/>
      <c r="H199" s="156"/>
      <c r="I199" s="156"/>
      <c r="J199" s="163"/>
      <c r="K199" s="159"/>
    </row>
    <row r="200" spans="1:11" ht="25.5" customHeight="1" x14ac:dyDescent="0.2">
      <c r="A200" s="831"/>
      <c r="B200" s="156">
        <v>3</v>
      </c>
      <c r="C200" s="814"/>
      <c r="D200" s="809"/>
      <c r="E200" s="810"/>
      <c r="F200" s="824"/>
      <c r="G200" s="812"/>
      <c r="H200" s="156"/>
      <c r="I200" s="156"/>
      <c r="J200" s="164" t="str">
        <f xml:space="preserve"> IF(OR(C196="X",D196="X",D198="x",E198="x",E200="X",F202="X",F204="X",G204="X" ),"x","")</f>
        <v/>
      </c>
      <c r="K200" s="159" t="s">
        <v>125</v>
      </c>
    </row>
    <row r="201" spans="1:11" ht="27.75" x14ac:dyDescent="0.2">
      <c r="A201" s="831"/>
      <c r="B201" s="156" t="s">
        <v>128</v>
      </c>
      <c r="C201" s="825"/>
      <c r="D201" s="809"/>
      <c r="E201" s="811"/>
      <c r="F201" s="824"/>
      <c r="G201" s="812"/>
      <c r="H201" s="156"/>
      <c r="I201" s="156"/>
      <c r="J201" s="165"/>
      <c r="K201" s="159"/>
    </row>
    <row r="202" spans="1:11" ht="32.25" customHeight="1" x14ac:dyDescent="0.2">
      <c r="A202" s="831"/>
      <c r="B202" s="156">
        <v>2</v>
      </c>
      <c r="C202" s="814"/>
      <c r="D202" s="807"/>
      <c r="E202" s="808"/>
      <c r="F202" s="810"/>
      <c r="G202" s="812"/>
      <c r="H202" s="156"/>
      <c r="I202" s="156"/>
      <c r="J202" s="166" t="str">
        <f xml:space="preserve"> IF(OR(C198="X",D200="X",E202="x",E204="x" ),"x","")</f>
        <v/>
      </c>
      <c r="K202" s="159" t="s">
        <v>127</v>
      </c>
    </row>
    <row r="203" spans="1:11" ht="27.75" x14ac:dyDescent="0.2">
      <c r="A203" s="831"/>
      <c r="B203" s="156" t="s">
        <v>250</v>
      </c>
      <c r="C203" s="825"/>
      <c r="D203" s="807"/>
      <c r="E203" s="809"/>
      <c r="F203" s="811"/>
      <c r="G203" s="812"/>
      <c r="H203" s="156"/>
      <c r="I203" s="156"/>
      <c r="J203" s="165"/>
      <c r="K203" s="159"/>
    </row>
    <row r="204" spans="1:11" ht="27.75" x14ac:dyDescent="0.2">
      <c r="A204" s="831"/>
      <c r="B204" s="156">
        <v>1</v>
      </c>
      <c r="C204" s="814"/>
      <c r="D204" s="816"/>
      <c r="E204" s="818"/>
      <c r="F204" s="820"/>
      <c r="G204" s="822"/>
      <c r="H204" s="156"/>
      <c r="I204" s="156"/>
      <c r="J204" s="167" t="str">
        <f xml:space="preserve"> IF(OR(C200="X",C202="X",D202="x",D204="x",C204="x" ),"x","")</f>
        <v/>
      </c>
      <c r="K204" s="159" t="s">
        <v>129</v>
      </c>
    </row>
    <row r="205" spans="1:11" ht="26.25" customHeight="1" x14ac:dyDescent="0.2">
      <c r="A205" s="831"/>
      <c r="B205" s="156" t="s">
        <v>130</v>
      </c>
      <c r="C205" s="815"/>
      <c r="D205" s="817"/>
      <c r="E205" s="819"/>
      <c r="F205" s="821"/>
      <c r="G205" s="823"/>
      <c r="H205" s="156"/>
      <c r="I205" s="156"/>
      <c r="J205" s="156"/>
      <c r="K205" s="157"/>
    </row>
    <row r="206" spans="1:11" x14ac:dyDescent="0.2">
      <c r="A206" s="175"/>
      <c r="B206" s="156"/>
      <c r="C206" s="156">
        <v>1</v>
      </c>
      <c r="D206" s="156">
        <v>2</v>
      </c>
      <c r="E206" s="156">
        <v>3</v>
      </c>
      <c r="F206" s="156">
        <v>4</v>
      </c>
      <c r="G206" s="156">
        <v>5</v>
      </c>
      <c r="H206" s="156"/>
      <c r="I206" s="156"/>
      <c r="J206" s="156"/>
      <c r="K206" s="157"/>
    </row>
    <row r="207" spans="1:11" x14ac:dyDescent="0.2">
      <c r="A207" s="175"/>
      <c r="B207" s="156"/>
      <c r="C207" s="156" t="s">
        <v>131</v>
      </c>
      <c r="D207" s="156" t="s">
        <v>132</v>
      </c>
      <c r="E207" s="156" t="s">
        <v>133</v>
      </c>
      <c r="F207" s="156" t="s">
        <v>134</v>
      </c>
      <c r="G207" s="156" t="s">
        <v>135</v>
      </c>
      <c r="H207" s="156"/>
      <c r="I207" s="156"/>
      <c r="J207" s="156"/>
      <c r="K207" s="157"/>
    </row>
    <row r="208" spans="1:11" x14ac:dyDescent="0.2">
      <c r="A208" s="175"/>
      <c r="B208" s="156"/>
      <c r="C208" s="813" t="s">
        <v>136</v>
      </c>
      <c r="D208" s="813"/>
      <c r="E208" s="813"/>
      <c r="F208" s="813"/>
      <c r="G208" s="813"/>
      <c r="H208" s="156"/>
      <c r="I208" s="156"/>
      <c r="J208" s="156"/>
      <c r="K208" s="157"/>
    </row>
    <row r="209" spans="1:11" x14ac:dyDescent="0.2">
      <c r="A209" s="175"/>
      <c r="B209" s="156"/>
      <c r="C209" s="813"/>
      <c r="D209" s="813"/>
      <c r="E209" s="813"/>
      <c r="F209" s="813"/>
      <c r="G209" s="813"/>
      <c r="H209" s="156"/>
      <c r="I209" s="156"/>
      <c r="J209" s="156"/>
      <c r="K209" s="157"/>
    </row>
    <row r="210" spans="1:11" ht="15" thickBot="1" x14ac:dyDescent="0.25">
      <c r="A210" s="78"/>
      <c r="B210" s="79"/>
      <c r="C210" s="79"/>
      <c r="D210" s="79"/>
      <c r="E210" s="79"/>
      <c r="F210" s="79"/>
      <c r="G210" s="79"/>
      <c r="H210" s="79"/>
      <c r="I210" s="79"/>
      <c r="J210" s="79"/>
      <c r="K210" s="80"/>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6" t="s">
        <v>137</v>
      </c>
    </row>
    <row r="2" spans="1:1" x14ac:dyDescent="0.25">
      <c r="A2" s="8"/>
    </row>
    <row r="3" spans="1:1" x14ac:dyDescent="0.25">
      <c r="A3" s="8" t="s">
        <v>138</v>
      </c>
    </row>
    <row r="4" spans="1:1" x14ac:dyDescent="0.25">
      <c r="A4" s="8" t="s">
        <v>139</v>
      </c>
    </row>
    <row r="6" spans="1:1" x14ac:dyDescent="0.25">
      <c r="A6" s="36"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6"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4" t="s">
        <v>155</v>
      </c>
      <c r="B28" s="46" t="s">
        <v>156</v>
      </c>
      <c r="C28" s="46" t="s">
        <v>157</v>
      </c>
    </row>
    <row r="29" spans="1:3" ht="144" customHeight="1" x14ac:dyDescent="0.25">
      <c r="A29" t="s">
        <v>158</v>
      </c>
      <c r="B29" s="37" t="s">
        <v>159</v>
      </c>
      <c r="C29" s="45" t="s">
        <v>160</v>
      </c>
    </row>
    <row r="30" spans="1:3" ht="135" x14ac:dyDescent="0.25">
      <c r="A30" s="42" t="s">
        <v>161</v>
      </c>
      <c r="B30" s="35" t="s">
        <v>162</v>
      </c>
      <c r="C30" s="45" t="s">
        <v>163</v>
      </c>
    </row>
    <row r="31" spans="1:3" ht="102.75" x14ac:dyDescent="0.25">
      <c r="A31" t="s">
        <v>164</v>
      </c>
      <c r="B31" s="35" t="s">
        <v>165</v>
      </c>
      <c r="C31" s="45" t="s">
        <v>166</v>
      </c>
    </row>
    <row r="32" spans="1:3" ht="102.75" x14ac:dyDescent="0.25">
      <c r="A32" t="s">
        <v>167</v>
      </c>
      <c r="B32" s="35" t="s">
        <v>168</v>
      </c>
      <c r="C32" s="45" t="s">
        <v>169</v>
      </c>
    </row>
    <row r="34" spans="1:3" x14ac:dyDescent="0.25">
      <c r="A34" t="s">
        <v>170</v>
      </c>
      <c r="C34" s="47" t="s">
        <v>171</v>
      </c>
    </row>
    <row r="35" spans="1:3" x14ac:dyDescent="0.25">
      <c r="A35">
        <v>1</v>
      </c>
      <c r="B35">
        <f>IF(' IMPACTO RIESGOS CORRUPCION'!D13="X",1,0)</f>
        <v>0</v>
      </c>
    </row>
    <row r="36" spans="1:3" x14ac:dyDescent="0.25">
      <c r="A36">
        <v>2</v>
      </c>
      <c r="B36">
        <f>IF(' IMPACTO RIESGOS CORRUPCION'!D14="X",1,0)</f>
        <v>0</v>
      </c>
      <c r="C36" s="24"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0</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0</v>
      </c>
    </row>
    <row r="45" spans="1:3" x14ac:dyDescent="0.25">
      <c r="A45">
        <v>11</v>
      </c>
      <c r="B45">
        <f>IF(' IMPACTO RIESGOS CORRUPCION'!D23="X",1,0)</f>
        <v>0</v>
      </c>
    </row>
    <row r="46" spans="1:3" x14ac:dyDescent="0.25">
      <c r="A46">
        <v>12</v>
      </c>
      <c r="B46">
        <f>IF(' IMPACTO RIESGOS CORRUPCION'!D24="X",1,0)</f>
        <v>0</v>
      </c>
    </row>
    <row r="47" spans="1:3" x14ac:dyDescent="0.25">
      <c r="A47">
        <v>13</v>
      </c>
      <c r="B47">
        <f>IF(' IMPACTO RIESGOS CORRUPCION'!D25="X",1,0)</f>
        <v>0</v>
      </c>
    </row>
    <row r="48" spans="1:3" x14ac:dyDescent="0.25">
      <c r="A48">
        <v>14</v>
      </c>
      <c r="B48">
        <f>IF(' IMPACTO RIESGOS CORRUPCION'!D26="X",1,0)</f>
        <v>0</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0</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1"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1" t="s">
        <v>183</v>
      </c>
      <c r="B159" t="s">
        <v>139</v>
      </c>
    </row>
    <row r="160" spans="1:2" x14ac:dyDescent="0.25">
      <c r="A160" t="s">
        <v>178</v>
      </c>
    </row>
    <row r="161" spans="1:1" x14ac:dyDescent="0.25">
      <c r="A161" t="s">
        <v>184</v>
      </c>
    </row>
    <row r="162" spans="1:1" x14ac:dyDescent="0.25">
      <c r="A162" t="s">
        <v>185</v>
      </c>
    </row>
    <row r="164" spans="1:1" x14ac:dyDescent="0.25">
      <c r="A164" s="41"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1" t="s">
        <v>190</v>
      </c>
    </row>
    <row r="171" spans="1:1" x14ac:dyDescent="0.25">
      <c r="A171" t="s">
        <v>178</v>
      </c>
    </row>
    <row r="172" spans="1:1" x14ac:dyDescent="0.25">
      <c r="A172" t="s">
        <v>191</v>
      </c>
    </row>
    <row r="173" spans="1:1" x14ac:dyDescent="0.25">
      <c r="A173" t="s">
        <v>192</v>
      </c>
    </row>
    <row r="175" spans="1:1" x14ac:dyDescent="0.25">
      <c r="A175" s="41" t="s">
        <v>193</v>
      </c>
    </row>
    <row r="176" spans="1:1" x14ac:dyDescent="0.25">
      <c r="A176" t="s">
        <v>178</v>
      </c>
    </row>
    <row r="177" spans="1:1" x14ac:dyDescent="0.25">
      <c r="A177" t="s">
        <v>194</v>
      </c>
    </row>
    <row r="178" spans="1:1" x14ac:dyDescent="0.25">
      <c r="A178" t="s">
        <v>195</v>
      </c>
    </row>
    <row r="180" spans="1:1" x14ac:dyDescent="0.25">
      <c r="A180" s="41"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1"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sheetPr>
  <dimension ref="A1:HV337"/>
  <sheetViews>
    <sheetView topLeftCell="F1" zoomScale="70" zoomScaleNormal="70"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6" width="19" style="1" customWidth="1"/>
    <col min="7" max="7" width="20.5703125" style="1" customWidth="1"/>
    <col min="8" max="8" width="25.7109375" style="1" customWidth="1"/>
    <col min="9" max="9" width="26.7109375" style="1" customWidth="1"/>
    <col min="10" max="10" width="29" style="1" customWidth="1"/>
    <col min="11" max="11" width="22.5703125" style="1" customWidth="1"/>
    <col min="12" max="12" width="49.28515625" style="1" customWidth="1"/>
    <col min="13" max="13" width="37.7109375" style="1" customWidth="1"/>
    <col min="14" max="16384" width="11.42578125" style="1"/>
  </cols>
  <sheetData>
    <row r="1" spans="1:230" customFormat="1" ht="15.75" customHeight="1" x14ac:dyDescent="0.25">
      <c r="A1" s="1003"/>
      <c r="B1" s="974" t="str">
        <f>CONTEXTO!B1</f>
        <v>PROCESO: SISTEMA INTEGRADO DE GESTIÓN</v>
      </c>
      <c r="C1" s="975"/>
      <c r="D1" s="975"/>
      <c r="E1" s="975"/>
      <c r="F1" s="975"/>
      <c r="G1" s="975"/>
      <c r="H1" s="976"/>
      <c r="I1" s="569" t="s">
        <v>519</v>
      </c>
      <c r="J1" s="569"/>
      <c r="K1" s="956"/>
    </row>
    <row r="2" spans="1:230" customFormat="1" ht="15.75" customHeight="1" x14ac:dyDescent="0.25">
      <c r="A2" s="512"/>
      <c r="B2" s="977"/>
      <c r="C2" s="978"/>
      <c r="D2" s="978"/>
      <c r="E2" s="978"/>
      <c r="F2" s="978"/>
      <c r="G2" s="978"/>
      <c r="H2" s="979"/>
      <c r="I2" s="531" t="s">
        <v>513</v>
      </c>
      <c r="J2" s="531"/>
      <c r="K2" s="957"/>
    </row>
    <row r="3" spans="1:230" customFormat="1" ht="36" customHeight="1" x14ac:dyDescent="0.25">
      <c r="A3" s="512"/>
      <c r="B3" s="980" t="s">
        <v>204</v>
      </c>
      <c r="C3" s="980"/>
      <c r="D3" s="980"/>
      <c r="E3" s="980"/>
      <c r="F3" s="980"/>
      <c r="G3" s="980"/>
      <c r="H3" s="980"/>
      <c r="I3" s="531" t="s">
        <v>514</v>
      </c>
      <c r="J3" s="531"/>
      <c r="K3" s="957"/>
    </row>
    <row r="4" spans="1:230" customFormat="1" ht="15.75" customHeight="1" thickBot="1" x14ac:dyDescent="0.3">
      <c r="A4" s="513"/>
      <c r="B4" s="981"/>
      <c r="C4" s="981"/>
      <c r="D4" s="981"/>
      <c r="E4" s="981"/>
      <c r="F4" s="981"/>
      <c r="G4" s="981"/>
      <c r="H4" s="981"/>
      <c r="I4" s="532" t="s">
        <v>531</v>
      </c>
      <c r="J4" s="532"/>
      <c r="K4" s="958"/>
    </row>
    <row r="5" spans="1:230" ht="15" thickBot="1" x14ac:dyDescent="0.25">
      <c r="B5" s="616"/>
      <c r="C5" s="616"/>
      <c r="D5" s="616"/>
      <c r="E5" s="616"/>
      <c r="F5" s="616"/>
      <c r="G5" s="616"/>
    </row>
    <row r="6" spans="1:230" customFormat="1" ht="24" customHeight="1" thickBot="1" x14ac:dyDescent="0.3">
      <c r="A6" s="968" t="str">
        <f>CONTEXTO!A8</f>
        <v xml:space="preserve">PROCESO: SISTEMA INTEGRADO DE GESTIÓN </v>
      </c>
      <c r="B6" s="969"/>
      <c r="C6" s="969"/>
      <c r="D6" s="969"/>
      <c r="E6" s="969"/>
      <c r="F6" s="969"/>
      <c r="G6" s="969"/>
      <c r="H6" s="969"/>
      <c r="I6" s="969"/>
      <c r="J6" s="969"/>
      <c r="K6" s="970"/>
    </row>
    <row r="7" spans="1:230" customFormat="1" ht="54.75" customHeight="1" x14ac:dyDescent="0.25">
      <c r="A7" s="971" t="str">
        <f>CONTEXTO!A9</f>
        <v>OBJETIVO: DESARROLLAR ACCIONES PARA LA IMPLEMENTACIÓN, SENSIBILIDAD Y MEJORA CONTINUA DEL SISTEMA INTEGRADO DE GESTIÓN DE LA ADMINISTRACIÓN MUNICIPAL DE IBAGUÉ “SIGAMI”, COMO HERRAMIENTA PARA LA TOMA DE DECISIONES Y EL CUMPLIMIENTO DE LA MISIÓN Y OBJETIVOS INSTITUCIONALES</v>
      </c>
      <c r="B7" s="972"/>
      <c r="C7" s="972"/>
      <c r="D7" s="972"/>
      <c r="E7" s="972"/>
      <c r="F7" s="972"/>
      <c r="G7" s="972"/>
      <c r="H7" s="972"/>
      <c r="I7" s="972"/>
      <c r="J7" s="972"/>
      <c r="K7" s="973"/>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row>
    <row r="8" spans="1:230" ht="15" thickBot="1" x14ac:dyDescent="0.25">
      <c r="C8" s="30"/>
      <c r="D8" s="30"/>
      <c r="E8" s="30"/>
      <c r="F8" s="30"/>
      <c r="G8" s="30"/>
      <c r="H8" s="30"/>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row>
    <row r="9" spans="1:230" s="51" customFormat="1" ht="30" customHeight="1" x14ac:dyDescent="0.25">
      <c r="A9" s="947" t="s">
        <v>87</v>
      </c>
      <c r="B9" s="928" t="s">
        <v>232</v>
      </c>
      <c r="C9" s="949" t="s">
        <v>251</v>
      </c>
      <c r="D9" s="939" t="s">
        <v>206</v>
      </c>
      <c r="E9" s="939"/>
      <c r="F9" s="939"/>
      <c r="G9" s="939"/>
      <c r="H9" s="939"/>
      <c r="I9" s="250" t="s">
        <v>207</v>
      </c>
      <c r="J9" s="940" t="s">
        <v>208</v>
      </c>
      <c r="K9" s="961" t="s">
        <v>209</v>
      </c>
      <c r="L9" s="1000" t="s">
        <v>545</v>
      </c>
      <c r="M9" s="908" t="s">
        <v>196</v>
      </c>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row>
    <row r="10" spans="1:230" s="52" customFormat="1" ht="75.75" customHeight="1" thickBot="1" x14ac:dyDescent="0.3">
      <c r="A10" s="948"/>
      <c r="B10" s="929"/>
      <c r="C10" s="950"/>
      <c r="D10" s="251" t="s">
        <v>210</v>
      </c>
      <c r="E10" s="49" t="s">
        <v>211</v>
      </c>
      <c r="F10" s="152" t="s">
        <v>212</v>
      </c>
      <c r="G10" s="152" t="s">
        <v>213</v>
      </c>
      <c r="H10" s="251" t="s">
        <v>214</v>
      </c>
      <c r="I10" s="50" t="s">
        <v>215</v>
      </c>
      <c r="J10" s="941"/>
      <c r="K10" s="962"/>
      <c r="L10" s="1000"/>
      <c r="M10" s="908"/>
    </row>
    <row r="11" spans="1:230" ht="20.25" customHeight="1" x14ac:dyDescent="0.2">
      <c r="A11" s="967" t="s">
        <v>418</v>
      </c>
      <c r="B11" s="966" t="s">
        <v>542</v>
      </c>
      <c r="C11" s="964" t="s">
        <v>538</v>
      </c>
      <c r="D11" s="963" t="s">
        <v>216</v>
      </c>
      <c r="E11" s="121" t="s">
        <v>217</v>
      </c>
      <c r="F11" s="253" t="s">
        <v>179</v>
      </c>
      <c r="G11" s="122">
        <f>IF(F11="Asignado",15,0)</f>
        <v>15</v>
      </c>
      <c r="H11" s="944" t="str">
        <f>IF(AND(G18&gt;0,G18&lt;=85),"Débil",IF(AND(G18&gt;85,G18&lt;=95),"Moderado",IF(G18&gt;96,"Fuerte"," ")))</f>
        <v>Moderado</v>
      </c>
      <c r="I11" s="922" t="s">
        <v>202</v>
      </c>
      <c r="J11" s="91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Moderado</v>
      </c>
      <c r="K11" s="959" t="str">
        <f>IF(J11="Fuerte","NO",IF(J11=" "," ","SI"))</f>
        <v>SI</v>
      </c>
      <c r="L11" s="1001"/>
      <c r="M11" s="909"/>
    </row>
    <row r="12" spans="1:230" ht="29.25" customHeight="1" x14ac:dyDescent="0.2">
      <c r="A12" s="913"/>
      <c r="B12" s="918"/>
      <c r="C12" s="964"/>
      <c r="D12" s="916"/>
      <c r="E12" s="92" t="s">
        <v>218</v>
      </c>
      <c r="F12" s="340" t="s">
        <v>181</v>
      </c>
      <c r="G12" s="61">
        <f>IF(F12="Adecuado",15,0)</f>
        <v>15</v>
      </c>
      <c r="H12" s="944"/>
      <c r="I12" s="946"/>
      <c r="J12" s="937"/>
      <c r="K12" s="960"/>
      <c r="L12" s="1001"/>
      <c r="M12" s="909"/>
    </row>
    <row r="13" spans="1:230" ht="43.5" customHeight="1" x14ac:dyDescent="0.2">
      <c r="A13" s="913"/>
      <c r="B13" s="918"/>
      <c r="C13" s="964"/>
      <c r="D13" s="48" t="s">
        <v>219</v>
      </c>
      <c r="E13" s="92" t="s">
        <v>220</v>
      </c>
      <c r="F13" s="62" t="s">
        <v>184</v>
      </c>
      <c r="G13" s="61">
        <f>IF(F13="Oportuna",15,0)</f>
        <v>15</v>
      </c>
      <c r="H13" s="944"/>
      <c r="I13" s="946"/>
      <c r="J13" s="937"/>
      <c r="K13" s="960"/>
      <c r="L13" s="1001"/>
      <c r="M13" s="909"/>
      <c r="N13" s="214"/>
    </row>
    <row r="14" spans="1:230" ht="43.5" customHeight="1" x14ac:dyDescent="0.2">
      <c r="A14" s="913"/>
      <c r="B14" s="918"/>
      <c r="C14" s="964"/>
      <c r="D14" s="48" t="s">
        <v>221</v>
      </c>
      <c r="E14" s="92" t="s">
        <v>222</v>
      </c>
      <c r="F14" s="215" t="s">
        <v>187</v>
      </c>
      <c r="G14" s="61">
        <f>IF(F14="Prevenir",15,IF(F14="Detectar",10,0))</f>
        <v>15</v>
      </c>
      <c r="H14" s="944"/>
      <c r="I14" s="946"/>
      <c r="J14" s="937"/>
      <c r="K14" s="960"/>
      <c r="L14" s="1001"/>
      <c r="M14" s="909"/>
    </row>
    <row r="15" spans="1:230" ht="29.25" customHeight="1" x14ac:dyDescent="0.2">
      <c r="A15" s="913"/>
      <c r="B15" s="918"/>
      <c r="C15" s="964"/>
      <c r="D15" s="48" t="s">
        <v>278</v>
      </c>
      <c r="E15" s="92" t="s">
        <v>224</v>
      </c>
      <c r="F15" s="62" t="s">
        <v>191</v>
      </c>
      <c r="G15" s="61">
        <f>IF(F15="Confiable",15,0)</f>
        <v>15</v>
      </c>
      <c r="H15" s="944"/>
      <c r="I15" s="946"/>
      <c r="J15" s="937"/>
      <c r="K15" s="960"/>
      <c r="L15" s="1001"/>
      <c r="M15" s="909"/>
    </row>
    <row r="16" spans="1:230" ht="43.5" customHeight="1" x14ac:dyDescent="0.2">
      <c r="A16" s="913"/>
      <c r="B16" s="918"/>
      <c r="C16" s="964"/>
      <c r="D16" s="48" t="s">
        <v>279</v>
      </c>
      <c r="E16" s="92" t="s">
        <v>226</v>
      </c>
      <c r="F16" s="215" t="s">
        <v>194</v>
      </c>
      <c r="G16" s="61">
        <f>IF(F16="Se investigan y se resuelven oportunamente",15,0)</f>
        <v>15</v>
      </c>
      <c r="H16" s="944"/>
      <c r="I16" s="946"/>
      <c r="J16" s="937"/>
      <c r="K16" s="960"/>
      <c r="L16" s="1001"/>
      <c r="M16" s="909"/>
    </row>
    <row r="17" spans="1:76" ht="48" customHeight="1" x14ac:dyDescent="0.2">
      <c r="A17" s="914"/>
      <c r="B17" s="918"/>
      <c r="C17" s="965"/>
      <c r="D17" s="43" t="s">
        <v>227</v>
      </c>
      <c r="E17" s="92" t="s">
        <v>228</v>
      </c>
      <c r="F17" s="62" t="s">
        <v>199</v>
      </c>
      <c r="G17" s="61">
        <f>IF(F17="Completa",10,IF(F17="Incompleta",5,0))</f>
        <v>0</v>
      </c>
      <c r="H17" s="945"/>
      <c r="I17" s="946"/>
      <c r="J17" s="937"/>
      <c r="K17" s="960"/>
      <c r="L17" s="370" t="s">
        <v>546</v>
      </c>
      <c r="M17" s="370" t="s">
        <v>555</v>
      </c>
      <c r="N17" s="338" t="s">
        <v>557</v>
      </c>
    </row>
    <row r="18" spans="1:76" ht="15.75" thickBot="1" x14ac:dyDescent="0.25">
      <c r="A18" s="111"/>
      <c r="B18" s="110"/>
      <c r="C18" s="108"/>
      <c r="D18" s="109"/>
      <c r="E18" s="56" t="s">
        <v>229</v>
      </c>
      <c r="F18" s="16"/>
      <c r="G18" s="123">
        <f>SUM(G11:G17)</f>
        <v>90</v>
      </c>
      <c r="H18" s="57"/>
      <c r="I18" s="112"/>
      <c r="J18" s="112"/>
      <c r="K18" s="113"/>
    </row>
    <row r="19" spans="1:76" ht="15" thickBot="1" x14ac:dyDescent="0.25">
      <c r="A19" s="53"/>
      <c r="B19" s="59"/>
    </row>
    <row r="20" spans="1:76" s="52" customFormat="1" ht="30" customHeight="1" x14ac:dyDescent="0.25">
      <c r="A20" s="947" t="s">
        <v>87</v>
      </c>
      <c r="B20" s="928" t="s">
        <v>232</v>
      </c>
      <c r="C20" s="949" t="s">
        <v>205</v>
      </c>
      <c r="D20" s="939" t="s">
        <v>206</v>
      </c>
      <c r="E20" s="939"/>
      <c r="F20" s="939"/>
      <c r="G20" s="939"/>
      <c r="H20" s="939"/>
      <c r="I20" s="96" t="s">
        <v>207</v>
      </c>
      <c r="J20" s="940" t="s">
        <v>208</v>
      </c>
      <c r="K20" s="942" t="s">
        <v>209</v>
      </c>
    </row>
    <row r="21" spans="1:76" s="52" customFormat="1" ht="75" customHeight="1" thickBot="1" x14ac:dyDescent="0.3">
      <c r="A21" s="948"/>
      <c r="B21" s="989"/>
      <c r="C21" s="950"/>
      <c r="D21" s="97" t="s">
        <v>210</v>
      </c>
      <c r="E21" s="49" t="s">
        <v>211</v>
      </c>
      <c r="F21" s="97" t="s">
        <v>212</v>
      </c>
      <c r="G21" s="97" t="s">
        <v>213</v>
      </c>
      <c r="H21" s="100" t="s">
        <v>230</v>
      </c>
      <c r="I21" s="50" t="s">
        <v>215</v>
      </c>
      <c r="J21" s="941"/>
      <c r="K21" s="943"/>
    </row>
    <row r="22" spans="1:76" ht="20.25" customHeight="1" x14ac:dyDescent="0.2">
      <c r="A22" s="967" t="s">
        <v>418</v>
      </c>
      <c r="B22" s="990" t="s">
        <v>384</v>
      </c>
      <c r="C22" s="982" t="s">
        <v>436</v>
      </c>
      <c r="D22" s="915" t="s">
        <v>216</v>
      </c>
      <c r="E22" s="94" t="s">
        <v>217</v>
      </c>
      <c r="F22" s="217" t="s">
        <v>179</v>
      </c>
      <c r="G22" s="125">
        <f>IF(F22="Asignado",15,0)</f>
        <v>15</v>
      </c>
      <c r="H22" s="985" t="str">
        <f>IF(AND(G29&gt;0,G29&lt;=85),"Débil",IF(AND(G29&gt;85,G29&lt;=95),"Moderado",IF(G29&gt;96,"Fuerte"," ")))</f>
        <v>Fuerte</v>
      </c>
      <c r="I22" s="986" t="s">
        <v>201</v>
      </c>
      <c r="J22" s="98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88" t="str">
        <f>IF(J22="Fuerte","NO",IF(J22=" "," ","SI"))</f>
        <v>NO</v>
      </c>
    </row>
    <row r="23" spans="1:76" ht="29.25" customHeight="1" x14ac:dyDescent="0.2">
      <c r="A23" s="913"/>
      <c r="B23" s="991"/>
      <c r="C23" s="983"/>
      <c r="D23" s="916"/>
      <c r="E23" s="92" t="s">
        <v>218</v>
      </c>
      <c r="F23" s="62" t="s">
        <v>181</v>
      </c>
      <c r="G23" s="61">
        <f>IF(F23="Adecuado",15,0)</f>
        <v>15</v>
      </c>
      <c r="H23" s="944"/>
      <c r="I23" s="946"/>
      <c r="J23" s="937"/>
      <c r="K23" s="938"/>
    </row>
    <row r="24" spans="1:76" ht="43.5" customHeight="1" x14ac:dyDescent="0.2">
      <c r="A24" s="913"/>
      <c r="B24" s="991"/>
      <c r="C24" s="983"/>
      <c r="D24" s="48" t="s">
        <v>219</v>
      </c>
      <c r="E24" s="92" t="s">
        <v>220</v>
      </c>
      <c r="F24" s="62" t="s">
        <v>184</v>
      </c>
      <c r="G24" s="61">
        <f>IF(F24="Oportuna",15,0)</f>
        <v>15</v>
      </c>
      <c r="H24" s="944"/>
      <c r="I24" s="946"/>
      <c r="J24" s="937"/>
      <c r="K24" s="938"/>
      <c r="L24" s="339"/>
    </row>
    <row r="25" spans="1:76" ht="43.5" customHeight="1" x14ac:dyDescent="0.2">
      <c r="A25" s="913"/>
      <c r="B25" s="991"/>
      <c r="C25" s="983"/>
      <c r="D25" s="48" t="s">
        <v>221</v>
      </c>
      <c r="E25" s="92" t="s">
        <v>222</v>
      </c>
      <c r="F25" s="215" t="s">
        <v>187</v>
      </c>
      <c r="G25" s="61">
        <f>IF(F25="Prevenir",15,IF(F25="Detectar",10,0))</f>
        <v>15</v>
      </c>
      <c r="H25" s="944"/>
      <c r="I25" s="946"/>
      <c r="J25" s="937"/>
      <c r="K25" s="938"/>
      <c r="L25" s="338"/>
    </row>
    <row r="26" spans="1:76" ht="29.25" customHeight="1" x14ac:dyDescent="0.2">
      <c r="A26" s="913"/>
      <c r="B26" s="991"/>
      <c r="C26" s="983"/>
      <c r="D26" s="48" t="s">
        <v>223</v>
      </c>
      <c r="E26" s="92" t="s">
        <v>224</v>
      </c>
      <c r="F26" s="62" t="s">
        <v>191</v>
      </c>
      <c r="G26" s="61">
        <f>IF(F26="Confiable",15,0)</f>
        <v>15</v>
      </c>
      <c r="H26" s="944"/>
      <c r="I26" s="946"/>
      <c r="J26" s="937"/>
      <c r="K26" s="938"/>
    </row>
    <row r="27" spans="1:76" ht="43.5" customHeight="1" x14ac:dyDescent="0.2">
      <c r="A27" s="913"/>
      <c r="B27" s="991"/>
      <c r="C27" s="983"/>
      <c r="D27" s="48" t="s">
        <v>225</v>
      </c>
      <c r="E27" s="92" t="s">
        <v>226</v>
      </c>
      <c r="F27" s="215" t="s">
        <v>194</v>
      </c>
      <c r="G27" s="61">
        <f>IF(F27="Se investigan y se resuelven oportunamente",15,0)</f>
        <v>15</v>
      </c>
      <c r="H27" s="944"/>
      <c r="I27" s="946"/>
      <c r="J27" s="937"/>
      <c r="K27" s="938"/>
    </row>
    <row r="28" spans="1:76" ht="29.25" customHeight="1" x14ac:dyDescent="0.2">
      <c r="A28" s="914"/>
      <c r="B28" s="991"/>
      <c r="C28" s="984"/>
      <c r="D28" s="43" t="s">
        <v>227</v>
      </c>
      <c r="E28" s="92" t="s">
        <v>228</v>
      </c>
      <c r="F28" s="62" t="s">
        <v>197</v>
      </c>
      <c r="G28" s="61">
        <f>IF(F28="Completa",10,IF(F28="Incompleta",5,0))</f>
        <v>10</v>
      </c>
      <c r="H28" s="945"/>
      <c r="I28" s="946"/>
      <c r="J28" s="937"/>
      <c r="K28" s="938"/>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row>
    <row r="29" spans="1:76" s="58" customFormat="1" ht="15.75" thickBot="1" x14ac:dyDescent="0.25">
      <c r="A29" s="111"/>
      <c r="B29" s="114"/>
      <c r="C29" s="54"/>
      <c r="D29" s="55"/>
      <c r="E29" s="124" t="s">
        <v>229</v>
      </c>
      <c r="F29" s="123"/>
      <c r="G29" s="123">
        <f>SUM(G22:G28)</f>
        <v>100</v>
      </c>
      <c r="H29" s="57"/>
      <c r="I29" s="112"/>
      <c r="J29" s="112"/>
      <c r="K29" s="113"/>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row>
    <row r="30" spans="1:76" ht="15" thickBot="1" x14ac:dyDescent="0.25">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row>
    <row r="31" spans="1:76" s="51" customFormat="1" ht="30" customHeight="1" x14ac:dyDescent="0.25">
      <c r="A31" s="947" t="s">
        <v>87</v>
      </c>
      <c r="B31" s="928" t="s">
        <v>232</v>
      </c>
      <c r="C31" s="949" t="s">
        <v>205</v>
      </c>
      <c r="D31" s="939" t="s">
        <v>206</v>
      </c>
      <c r="E31" s="939"/>
      <c r="F31" s="939"/>
      <c r="G31" s="939"/>
      <c r="H31" s="939"/>
      <c r="I31" s="96" t="s">
        <v>207</v>
      </c>
      <c r="J31" s="940" t="s">
        <v>208</v>
      </c>
      <c r="K31" s="942" t="s">
        <v>209</v>
      </c>
      <c r="L31" s="1002"/>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row>
    <row r="32" spans="1:76" s="52" customFormat="1" ht="75" customHeight="1" thickBot="1" x14ac:dyDescent="0.3">
      <c r="A32" s="948"/>
      <c r="B32" s="929"/>
      <c r="C32" s="950"/>
      <c r="D32" s="97" t="s">
        <v>210</v>
      </c>
      <c r="E32" s="49" t="s">
        <v>211</v>
      </c>
      <c r="F32" s="97" t="s">
        <v>212</v>
      </c>
      <c r="G32" s="97" t="s">
        <v>213</v>
      </c>
      <c r="H32" s="100" t="s">
        <v>230</v>
      </c>
      <c r="I32" s="50" t="s">
        <v>215</v>
      </c>
      <c r="J32" s="941"/>
      <c r="K32" s="943"/>
      <c r="L32" s="1002"/>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row>
    <row r="33" spans="1:76" ht="20.25" customHeight="1" x14ac:dyDescent="0.25">
      <c r="A33" s="967" t="s">
        <v>418</v>
      </c>
      <c r="B33" s="995" t="s">
        <v>403</v>
      </c>
      <c r="C33" s="992" t="s">
        <v>553</v>
      </c>
      <c r="D33" s="916" t="s">
        <v>216</v>
      </c>
      <c r="E33" s="121" t="s">
        <v>217</v>
      </c>
      <c r="F33" s="66" t="s">
        <v>179</v>
      </c>
      <c r="G33" s="125">
        <f>IF(F33="Asignado",15,0)</f>
        <v>15</v>
      </c>
      <c r="H33" s="944" t="str">
        <f>IF(AND(G40&gt;0,G40&lt;=85),"Débil",IF(AND(G40&gt;85,G40&lt;=95),"Moderado",IF(G40&gt;96,"Fuerte"," ")))</f>
        <v>Fuerte</v>
      </c>
      <c r="I33" s="922" t="s">
        <v>201</v>
      </c>
      <c r="J33" s="987"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925" t="str">
        <f>IF(J33="Fuerte","NO",IF(J33=" "," ","SI"))</f>
        <v>NO</v>
      </c>
      <c r="L33"/>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row>
    <row r="34" spans="1:76" ht="28.5" x14ac:dyDescent="0.25">
      <c r="A34" s="913"/>
      <c r="B34" s="918"/>
      <c r="C34" s="993"/>
      <c r="D34" s="916"/>
      <c r="E34" s="92" t="s">
        <v>218</v>
      </c>
      <c r="F34" s="62" t="s">
        <v>181</v>
      </c>
      <c r="G34" s="61">
        <f>IF(F34="Adecuado",15,0)</f>
        <v>15</v>
      </c>
      <c r="H34" s="944"/>
      <c r="I34" s="946"/>
      <c r="J34" s="937"/>
      <c r="K34" s="938"/>
      <c r="L34"/>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row>
    <row r="35" spans="1:76" ht="42.75" x14ac:dyDescent="0.25">
      <c r="A35" s="913"/>
      <c r="B35" s="918"/>
      <c r="C35" s="993"/>
      <c r="D35" s="48" t="s">
        <v>219</v>
      </c>
      <c r="E35" s="92" t="s">
        <v>220</v>
      </c>
      <c r="F35" s="62" t="s">
        <v>184</v>
      </c>
      <c r="G35" s="61">
        <f>IF(F35="Oportuna",15,0)</f>
        <v>15</v>
      </c>
      <c r="H35" s="944"/>
      <c r="I35" s="946"/>
      <c r="J35" s="937"/>
      <c r="K35" s="938"/>
      <c r="L35"/>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row>
    <row r="36" spans="1:76" ht="42.75" x14ac:dyDescent="0.25">
      <c r="A36" s="913"/>
      <c r="B36" s="918"/>
      <c r="C36" s="993"/>
      <c r="D36" s="48" t="s">
        <v>221</v>
      </c>
      <c r="E36" s="92" t="s">
        <v>222</v>
      </c>
      <c r="F36" s="215" t="s">
        <v>187</v>
      </c>
      <c r="G36" s="61">
        <f>IF(F36="Prevenir",15,IF(F36="Detectar",10,0))</f>
        <v>15</v>
      </c>
      <c r="H36" s="944"/>
      <c r="I36" s="946"/>
      <c r="J36" s="937"/>
      <c r="K36" s="938"/>
      <c r="L36"/>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row>
    <row r="37" spans="1:76" ht="28.5" x14ac:dyDescent="0.25">
      <c r="A37" s="913"/>
      <c r="B37" s="918"/>
      <c r="C37" s="993"/>
      <c r="D37" s="48" t="s">
        <v>223</v>
      </c>
      <c r="E37" s="92" t="s">
        <v>224</v>
      </c>
      <c r="F37" s="62" t="s">
        <v>191</v>
      </c>
      <c r="G37" s="61">
        <f>IF(F37="Confiable",15,0)</f>
        <v>15</v>
      </c>
      <c r="H37" s="944"/>
      <c r="I37" s="946"/>
      <c r="J37" s="937"/>
      <c r="K37" s="938"/>
      <c r="L37"/>
    </row>
    <row r="38" spans="1:76" ht="42.75" x14ac:dyDescent="0.25">
      <c r="A38" s="913"/>
      <c r="B38" s="918"/>
      <c r="C38" s="993"/>
      <c r="D38" s="48" t="s">
        <v>225</v>
      </c>
      <c r="E38" s="92" t="s">
        <v>226</v>
      </c>
      <c r="F38" s="215" t="s">
        <v>194</v>
      </c>
      <c r="G38" s="61">
        <f>IF(F38="Se investigan y se resuelven oportunamente",15,0)</f>
        <v>15</v>
      </c>
      <c r="H38" s="944"/>
      <c r="I38" s="946"/>
      <c r="J38" s="937"/>
      <c r="K38" s="938"/>
      <c r="L38"/>
    </row>
    <row r="39" spans="1:76" ht="28.5" x14ac:dyDescent="0.25">
      <c r="A39" s="914"/>
      <c r="B39" s="919"/>
      <c r="C39" s="994"/>
      <c r="D39" s="43" t="s">
        <v>227</v>
      </c>
      <c r="E39" s="92" t="s">
        <v>228</v>
      </c>
      <c r="F39" s="62" t="s">
        <v>197</v>
      </c>
      <c r="G39" s="61">
        <f>IF(F39="Completa",10,IF(F39="Incompleta",5,0))</f>
        <v>10</v>
      </c>
      <c r="H39" s="945"/>
      <c r="I39" s="946"/>
      <c r="J39" s="937"/>
      <c r="K39" s="938"/>
      <c r="L39"/>
    </row>
    <row r="40" spans="1:76" ht="15.75" thickBot="1" x14ac:dyDescent="0.25">
      <c r="A40" s="116"/>
      <c r="B40" s="117"/>
      <c r="C40" s="118"/>
      <c r="D40" s="55"/>
      <c r="E40" s="126" t="s">
        <v>229</v>
      </c>
      <c r="F40" s="123"/>
      <c r="G40" s="123">
        <f>SUM(G33:G39)</f>
        <v>100</v>
      </c>
      <c r="H40" s="57"/>
      <c r="I40" s="112"/>
      <c r="J40" s="112"/>
      <c r="K40" s="113"/>
    </row>
    <row r="41" spans="1:76" ht="15" thickBot="1" x14ac:dyDescent="0.25">
      <c r="A41" s="53"/>
      <c r="B41" s="59"/>
    </row>
    <row r="42" spans="1:76" s="52" customFormat="1" ht="30" customHeight="1" x14ac:dyDescent="0.25">
      <c r="A42" s="947" t="s">
        <v>87</v>
      </c>
      <c r="B42" s="928" t="s">
        <v>232</v>
      </c>
      <c r="C42" s="949" t="s">
        <v>205</v>
      </c>
      <c r="D42" s="939" t="s">
        <v>206</v>
      </c>
      <c r="E42" s="939"/>
      <c r="F42" s="939"/>
      <c r="G42" s="939"/>
      <c r="H42" s="939"/>
      <c r="I42" s="96" t="s">
        <v>207</v>
      </c>
      <c r="J42" s="940" t="s">
        <v>208</v>
      </c>
      <c r="K42" s="942" t="s">
        <v>209</v>
      </c>
    </row>
    <row r="43" spans="1:76" s="52" customFormat="1" ht="60.75" thickBot="1" x14ac:dyDescent="0.3">
      <c r="A43" s="948"/>
      <c r="B43" s="929"/>
      <c r="C43" s="950"/>
      <c r="D43" s="97" t="s">
        <v>210</v>
      </c>
      <c r="E43" s="49" t="s">
        <v>211</v>
      </c>
      <c r="F43" s="97" t="s">
        <v>212</v>
      </c>
      <c r="G43" s="97" t="s">
        <v>213</v>
      </c>
      <c r="H43" s="100" t="s">
        <v>230</v>
      </c>
      <c r="I43" s="50" t="s">
        <v>215</v>
      </c>
      <c r="J43" s="941"/>
      <c r="K43" s="943"/>
    </row>
    <row r="44" spans="1:76" ht="20.25" customHeight="1" x14ac:dyDescent="0.2">
      <c r="A44" s="952" t="s">
        <v>424</v>
      </c>
      <c r="B44" s="951" t="s">
        <v>407</v>
      </c>
      <c r="C44" s="996" t="s">
        <v>544</v>
      </c>
      <c r="D44" s="916" t="s">
        <v>216</v>
      </c>
      <c r="E44" s="121" t="s">
        <v>217</v>
      </c>
      <c r="F44" s="66" t="s">
        <v>179</v>
      </c>
      <c r="G44" s="122">
        <f>IF(F44="Asignado",15,0)</f>
        <v>15</v>
      </c>
      <c r="H44" s="944" t="str">
        <f>IF(AND(G51&gt;0,G51&lt;=85),"Débil",IF(AND(G51&gt;85,G51&lt;=95),"Moderado",IF(G51&gt;96,"Fuerte"," ")))</f>
        <v>Fuerte</v>
      </c>
      <c r="I44" s="922" t="s">
        <v>201</v>
      </c>
      <c r="J44" s="91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25" t="str">
        <f>IF(J44="Fuerte","NO",IF(J44=" "," ","SI"))</f>
        <v>NO</v>
      </c>
    </row>
    <row r="45" spans="1:76" ht="28.5" x14ac:dyDescent="0.2">
      <c r="A45" s="913"/>
      <c r="B45" s="593"/>
      <c r="C45" s="983"/>
      <c r="D45" s="916"/>
      <c r="E45" s="92" t="s">
        <v>218</v>
      </c>
      <c r="F45" s="62" t="s">
        <v>181</v>
      </c>
      <c r="G45" s="61">
        <f>IF(F45="Adecuado",15,0)</f>
        <v>15</v>
      </c>
      <c r="H45" s="944"/>
      <c r="I45" s="946"/>
      <c r="J45" s="937"/>
      <c r="K45" s="938"/>
    </row>
    <row r="46" spans="1:76" ht="42.75" x14ac:dyDescent="0.2">
      <c r="A46" s="913"/>
      <c r="B46" s="593"/>
      <c r="C46" s="983"/>
      <c r="D46" s="48" t="s">
        <v>219</v>
      </c>
      <c r="E46" s="92" t="s">
        <v>220</v>
      </c>
      <c r="F46" s="62" t="s">
        <v>184</v>
      </c>
      <c r="G46" s="61">
        <f>IF(F46="Oportuna",15,0)</f>
        <v>15</v>
      </c>
      <c r="H46" s="944"/>
      <c r="I46" s="946"/>
      <c r="J46" s="937"/>
      <c r="K46" s="938"/>
    </row>
    <row r="47" spans="1:76" ht="42.75" x14ac:dyDescent="0.2">
      <c r="A47" s="913"/>
      <c r="B47" s="593"/>
      <c r="C47" s="983"/>
      <c r="D47" s="48" t="s">
        <v>221</v>
      </c>
      <c r="E47" s="92" t="s">
        <v>222</v>
      </c>
      <c r="F47" s="215" t="s">
        <v>187</v>
      </c>
      <c r="G47" s="61">
        <f>IF(F47="Prevenir",15,IF(F47="Detectar",10,0))</f>
        <v>15</v>
      </c>
      <c r="H47" s="944"/>
      <c r="I47" s="946"/>
      <c r="J47" s="937"/>
      <c r="K47" s="938"/>
    </row>
    <row r="48" spans="1:76" ht="28.5" x14ac:dyDescent="0.2">
      <c r="A48" s="913"/>
      <c r="B48" s="593"/>
      <c r="C48" s="983"/>
      <c r="D48" s="48" t="s">
        <v>223</v>
      </c>
      <c r="E48" s="92" t="s">
        <v>224</v>
      </c>
      <c r="F48" s="62" t="s">
        <v>191</v>
      </c>
      <c r="G48" s="61">
        <f>IF(F48="Confiable",15,0)</f>
        <v>15</v>
      </c>
      <c r="H48" s="944"/>
      <c r="I48" s="946"/>
      <c r="J48" s="937"/>
      <c r="K48" s="938"/>
    </row>
    <row r="49" spans="1:77" ht="42.75" x14ac:dyDescent="0.2">
      <c r="A49" s="913"/>
      <c r="B49" s="593"/>
      <c r="C49" s="983"/>
      <c r="D49" s="48" t="s">
        <v>225</v>
      </c>
      <c r="E49" s="92" t="s">
        <v>226</v>
      </c>
      <c r="F49" s="215" t="s">
        <v>194</v>
      </c>
      <c r="G49" s="61">
        <f>IF(F49="Se investigan y se resuelven oportunamente",15,0)</f>
        <v>15</v>
      </c>
      <c r="H49" s="944"/>
      <c r="I49" s="946"/>
      <c r="J49" s="937"/>
      <c r="K49" s="938"/>
    </row>
    <row r="50" spans="1:77" ht="28.5" x14ac:dyDescent="0.2">
      <c r="A50" s="914"/>
      <c r="B50" s="593"/>
      <c r="C50" s="984"/>
      <c r="D50" s="43" t="s">
        <v>227</v>
      </c>
      <c r="E50" s="92" t="s">
        <v>228</v>
      </c>
      <c r="F50" s="62" t="s">
        <v>197</v>
      </c>
      <c r="G50" s="61">
        <f>IF(F50="Completa",10,IF(F50="Incompleta",5,0))</f>
        <v>10</v>
      </c>
      <c r="H50" s="945"/>
      <c r="I50" s="946"/>
      <c r="J50" s="937"/>
      <c r="K50" s="938"/>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row>
    <row r="51" spans="1:77" s="58" customFormat="1" ht="15.75" thickBot="1" x14ac:dyDescent="0.25">
      <c r="A51" s="116"/>
      <c r="B51" s="119"/>
      <c r="C51" s="54"/>
      <c r="D51" s="55"/>
      <c r="E51" s="126" t="s">
        <v>229</v>
      </c>
      <c r="F51" s="123"/>
      <c r="G51" s="123">
        <f>SUM(G44:G50)</f>
        <v>100</v>
      </c>
      <c r="H51" s="57"/>
      <c r="I51" s="112"/>
      <c r="J51" s="112"/>
      <c r="K51" s="113"/>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row>
    <row r="52" spans="1:77" ht="15" thickBot="1" x14ac:dyDescent="0.25">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row>
    <row r="53" spans="1:77" s="51" customFormat="1" ht="30" customHeight="1" x14ac:dyDescent="0.25">
      <c r="A53" s="947" t="s">
        <v>87</v>
      </c>
      <c r="B53" s="928" t="s">
        <v>232</v>
      </c>
      <c r="C53" s="949" t="s">
        <v>205</v>
      </c>
      <c r="D53" s="939" t="s">
        <v>206</v>
      </c>
      <c r="E53" s="939"/>
      <c r="F53" s="939"/>
      <c r="G53" s="939"/>
      <c r="H53" s="939"/>
      <c r="I53" s="96" t="s">
        <v>207</v>
      </c>
      <c r="J53" s="940" t="s">
        <v>208</v>
      </c>
      <c r="K53" s="942" t="s">
        <v>209</v>
      </c>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s="52" customFormat="1" ht="60.75" thickBot="1" x14ac:dyDescent="0.3">
      <c r="A54" s="948"/>
      <c r="B54" s="929"/>
      <c r="C54" s="950"/>
      <c r="D54" s="97" t="s">
        <v>210</v>
      </c>
      <c r="E54" s="49" t="s">
        <v>211</v>
      </c>
      <c r="F54" s="97" t="s">
        <v>212</v>
      </c>
      <c r="G54" s="97" t="s">
        <v>213</v>
      </c>
      <c r="H54" s="100" t="s">
        <v>230</v>
      </c>
      <c r="I54" s="50" t="s">
        <v>215</v>
      </c>
      <c r="J54" s="941"/>
      <c r="K54" s="943"/>
    </row>
    <row r="55" spans="1:77" ht="20.25" customHeight="1" x14ac:dyDescent="0.2">
      <c r="A55" s="952" t="s">
        <v>424</v>
      </c>
      <c r="B55" s="951" t="s">
        <v>396</v>
      </c>
      <c r="C55" s="982" t="s">
        <v>496</v>
      </c>
      <c r="D55" s="916" t="s">
        <v>216</v>
      </c>
      <c r="E55" s="121" t="s">
        <v>217</v>
      </c>
      <c r="F55" s="66" t="s">
        <v>179</v>
      </c>
      <c r="G55" s="122">
        <f>IF(F55="Asignado",15,0)</f>
        <v>15</v>
      </c>
      <c r="H55" s="944" t="str">
        <f>IF(AND(G62&gt;0,G62&lt;=85),"Débil",IF(AND(G62&gt;85,G62&lt;=95),"Moderado",IF(G62&gt;96,"Fuerte"," ")))</f>
        <v>Fuerte</v>
      </c>
      <c r="I55" s="922" t="s">
        <v>201</v>
      </c>
      <c r="J55" s="91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925" t="str">
        <f>IF(J55="Fuerte","NO",IF(J55=" "," ","SI"))</f>
        <v>NO</v>
      </c>
    </row>
    <row r="56" spans="1:77" ht="28.5" x14ac:dyDescent="0.2">
      <c r="A56" s="913"/>
      <c r="B56" s="593"/>
      <c r="C56" s="983"/>
      <c r="D56" s="916"/>
      <c r="E56" s="92" t="s">
        <v>218</v>
      </c>
      <c r="F56" s="62" t="s">
        <v>181</v>
      </c>
      <c r="G56" s="61">
        <f>IF(F56="Adecuado",15,0)</f>
        <v>15</v>
      </c>
      <c r="H56" s="944"/>
      <c r="I56" s="946"/>
      <c r="J56" s="937"/>
      <c r="K56" s="938"/>
    </row>
    <row r="57" spans="1:77" ht="42.75" x14ac:dyDescent="0.2">
      <c r="A57" s="913"/>
      <c r="B57" s="593"/>
      <c r="C57" s="983"/>
      <c r="D57" s="48" t="s">
        <v>219</v>
      </c>
      <c r="E57" s="92" t="s">
        <v>220</v>
      </c>
      <c r="F57" s="62" t="s">
        <v>184</v>
      </c>
      <c r="G57" s="61">
        <f>IF(F57="Oportuna",15,0)</f>
        <v>15</v>
      </c>
      <c r="H57" s="944"/>
      <c r="I57" s="946"/>
      <c r="J57" s="937"/>
      <c r="K57" s="938"/>
    </row>
    <row r="58" spans="1:77" ht="42.75" x14ac:dyDescent="0.2">
      <c r="A58" s="913"/>
      <c r="B58" s="593"/>
      <c r="C58" s="983"/>
      <c r="D58" s="48" t="s">
        <v>221</v>
      </c>
      <c r="E58" s="92" t="s">
        <v>222</v>
      </c>
      <c r="F58" s="215" t="s">
        <v>187</v>
      </c>
      <c r="G58" s="61">
        <f>IF(F58="Prevenir",15,IF(F58="Detectar",10,0))</f>
        <v>15</v>
      </c>
      <c r="H58" s="944"/>
      <c r="I58" s="946"/>
      <c r="J58" s="937"/>
      <c r="K58" s="938"/>
    </row>
    <row r="59" spans="1:77" ht="28.5" x14ac:dyDescent="0.2">
      <c r="A59" s="913"/>
      <c r="B59" s="593"/>
      <c r="C59" s="983"/>
      <c r="D59" s="48" t="s">
        <v>223</v>
      </c>
      <c r="E59" s="92" t="s">
        <v>224</v>
      </c>
      <c r="F59" s="62" t="s">
        <v>191</v>
      </c>
      <c r="G59" s="61">
        <f>IF(F59="Confiable",15,0)</f>
        <v>15</v>
      </c>
      <c r="H59" s="944"/>
      <c r="I59" s="946"/>
      <c r="J59" s="937"/>
      <c r="K59" s="938"/>
    </row>
    <row r="60" spans="1:77" ht="42.75" x14ac:dyDescent="0.2">
      <c r="A60" s="913"/>
      <c r="B60" s="593"/>
      <c r="C60" s="983"/>
      <c r="D60" s="48" t="s">
        <v>225</v>
      </c>
      <c r="E60" s="92" t="s">
        <v>226</v>
      </c>
      <c r="F60" s="215" t="s">
        <v>194</v>
      </c>
      <c r="G60" s="61">
        <f>IF(F60="Se investigan y se resuelven oportunamente",15,0)</f>
        <v>15</v>
      </c>
      <c r="H60" s="944"/>
      <c r="I60" s="946"/>
      <c r="J60" s="937"/>
      <c r="K60" s="938"/>
    </row>
    <row r="61" spans="1:77" ht="28.5" x14ac:dyDescent="0.2">
      <c r="A61" s="914"/>
      <c r="B61" s="594"/>
      <c r="C61" s="983"/>
      <c r="D61" s="43" t="s">
        <v>227</v>
      </c>
      <c r="E61" s="92" t="s">
        <v>228</v>
      </c>
      <c r="F61" s="62" t="s">
        <v>197</v>
      </c>
      <c r="G61" s="61">
        <f>IF(F61="Completa",10,IF(F61="Incompleta",5,0))</f>
        <v>10</v>
      </c>
      <c r="H61" s="945"/>
      <c r="I61" s="946"/>
      <c r="J61" s="937"/>
      <c r="K61" s="938"/>
    </row>
    <row r="62" spans="1:77" ht="15.75" thickBot="1" x14ac:dyDescent="0.25">
      <c r="A62" s="116"/>
      <c r="B62" s="117"/>
      <c r="C62" s="120"/>
      <c r="D62" s="55"/>
      <c r="E62" s="56" t="s">
        <v>229</v>
      </c>
      <c r="F62" s="16"/>
      <c r="G62" s="16">
        <f>SUM(G55:G61)</f>
        <v>100</v>
      </c>
      <c r="H62" s="57"/>
      <c r="I62" s="112"/>
      <c r="J62" s="112"/>
      <c r="K62" s="113"/>
    </row>
    <row r="63" spans="1:77" ht="15" thickBot="1" x14ac:dyDescent="0.25">
      <c r="A63" s="53"/>
      <c r="B63" s="59"/>
    </row>
    <row r="64" spans="1:77" ht="27" customHeight="1" x14ac:dyDescent="0.2">
      <c r="A64" s="947" t="s">
        <v>87</v>
      </c>
      <c r="B64" s="928" t="s">
        <v>232</v>
      </c>
      <c r="C64" s="949" t="s">
        <v>205</v>
      </c>
      <c r="D64" s="939" t="s">
        <v>206</v>
      </c>
      <c r="E64" s="939"/>
      <c r="F64" s="939"/>
      <c r="G64" s="939"/>
      <c r="H64" s="939"/>
      <c r="I64" s="96" t="s">
        <v>207</v>
      </c>
      <c r="J64" s="940" t="s">
        <v>208</v>
      </c>
      <c r="K64" s="942" t="s">
        <v>209</v>
      </c>
    </row>
    <row r="65" spans="1:11" ht="37.5" customHeight="1" thickBot="1" x14ac:dyDescent="0.25">
      <c r="A65" s="948"/>
      <c r="B65" s="929"/>
      <c r="C65" s="950"/>
      <c r="D65" s="97" t="s">
        <v>210</v>
      </c>
      <c r="E65" s="49" t="s">
        <v>211</v>
      </c>
      <c r="F65" s="97" t="s">
        <v>212</v>
      </c>
      <c r="G65" s="97" t="s">
        <v>213</v>
      </c>
      <c r="H65" s="100" t="s">
        <v>230</v>
      </c>
      <c r="I65" s="50" t="s">
        <v>215</v>
      </c>
      <c r="J65" s="941"/>
      <c r="K65" s="943"/>
    </row>
    <row r="66" spans="1:11" ht="28.5" customHeight="1" x14ac:dyDescent="0.2">
      <c r="A66" s="952" t="s">
        <v>424</v>
      </c>
      <c r="B66" s="951" t="s">
        <v>497</v>
      </c>
      <c r="C66" s="982" t="s">
        <v>554</v>
      </c>
      <c r="D66" s="916" t="s">
        <v>216</v>
      </c>
      <c r="E66" s="121" t="s">
        <v>217</v>
      </c>
      <c r="F66" s="66" t="s">
        <v>179</v>
      </c>
      <c r="G66" s="122">
        <f>IF(F66="Asignado",15,0)</f>
        <v>15</v>
      </c>
      <c r="H66" s="944" t="str">
        <f>IF(AND(G73&gt;0,G73&lt;=85),"Débil",IF(AND(G73&gt;85,G73&lt;=95),"Moderado",IF(G73&gt;96,"Fuerte"," ")))</f>
        <v>Fuerte</v>
      </c>
      <c r="I66" s="922" t="s">
        <v>201</v>
      </c>
      <c r="J66" s="91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925" t="str">
        <f>IF(J66="Fuerte","NO",IF(J66=" "," ","SI"))</f>
        <v>NO</v>
      </c>
    </row>
    <row r="67" spans="1:11" ht="31.5" customHeight="1" x14ac:dyDescent="0.2">
      <c r="A67" s="913"/>
      <c r="B67" s="593"/>
      <c r="C67" s="983"/>
      <c r="D67" s="916"/>
      <c r="E67" s="92" t="s">
        <v>218</v>
      </c>
      <c r="F67" s="62" t="s">
        <v>181</v>
      </c>
      <c r="G67" s="61">
        <f>IF(F67="Adecuado",15,0)</f>
        <v>15</v>
      </c>
      <c r="H67" s="944"/>
      <c r="I67" s="946"/>
      <c r="J67" s="937"/>
      <c r="K67" s="938"/>
    </row>
    <row r="68" spans="1:11" ht="34.5" customHeight="1" x14ac:dyDescent="0.2">
      <c r="A68" s="913"/>
      <c r="B68" s="593"/>
      <c r="C68" s="983"/>
      <c r="D68" s="48" t="s">
        <v>219</v>
      </c>
      <c r="E68" s="92" t="s">
        <v>220</v>
      </c>
      <c r="F68" s="62" t="s">
        <v>184</v>
      </c>
      <c r="G68" s="61">
        <f>IF(F68="Oportuna",15,0)</f>
        <v>15</v>
      </c>
      <c r="H68" s="944"/>
      <c r="I68" s="946"/>
      <c r="J68" s="937"/>
      <c r="K68" s="938"/>
    </row>
    <row r="69" spans="1:11" ht="46.5" customHeight="1" x14ac:dyDescent="0.2">
      <c r="A69" s="913"/>
      <c r="B69" s="593"/>
      <c r="C69" s="983"/>
      <c r="D69" s="48" t="s">
        <v>221</v>
      </c>
      <c r="E69" s="92" t="s">
        <v>222</v>
      </c>
      <c r="F69" s="215" t="s">
        <v>187</v>
      </c>
      <c r="G69" s="61">
        <f>IF(F69="Prevenir",15,IF(F69="Detectar",10,0))</f>
        <v>15</v>
      </c>
      <c r="H69" s="944"/>
      <c r="I69" s="946"/>
      <c r="J69" s="937"/>
      <c r="K69" s="938"/>
    </row>
    <row r="70" spans="1:11" ht="42.75" customHeight="1" x14ac:dyDescent="0.2">
      <c r="A70" s="913"/>
      <c r="B70" s="593"/>
      <c r="C70" s="983"/>
      <c r="D70" s="48" t="s">
        <v>223</v>
      </c>
      <c r="E70" s="92" t="s">
        <v>224</v>
      </c>
      <c r="F70" s="62" t="s">
        <v>191</v>
      </c>
      <c r="G70" s="61">
        <f>IF(F70="Confiable",15,0)</f>
        <v>15</v>
      </c>
      <c r="H70" s="944"/>
      <c r="I70" s="946"/>
      <c r="J70" s="937"/>
      <c r="K70" s="938"/>
    </row>
    <row r="71" spans="1:11" ht="47.25" customHeight="1" x14ac:dyDescent="0.2">
      <c r="A71" s="913"/>
      <c r="B71" s="593"/>
      <c r="C71" s="983"/>
      <c r="D71" s="48" t="s">
        <v>225</v>
      </c>
      <c r="E71" s="92" t="s">
        <v>226</v>
      </c>
      <c r="F71" s="215" t="s">
        <v>194</v>
      </c>
      <c r="G71" s="61">
        <f>IF(F71="Se investigan y se resuelven oportunamente",15,0)</f>
        <v>15</v>
      </c>
      <c r="H71" s="944"/>
      <c r="I71" s="946"/>
      <c r="J71" s="937"/>
      <c r="K71" s="938"/>
    </row>
    <row r="72" spans="1:11" ht="48" customHeight="1" x14ac:dyDescent="0.2">
      <c r="A72" s="914"/>
      <c r="B72" s="594"/>
      <c r="C72" s="983"/>
      <c r="D72" s="43" t="s">
        <v>227</v>
      </c>
      <c r="E72" s="92" t="s">
        <v>228</v>
      </c>
      <c r="F72" s="62" t="s">
        <v>197</v>
      </c>
      <c r="G72" s="61">
        <f>IF(F72="Completa",10,IF(F72="Incompleta",5,0))</f>
        <v>10</v>
      </c>
      <c r="H72" s="945"/>
      <c r="I72" s="946"/>
      <c r="J72" s="937"/>
      <c r="K72" s="938"/>
    </row>
    <row r="73" spans="1:11" ht="29.25" customHeight="1" thickBot="1" x14ac:dyDescent="0.25">
      <c r="A73" s="116"/>
      <c r="B73" s="117"/>
      <c r="C73" s="120"/>
      <c r="D73" s="55"/>
      <c r="E73" s="126" t="s">
        <v>229</v>
      </c>
      <c r="F73" s="123"/>
      <c r="G73" s="123">
        <f>SUM(G66:G72)</f>
        <v>100</v>
      </c>
      <c r="H73" s="57"/>
      <c r="I73" s="112"/>
      <c r="J73" s="112"/>
      <c r="K73" s="113"/>
    </row>
    <row r="74" spans="1:11" ht="18.75" customHeight="1" thickBot="1" x14ac:dyDescent="0.25">
      <c r="A74" s="53"/>
      <c r="B74" s="59"/>
    </row>
    <row r="75" spans="1:11" s="52" customFormat="1" ht="30" customHeight="1" x14ac:dyDescent="0.25">
      <c r="A75" s="947" t="s">
        <v>87</v>
      </c>
      <c r="B75" s="928" t="s">
        <v>232</v>
      </c>
      <c r="C75" s="949" t="s">
        <v>205</v>
      </c>
      <c r="D75" s="939" t="s">
        <v>206</v>
      </c>
      <c r="E75" s="939"/>
      <c r="F75" s="939"/>
      <c r="G75" s="939"/>
      <c r="H75" s="939"/>
      <c r="I75" s="96" t="s">
        <v>207</v>
      </c>
      <c r="J75" s="940" t="s">
        <v>208</v>
      </c>
      <c r="K75" s="942" t="s">
        <v>209</v>
      </c>
    </row>
    <row r="76" spans="1:11" s="52" customFormat="1" ht="60.75" thickBot="1" x14ac:dyDescent="0.3">
      <c r="A76" s="948"/>
      <c r="B76" s="929"/>
      <c r="C76" s="950"/>
      <c r="D76" s="97" t="s">
        <v>210</v>
      </c>
      <c r="E76" s="49" t="s">
        <v>211</v>
      </c>
      <c r="F76" s="97" t="s">
        <v>212</v>
      </c>
      <c r="G76" s="97" t="s">
        <v>213</v>
      </c>
      <c r="H76" s="100" t="s">
        <v>230</v>
      </c>
      <c r="I76" s="50" t="s">
        <v>215</v>
      </c>
      <c r="J76" s="941"/>
      <c r="K76" s="943"/>
    </row>
    <row r="77" spans="1:11" ht="20.25" customHeight="1" x14ac:dyDescent="0.2">
      <c r="A77" s="952"/>
      <c r="B77" s="951"/>
      <c r="C77" s="953"/>
      <c r="D77" s="916" t="s">
        <v>216</v>
      </c>
      <c r="E77" s="121" t="s">
        <v>217</v>
      </c>
      <c r="F77" s="66" t="s">
        <v>179</v>
      </c>
      <c r="G77" s="122"/>
      <c r="H77" s="944" t="str">
        <f>IF(AND(G84&gt;0,G84&lt;=85),"Débil",IF(AND(G84&gt;85,G84&lt;=95),"Moderado",IF(G84&gt;96,"Fuerte"," ")))</f>
        <v xml:space="preserve"> </v>
      </c>
      <c r="I77" s="922"/>
      <c r="J77" s="91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925" t="str">
        <f>IF(J77="Fuerte","NO",IF(J77=" "," ","SI"))</f>
        <v xml:space="preserve"> </v>
      </c>
    </row>
    <row r="78" spans="1:11" ht="28.5" x14ac:dyDescent="0.2">
      <c r="A78" s="913"/>
      <c r="B78" s="593"/>
      <c r="C78" s="954"/>
      <c r="D78" s="916"/>
      <c r="E78" s="92" t="s">
        <v>218</v>
      </c>
      <c r="F78" s="62" t="s">
        <v>181</v>
      </c>
      <c r="G78" s="61"/>
      <c r="H78" s="944"/>
      <c r="I78" s="946"/>
      <c r="J78" s="937"/>
      <c r="K78" s="938"/>
    </row>
    <row r="79" spans="1:11" ht="42.75" x14ac:dyDescent="0.2">
      <c r="A79" s="913"/>
      <c r="B79" s="593"/>
      <c r="C79" s="954"/>
      <c r="D79" s="48" t="s">
        <v>219</v>
      </c>
      <c r="E79" s="92" t="s">
        <v>220</v>
      </c>
      <c r="F79" s="62" t="s">
        <v>184</v>
      </c>
      <c r="G79" s="61"/>
      <c r="H79" s="944"/>
      <c r="I79" s="946"/>
      <c r="J79" s="937"/>
      <c r="K79" s="938"/>
    </row>
    <row r="80" spans="1:11" ht="42.75" x14ac:dyDescent="0.2">
      <c r="A80" s="913"/>
      <c r="B80" s="593"/>
      <c r="C80" s="954"/>
      <c r="D80" s="48" t="s">
        <v>221</v>
      </c>
      <c r="E80" s="92" t="s">
        <v>222</v>
      </c>
      <c r="F80" s="215" t="s">
        <v>188</v>
      </c>
      <c r="G80" s="61"/>
      <c r="H80" s="944"/>
      <c r="I80" s="946"/>
      <c r="J80" s="937"/>
      <c r="K80" s="938"/>
    </row>
    <row r="81" spans="1:78" ht="28.5" x14ac:dyDescent="0.2">
      <c r="A81" s="913"/>
      <c r="B81" s="593"/>
      <c r="C81" s="954"/>
      <c r="D81" s="48" t="s">
        <v>223</v>
      </c>
      <c r="E81" s="92" t="s">
        <v>224</v>
      </c>
      <c r="F81" s="62" t="s">
        <v>191</v>
      </c>
      <c r="G81" s="61"/>
      <c r="H81" s="944"/>
      <c r="I81" s="946"/>
      <c r="J81" s="937"/>
      <c r="K81" s="938"/>
    </row>
    <row r="82" spans="1:78" ht="42.75" x14ac:dyDescent="0.2">
      <c r="A82" s="913"/>
      <c r="B82" s="593"/>
      <c r="C82" s="954"/>
      <c r="D82" s="48" t="s">
        <v>225</v>
      </c>
      <c r="E82" s="92" t="s">
        <v>226</v>
      </c>
      <c r="F82" s="215" t="s">
        <v>194</v>
      </c>
      <c r="G82" s="61"/>
      <c r="H82" s="944"/>
      <c r="I82" s="946"/>
      <c r="J82" s="937"/>
      <c r="K82" s="938"/>
    </row>
    <row r="83" spans="1:78" ht="28.5" x14ac:dyDescent="0.2">
      <c r="A83" s="914"/>
      <c r="B83" s="594"/>
      <c r="C83" s="955"/>
      <c r="D83" s="43" t="s">
        <v>227</v>
      </c>
      <c r="E83" s="92" t="s">
        <v>228</v>
      </c>
      <c r="F83" s="62" t="s">
        <v>197</v>
      </c>
      <c r="G83" s="61"/>
      <c r="H83" s="945"/>
      <c r="I83" s="946"/>
      <c r="J83" s="937"/>
      <c r="K83" s="938"/>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row>
    <row r="84" spans="1:78" s="58" customFormat="1" ht="15.75" thickBot="1" x14ac:dyDescent="0.25">
      <c r="A84" s="116"/>
      <c r="B84" s="117"/>
      <c r="C84" s="54" t="s">
        <v>252</v>
      </c>
      <c r="D84" s="55"/>
      <c r="E84" s="126" t="s">
        <v>229</v>
      </c>
      <c r="F84" s="123"/>
      <c r="G84" s="123">
        <f>SUM(G77:G83)</f>
        <v>0</v>
      </c>
      <c r="H84" s="57"/>
      <c r="I84" s="112"/>
      <c r="J84" s="112"/>
      <c r="K84" s="113"/>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ht="15" thickBot="1" x14ac:dyDescent="0.25">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1:78" s="51" customFormat="1" ht="30" customHeight="1" x14ac:dyDescent="0.25">
      <c r="A86" s="947" t="s">
        <v>87</v>
      </c>
      <c r="B86" s="928" t="s">
        <v>232</v>
      </c>
      <c r="C86" s="949" t="s">
        <v>205</v>
      </c>
      <c r="D86" s="939" t="s">
        <v>206</v>
      </c>
      <c r="E86" s="939"/>
      <c r="F86" s="939"/>
      <c r="G86" s="939"/>
      <c r="H86" s="939"/>
      <c r="I86" s="96" t="s">
        <v>207</v>
      </c>
      <c r="J86" s="940" t="s">
        <v>208</v>
      </c>
      <c r="K86" s="942" t="s">
        <v>209</v>
      </c>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row>
    <row r="87" spans="1:78" s="52" customFormat="1" ht="60.75" thickBot="1" x14ac:dyDescent="0.3">
      <c r="A87" s="948"/>
      <c r="B87" s="929"/>
      <c r="C87" s="950"/>
      <c r="D87" s="97" t="s">
        <v>210</v>
      </c>
      <c r="E87" s="49" t="s">
        <v>211</v>
      </c>
      <c r="F87" s="97" t="s">
        <v>212</v>
      </c>
      <c r="G87" s="97" t="s">
        <v>213</v>
      </c>
      <c r="H87" s="100" t="s">
        <v>230</v>
      </c>
      <c r="I87" s="50" t="s">
        <v>215</v>
      </c>
      <c r="J87" s="941"/>
      <c r="K87" s="943"/>
    </row>
    <row r="88" spans="1:78" ht="20.25" customHeight="1" x14ac:dyDescent="0.2">
      <c r="A88" s="912"/>
      <c r="B88" s="592"/>
      <c r="C88" s="954"/>
      <c r="D88" s="916" t="s">
        <v>216</v>
      </c>
      <c r="E88" s="121" t="s">
        <v>217</v>
      </c>
      <c r="F88" s="66" t="s">
        <v>178</v>
      </c>
      <c r="G88" s="122">
        <f>IF(F88="Asignado",15,0)</f>
        <v>0</v>
      </c>
      <c r="H88" s="944" t="str">
        <f>IF(AND(G95&gt;0,G95&lt;=85),"Débil",IF(AND(G95&gt;85,G95&lt;=95),"Moderado",IF(G95&gt;96,"Fuerte"," ")))</f>
        <v xml:space="preserve"> </v>
      </c>
      <c r="I88" s="922"/>
      <c r="J88" s="91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925" t="str">
        <f>IF(J88="Fuerte","NO",IF(J88=" "," ","SI"))</f>
        <v xml:space="preserve"> </v>
      </c>
    </row>
    <row r="89" spans="1:78" ht="28.5" x14ac:dyDescent="0.2">
      <c r="A89" s="913"/>
      <c r="B89" s="593"/>
      <c r="C89" s="954"/>
      <c r="D89" s="916"/>
      <c r="E89" s="92" t="s">
        <v>218</v>
      </c>
      <c r="F89" s="62" t="s">
        <v>178</v>
      </c>
      <c r="G89" s="61">
        <f>IF(F89="Adecuado",15,0)</f>
        <v>0</v>
      </c>
      <c r="H89" s="944"/>
      <c r="I89" s="946"/>
      <c r="J89" s="937"/>
      <c r="K89" s="938"/>
    </row>
    <row r="90" spans="1:78" ht="42.75" x14ac:dyDescent="0.2">
      <c r="A90" s="913"/>
      <c r="B90" s="593"/>
      <c r="C90" s="954"/>
      <c r="D90" s="48" t="s">
        <v>219</v>
      </c>
      <c r="E90" s="92" t="s">
        <v>220</v>
      </c>
      <c r="F90" s="62" t="s">
        <v>178</v>
      </c>
      <c r="G90" s="61">
        <f>IF(F90="Oportuna",15,0)</f>
        <v>0</v>
      </c>
      <c r="H90" s="944"/>
      <c r="I90" s="946"/>
      <c r="J90" s="937"/>
      <c r="K90" s="938"/>
    </row>
    <row r="91" spans="1:78" ht="42.75" x14ac:dyDescent="0.2">
      <c r="A91" s="913"/>
      <c r="B91" s="593"/>
      <c r="C91" s="954"/>
      <c r="D91" s="48" t="s">
        <v>221</v>
      </c>
      <c r="E91" s="92" t="s">
        <v>222</v>
      </c>
      <c r="F91" s="215" t="s">
        <v>178</v>
      </c>
      <c r="G91" s="61">
        <f>IF(F91="Prevenir",15,IF(F91="Detectar",10,0))</f>
        <v>0</v>
      </c>
      <c r="H91" s="944"/>
      <c r="I91" s="946"/>
      <c r="J91" s="937"/>
      <c r="K91" s="938"/>
    </row>
    <row r="92" spans="1:78" ht="28.5" x14ac:dyDescent="0.2">
      <c r="A92" s="913"/>
      <c r="B92" s="593"/>
      <c r="C92" s="954"/>
      <c r="D92" s="48" t="s">
        <v>223</v>
      </c>
      <c r="E92" s="92" t="s">
        <v>224</v>
      </c>
      <c r="F92" s="62" t="s">
        <v>178</v>
      </c>
      <c r="G92" s="61">
        <f>IF(F92="Confiable",15,0)</f>
        <v>0</v>
      </c>
      <c r="H92" s="944"/>
      <c r="I92" s="946"/>
      <c r="J92" s="937"/>
      <c r="K92" s="938"/>
    </row>
    <row r="93" spans="1:78" ht="42.75" x14ac:dyDescent="0.2">
      <c r="A93" s="913"/>
      <c r="B93" s="593"/>
      <c r="C93" s="954"/>
      <c r="D93" s="48" t="s">
        <v>225</v>
      </c>
      <c r="E93" s="92" t="s">
        <v>226</v>
      </c>
      <c r="F93" s="215" t="s">
        <v>178</v>
      </c>
      <c r="G93" s="61">
        <f>IF(F93="Se investigan y se resuelven oportunamente",15,0)</f>
        <v>0</v>
      </c>
      <c r="H93" s="944"/>
      <c r="I93" s="946"/>
      <c r="J93" s="937"/>
      <c r="K93" s="938"/>
    </row>
    <row r="94" spans="1:78" ht="28.5" x14ac:dyDescent="0.2">
      <c r="A94" s="914"/>
      <c r="B94" s="594"/>
      <c r="C94" s="955"/>
      <c r="D94" s="43" t="s">
        <v>227</v>
      </c>
      <c r="E94" s="92" t="s">
        <v>228</v>
      </c>
      <c r="F94" s="62" t="s">
        <v>178</v>
      </c>
      <c r="G94" s="61">
        <f>IF(F94="Completa",10,IF(F94="Incompleta",5,0))</f>
        <v>0</v>
      </c>
      <c r="H94" s="945"/>
      <c r="I94" s="946"/>
      <c r="J94" s="937"/>
      <c r="K94" s="938"/>
    </row>
    <row r="95" spans="1:78" ht="15.75" thickBot="1" x14ac:dyDescent="0.25">
      <c r="A95" s="116"/>
      <c r="B95" s="117"/>
      <c r="C95" s="54"/>
      <c r="D95" s="55"/>
      <c r="E95" s="56" t="s">
        <v>229</v>
      </c>
      <c r="F95" s="16"/>
      <c r="G95" s="16">
        <f>SUM(G88:G94)</f>
        <v>0</v>
      </c>
      <c r="H95" s="57"/>
      <c r="I95" s="112"/>
      <c r="J95" s="112"/>
      <c r="K95" s="113"/>
    </row>
    <row r="96" spans="1:78" ht="15" thickBot="1" x14ac:dyDescent="0.25">
      <c r="A96" s="53"/>
      <c r="B96" s="59"/>
    </row>
    <row r="97" spans="1:78" s="52" customFormat="1" ht="30" customHeight="1" x14ac:dyDescent="0.25">
      <c r="A97" s="947" t="s">
        <v>87</v>
      </c>
      <c r="B97" s="928" t="s">
        <v>232</v>
      </c>
      <c r="C97" s="949" t="s">
        <v>205</v>
      </c>
      <c r="D97" s="939" t="s">
        <v>206</v>
      </c>
      <c r="E97" s="939"/>
      <c r="F97" s="939"/>
      <c r="G97" s="939"/>
      <c r="H97" s="939"/>
      <c r="I97" s="96" t="s">
        <v>207</v>
      </c>
      <c r="J97" s="940" t="s">
        <v>208</v>
      </c>
      <c r="K97" s="942" t="s">
        <v>209</v>
      </c>
    </row>
    <row r="98" spans="1:78" s="52" customFormat="1" ht="60.75" thickBot="1" x14ac:dyDescent="0.3">
      <c r="A98" s="948"/>
      <c r="B98" s="929"/>
      <c r="C98" s="950"/>
      <c r="D98" s="97" t="s">
        <v>210</v>
      </c>
      <c r="E98" s="49" t="s">
        <v>211</v>
      </c>
      <c r="F98" s="97" t="s">
        <v>212</v>
      </c>
      <c r="G98" s="97" t="s">
        <v>213</v>
      </c>
      <c r="H98" s="100" t="s">
        <v>230</v>
      </c>
      <c r="I98" s="50" t="s">
        <v>215</v>
      </c>
      <c r="J98" s="941"/>
      <c r="K98" s="943"/>
    </row>
    <row r="99" spans="1:78" ht="20.25" customHeight="1" x14ac:dyDescent="0.2">
      <c r="A99" s="912"/>
      <c r="B99" s="592"/>
      <c r="C99" s="954"/>
      <c r="D99" s="916" t="s">
        <v>216</v>
      </c>
      <c r="E99" s="121" t="s">
        <v>217</v>
      </c>
      <c r="F99" s="66" t="s">
        <v>178</v>
      </c>
      <c r="G99" s="122">
        <f>IF(F99="Asignado",15,0)</f>
        <v>0</v>
      </c>
      <c r="H99" s="944" t="str">
        <f>IF(AND(G106&gt;0,G106&lt;=85),"Débil",IF(AND(G106&gt;85,G106&lt;=95),"Moderado",IF(G106&gt;96,"Fuerte"," ")))</f>
        <v xml:space="preserve"> </v>
      </c>
      <c r="I99" s="922"/>
      <c r="J99" s="91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925" t="str">
        <f>IF(J99="Fuerte","NO",IF(J99=" "," ","SI"))</f>
        <v xml:space="preserve"> </v>
      </c>
    </row>
    <row r="100" spans="1:78" ht="28.5" x14ac:dyDescent="0.2">
      <c r="A100" s="913"/>
      <c r="B100" s="593"/>
      <c r="C100" s="954"/>
      <c r="D100" s="916"/>
      <c r="E100" s="92" t="s">
        <v>218</v>
      </c>
      <c r="F100" s="62" t="s">
        <v>178</v>
      </c>
      <c r="G100" s="61">
        <f>IF(F100="Adecuado",15,0)</f>
        <v>0</v>
      </c>
      <c r="H100" s="944"/>
      <c r="I100" s="946"/>
      <c r="J100" s="937"/>
      <c r="K100" s="938"/>
    </row>
    <row r="101" spans="1:78" ht="42.75" customHeight="1" x14ac:dyDescent="0.2">
      <c r="A101" s="913"/>
      <c r="B101" s="593"/>
      <c r="C101" s="954"/>
      <c r="D101" s="48" t="s">
        <v>219</v>
      </c>
      <c r="E101" s="92" t="s">
        <v>220</v>
      </c>
      <c r="F101" s="62" t="s">
        <v>178</v>
      </c>
      <c r="G101" s="61">
        <f>IF(F101="Oportuna",15,0)</f>
        <v>0</v>
      </c>
      <c r="H101" s="944"/>
      <c r="I101" s="946"/>
      <c r="J101" s="937"/>
      <c r="K101" s="938"/>
    </row>
    <row r="102" spans="1:78" ht="42.75" x14ac:dyDescent="0.2">
      <c r="A102" s="913"/>
      <c r="B102" s="593"/>
      <c r="C102" s="954"/>
      <c r="D102" s="48" t="s">
        <v>221</v>
      </c>
      <c r="E102" s="92" t="s">
        <v>222</v>
      </c>
      <c r="F102" s="215" t="s">
        <v>178</v>
      </c>
      <c r="G102" s="61">
        <f>IF(F102="Prevenir",15,IF(F102="Detectar",10,0))</f>
        <v>0</v>
      </c>
      <c r="H102" s="944"/>
      <c r="I102" s="946"/>
      <c r="J102" s="937"/>
      <c r="K102" s="938"/>
    </row>
    <row r="103" spans="1:78" ht="28.5" x14ac:dyDescent="0.2">
      <c r="A103" s="913"/>
      <c r="B103" s="593"/>
      <c r="C103" s="954"/>
      <c r="D103" s="48" t="s">
        <v>223</v>
      </c>
      <c r="E103" s="92" t="s">
        <v>224</v>
      </c>
      <c r="F103" s="62" t="s">
        <v>178</v>
      </c>
      <c r="G103" s="61">
        <f>IF(F103="Confiable",15,0)</f>
        <v>0</v>
      </c>
      <c r="H103" s="944"/>
      <c r="I103" s="946"/>
      <c r="J103" s="937"/>
      <c r="K103" s="938"/>
    </row>
    <row r="104" spans="1:78" ht="42.75" x14ac:dyDescent="0.2">
      <c r="A104" s="913"/>
      <c r="B104" s="593"/>
      <c r="C104" s="954"/>
      <c r="D104" s="48" t="s">
        <v>225</v>
      </c>
      <c r="E104" s="92" t="s">
        <v>226</v>
      </c>
      <c r="F104" s="215" t="s">
        <v>178</v>
      </c>
      <c r="G104" s="61">
        <f>IF(F104="Se investigan y se resuelven oportunamente",15,0)</f>
        <v>0</v>
      </c>
      <c r="H104" s="944"/>
      <c r="I104" s="946"/>
      <c r="J104" s="937"/>
      <c r="K104" s="938"/>
    </row>
    <row r="105" spans="1:78" ht="28.5" x14ac:dyDescent="0.2">
      <c r="A105" s="914"/>
      <c r="B105" s="594"/>
      <c r="C105" s="955"/>
      <c r="D105" s="43" t="s">
        <v>227</v>
      </c>
      <c r="E105" s="92" t="s">
        <v>228</v>
      </c>
      <c r="F105" s="62" t="s">
        <v>178</v>
      </c>
      <c r="G105" s="61">
        <f>IF(F105="Completa",10,IF(F105="Incompleta",5,0))</f>
        <v>0</v>
      </c>
      <c r="H105" s="945"/>
      <c r="I105" s="946"/>
      <c r="J105" s="937"/>
      <c r="K105" s="938"/>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row>
    <row r="106" spans="1:78" s="58" customFormat="1" ht="15.75" thickBot="1" x14ac:dyDescent="0.25">
      <c r="A106" s="116"/>
      <c r="B106" s="117"/>
      <c r="C106" s="54"/>
      <c r="D106" s="55"/>
      <c r="E106" s="56" t="s">
        <v>229</v>
      </c>
      <c r="F106" s="16"/>
      <c r="G106" s="16">
        <f>SUM(G99:G105)</f>
        <v>0</v>
      </c>
      <c r="H106" s="57"/>
      <c r="I106" s="112"/>
      <c r="J106" s="112"/>
      <c r="K106" s="113"/>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row>
    <row r="107" spans="1:78" ht="15" thickBot="1" x14ac:dyDescent="0.25">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1:78" s="51" customFormat="1" ht="30" customHeight="1" x14ac:dyDescent="0.25">
      <c r="A108" s="947" t="s">
        <v>87</v>
      </c>
      <c r="B108" s="928" t="s">
        <v>232</v>
      </c>
      <c r="C108" s="949" t="s">
        <v>205</v>
      </c>
      <c r="D108" s="939" t="s">
        <v>206</v>
      </c>
      <c r="E108" s="939"/>
      <c r="F108" s="939"/>
      <c r="G108" s="939"/>
      <c r="H108" s="939"/>
      <c r="I108" s="96" t="s">
        <v>207</v>
      </c>
      <c r="J108" s="940" t="s">
        <v>208</v>
      </c>
      <c r="K108" s="942" t="s">
        <v>209</v>
      </c>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row>
    <row r="109" spans="1:78" s="52" customFormat="1" ht="60.75" thickBot="1" x14ac:dyDescent="0.3">
      <c r="A109" s="948"/>
      <c r="B109" s="929"/>
      <c r="C109" s="950"/>
      <c r="D109" s="97" t="s">
        <v>210</v>
      </c>
      <c r="E109" s="49" t="s">
        <v>211</v>
      </c>
      <c r="F109" s="97" t="s">
        <v>212</v>
      </c>
      <c r="G109" s="97" t="s">
        <v>213</v>
      </c>
      <c r="H109" s="100" t="s">
        <v>230</v>
      </c>
      <c r="I109" s="50" t="s">
        <v>215</v>
      </c>
      <c r="J109" s="941"/>
      <c r="K109" s="943"/>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row>
    <row r="110" spans="1:78" ht="20.25" customHeight="1" x14ac:dyDescent="0.2">
      <c r="A110" s="912" t="str">
        <f>DESCRIPCION!A19</f>
        <v>d</v>
      </c>
      <c r="B110" s="592">
        <f>DESCRIPCION!D19</f>
        <v>0</v>
      </c>
      <c r="C110" s="913"/>
      <c r="D110" s="916" t="s">
        <v>216</v>
      </c>
      <c r="E110" s="121" t="s">
        <v>217</v>
      </c>
      <c r="F110" s="66" t="s">
        <v>178</v>
      </c>
      <c r="G110" s="122">
        <f>IF(F110="Asignado",15,0)</f>
        <v>0</v>
      </c>
      <c r="H110" s="944" t="str">
        <f>IF(AND(G117&gt;0,G117&lt;=85),"Débil",IF(AND(G117&gt;85,G117&lt;=95),"Moderado",IF(G117&gt;96,"Fuerte"," ")))</f>
        <v xml:space="preserve"> </v>
      </c>
      <c r="I110" s="922" t="s">
        <v>178</v>
      </c>
      <c r="J110" s="91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925" t="str">
        <f>IF(J110="Fuerte","NO",IF(J110=" "," ","SI"))</f>
        <v xml:space="preserve"> </v>
      </c>
    </row>
    <row r="111" spans="1:78" ht="28.5" x14ac:dyDescent="0.2">
      <c r="A111" s="913"/>
      <c r="B111" s="593"/>
      <c r="C111" s="913"/>
      <c r="D111" s="916"/>
      <c r="E111" s="92" t="s">
        <v>218</v>
      </c>
      <c r="F111" s="62" t="s">
        <v>178</v>
      </c>
      <c r="G111" s="61">
        <f>IF(F111="Adecuado",15,0)</f>
        <v>0</v>
      </c>
      <c r="H111" s="944"/>
      <c r="I111" s="946"/>
      <c r="J111" s="937"/>
      <c r="K111" s="938"/>
    </row>
    <row r="112" spans="1:78" ht="42.75" customHeight="1" x14ac:dyDescent="0.2">
      <c r="A112" s="913"/>
      <c r="B112" s="593"/>
      <c r="C112" s="913"/>
      <c r="D112" s="48" t="s">
        <v>219</v>
      </c>
      <c r="E112" s="92" t="s">
        <v>220</v>
      </c>
      <c r="F112" s="62" t="s">
        <v>178</v>
      </c>
      <c r="G112" s="61">
        <f>IF(F112="Oportuna",15,0)</f>
        <v>0</v>
      </c>
      <c r="H112" s="944"/>
      <c r="I112" s="946"/>
      <c r="J112" s="937"/>
      <c r="K112" s="938"/>
    </row>
    <row r="113" spans="1:78" ht="42.75" x14ac:dyDescent="0.2">
      <c r="A113" s="913"/>
      <c r="B113" s="593"/>
      <c r="C113" s="913"/>
      <c r="D113" s="48" t="s">
        <v>221</v>
      </c>
      <c r="E113" s="92" t="s">
        <v>222</v>
      </c>
      <c r="F113" s="215" t="s">
        <v>178</v>
      </c>
      <c r="G113" s="61">
        <f>IF(F113="Prevenir",15,IF(F113="Detectar",10,0))</f>
        <v>0</v>
      </c>
      <c r="H113" s="944"/>
      <c r="I113" s="946"/>
      <c r="J113" s="937"/>
      <c r="K113" s="938"/>
    </row>
    <row r="114" spans="1:78" ht="28.5" x14ac:dyDescent="0.2">
      <c r="A114" s="913"/>
      <c r="B114" s="593"/>
      <c r="C114" s="913"/>
      <c r="D114" s="48" t="s">
        <v>223</v>
      </c>
      <c r="E114" s="92" t="s">
        <v>224</v>
      </c>
      <c r="F114" s="62" t="s">
        <v>178</v>
      </c>
      <c r="G114" s="61">
        <f>IF(F114="Confiable",15,0)</f>
        <v>0</v>
      </c>
      <c r="H114" s="944"/>
      <c r="I114" s="946"/>
      <c r="J114" s="937"/>
      <c r="K114" s="938"/>
    </row>
    <row r="115" spans="1:78" ht="42.75" x14ac:dyDescent="0.2">
      <c r="A115" s="913"/>
      <c r="B115" s="593"/>
      <c r="C115" s="913"/>
      <c r="D115" s="48" t="s">
        <v>225</v>
      </c>
      <c r="E115" s="92" t="s">
        <v>226</v>
      </c>
      <c r="F115" s="215" t="s">
        <v>178</v>
      </c>
      <c r="G115" s="61">
        <f>IF(F115="Se investigan y se resuelven oportunamente",15,0)</f>
        <v>0</v>
      </c>
      <c r="H115" s="944"/>
      <c r="I115" s="946"/>
      <c r="J115" s="937"/>
      <c r="K115" s="938"/>
    </row>
    <row r="116" spans="1:78" ht="28.5" x14ac:dyDescent="0.2">
      <c r="A116" s="914"/>
      <c r="B116" s="594"/>
      <c r="C116" s="914"/>
      <c r="D116" s="43" t="s">
        <v>227</v>
      </c>
      <c r="E116" s="92" t="s">
        <v>228</v>
      </c>
      <c r="F116" s="62" t="s">
        <v>178</v>
      </c>
      <c r="G116" s="61">
        <f>IF(F116="Completa",10,IF(F116="Incompleta",5,0))</f>
        <v>0</v>
      </c>
      <c r="H116" s="945"/>
      <c r="I116" s="997"/>
      <c r="J116" s="998"/>
      <c r="K116" s="999"/>
    </row>
    <row r="117" spans="1:78" ht="15.75" thickBot="1" x14ac:dyDescent="0.25">
      <c r="A117" s="116"/>
      <c r="B117" s="117"/>
      <c r="C117" s="54"/>
      <c r="D117" s="55"/>
      <c r="E117" s="56" t="s">
        <v>229</v>
      </c>
      <c r="F117" s="16"/>
      <c r="G117" s="16">
        <f>SUM(G110:G116)</f>
        <v>0</v>
      </c>
      <c r="H117" s="127"/>
      <c r="I117" s="128"/>
      <c r="J117" s="128"/>
      <c r="K117" s="129"/>
    </row>
    <row r="118" spans="1:78" ht="15" thickBot="1" x14ac:dyDescent="0.25">
      <c r="A118" s="53"/>
      <c r="B118" s="59"/>
    </row>
    <row r="119" spans="1:78" s="52" customFormat="1" ht="30" customHeight="1" x14ac:dyDescent="0.25">
      <c r="A119" s="926" t="s">
        <v>87</v>
      </c>
      <c r="B119" s="928" t="s">
        <v>232</v>
      </c>
      <c r="C119" s="930" t="s">
        <v>205</v>
      </c>
      <c r="D119" s="932" t="s">
        <v>206</v>
      </c>
      <c r="E119" s="933"/>
      <c r="F119" s="933"/>
      <c r="G119" s="933"/>
      <c r="H119" s="934"/>
      <c r="I119" s="96" t="s">
        <v>207</v>
      </c>
      <c r="J119" s="935" t="s">
        <v>208</v>
      </c>
      <c r="K119" s="910" t="s">
        <v>209</v>
      </c>
    </row>
    <row r="120" spans="1:78" s="52" customFormat="1" ht="60.75" thickBot="1" x14ac:dyDescent="0.3">
      <c r="A120" s="927"/>
      <c r="B120" s="929"/>
      <c r="C120" s="931"/>
      <c r="D120" s="97" t="s">
        <v>210</v>
      </c>
      <c r="E120" s="49" t="s">
        <v>211</v>
      </c>
      <c r="F120" s="97" t="s">
        <v>212</v>
      </c>
      <c r="G120" s="97" t="s">
        <v>213</v>
      </c>
      <c r="H120" s="100" t="s">
        <v>230</v>
      </c>
      <c r="I120" s="50" t="s">
        <v>215</v>
      </c>
      <c r="J120" s="936"/>
      <c r="K120" s="911"/>
    </row>
    <row r="121" spans="1:78" ht="20.25" customHeight="1" x14ac:dyDescent="0.2">
      <c r="A121" s="912" t="str">
        <f>DESCRIPCION!A19</f>
        <v>d</v>
      </c>
      <c r="B121" s="592">
        <f>DESCRIPCION!D20</f>
        <v>0</v>
      </c>
      <c r="C121" s="912"/>
      <c r="D121" s="915" t="s">
        <v>216</v>
      </c>
      <c r="E121" s="121" t="s">
        <v>217</v>
      </c>
      <c r="F121" s="66" t="s">
        <v>178</v>
      </c>
      <c r="G121" s="122">
        <f>IF(F121="Asignado",15,0)</f>
        <v>0</v>
      </c>
      <c r="H121" s="917" t="str">
        <f>IF(AND(G128&gt;0,G128&lt;=85),"Débil",IF(AND(G128&gt;85,G128&lt;=95),"Moderado",IF(G128&gt;96,"Fuerte"," ")))</f>
        <v xml:space="preserve"> </v>
      </c>
      <c r="I121" s="920" t="s">
        <v>178</v>
      </c>
      <c r="J121" s="91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23" t="str">
        <f>IF(J121="Fuerte","NO",IF(J121=" "," ","SI"))</f>
        <v xml:space="preserve"> </v>
      </c>
    </row>
    <row r="122" spans="1:78" ht="28.5" x14ac:dyDescent="0.2">
      <c r="A122" s="913"/>
      <c r="B122" s="593"/>
      <c r="C122" s="913"/>
      <c r="D122" s="916"/>
      <c r="E122" s="92" t="s">
        <v>218</v>
      </c>
      <c r="F122" s="62" t="s">
        <v>178</v>
      </c>
      <c r="G122" s="61">
        <f>IF(F122="Adecuado",15,0)</f>
        <v>0</v>
      </c>
      <c r="H122" s="918"/>
      <c r="I122" s="921"/>
      <c r="J122" s="918"/>
      <c r="K122" s="924"/>
    </row>
    <row r="123" spans="1:78" ht="42.75" x14ac:dyDescent="0.2">
      <c r="A123" s="913"/>
      <c r="B123" s="593"/>
      <c r="C123" s="913"/>
      <c r="D123" s="48" t="s">
        <v>219</v>
      </c>
      <c r="E123" s="92" t="s">
        <v>220</v>
      </c>
      <c r="F123" s="62" t="s">
        <v>178</v>
      </c>
      <c r="G123" s="61">
        <f>IF(F123="Oportuna",15,0)</f>
        <v>0</v>
      </c>
      <c r="H123" s="918"/>
      <c r="I123" s="921"/>
      <c r="J123" s="918"/>
      <c r="K123" s="924"/>
    </row>
    <row r="124" spans="1:78" ht="42.75" x14ac:dyDescent="0.2">
      <c r="A124" s="913"/>
      <c r="B124" s="593"/>
      <c r="C124" s="913"/>
      <c r="D124" s="48" t="s">
        <v>221</v>
      </c>
      <c r="E124" s="92" t="s">
        <v>222</v>
      </c>
      <c r="F124" s="215" t="s">
        <v>178</v>
      </c>
      <c r="G124" s="61">
        <f>IF(F124="Prevenir",15,IF(F124="Detectar",10,0))</f>
        <v>0</v>
      </c>
      <c r="H124" s="918"/>
      <c r="I124" s="921"/>
      <c r="J124" s="918"/>
      <c r="K124" s="924"/>
    </row>
    <row r="125" spans="1:78" ht="28.5" x14ac:dyDescent="0.2">
      <c r="A125" s="913"/>
      <c r="B125" s="593"/>
      <c r="C125" s="913"/>
      <c r="D125" s="48" t="s">
        <v>223</v>
      </c>
      <c r="E125" s="92" t="s">
        <v>224</v>
      </c>
      <c r="F125" s="62" t="s">
        <v>178</v>
      </c>
      <c r="G125" s="61">
        <f>IF(F125="Confiable",15,0)</f>
        <v>0</v>
      </c>
      <c r="H125" s="918"/>
      <c r="I125" s="921"/>
      <c r="J125" s="918"/>
      <c r="K125" s="924"/>
    </row>
    <row r="126" spans="1:78" ht="42.75" x14ac:dyDescent="0.2">
      <c r="A126" s="913"/>
      <c r="B126" s="593"/>
      <c r="C126" s="913"/>
      <c r="D126" s="48" t="s">
        <v>225</v>
      </c>
      <c r="E126" s="92" t="s">
        <v>226</v>
      </c>
      <c r="F126" s="215" t="s">
        <v>178</v>
      </c>
      <c r="G126" s="61">
        <f>IF(F126="Se investigan y se resuelven oportunamente",15,0)</f>
        <v>0</v>
      </c>
      <c r="H126" s="918"/>
      <c r="I126" s="921"/>
      <c r="J126" s="918"/>
      <c r="K126" s="924"/>
    </row>
    <row r="127" spans="1:78" ht="28.5" x14ac:dyDescent="0.2">
      <c r="A127" s="914"/>
      <c r="B127" s="594"/>
      <c r="C127" s="914"/>
      <c r="D127" s="43" t="s">
        <v>227</v>
      </c>
      <c r="E127" s="92" t="s">
        <v>228</v>
      </c>
      <c r="F127" s="62" t="s">
        <v>178</v>
      </c>
      <c r="G127" s="61">
        <f>IF(F127="Completa",10,IF(F127="Incompleta",5,0))</f>
        <v>0</v>
      </c>
      <c r="H127" s="919"/>
      <c r="I127" s="922"/>
      <c r="J127" s="919"/>
      <c r="K127" s="925"/>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1:78" s="58" customFormat="1" ht="15.75" thickBot="1" x14ac:dyDescent="0.25">
      <c r="A128" s="116"/>
      <c r="B128" s="117"/>
      <c r="C128" s="54"/>
      <c r="D128" s="55"/>
      <c r="E128" s="56" t="s">
        <v>229</v>
      </c>
      <c r="F128" s="16"/>
      <c r="G128" s="16">
        <f>SUM(G121:G127)</f>
        <v>0</v>
      </c>
      <c r="H128" s="127"/>
      <c r="I128" s="128"/>
      <c r="J128" s="128"/>
      <c r="K128" s="12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1:78" ht="15" thickBot="1" x14ac:dyDescent="0.25">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51" customFormat="1" ht="30" customHeight="1" x14ac:dyDescent="0.25">
      <c r="A130" s="926" t="s">
        <v>87</v>
      </c>
      <c r="B130" s="928" t="s">
        <v>232</v>
      </c>
      <c r="C130" s="930" t="s">
        <v>205</v>
      </c>
      <c r="D130" s="932" t="s">
        <v>206</v>
      </c>
      <c r="E130" s="933"/>
      <c r="F130" s="933"/>
      <c r="G130" s="933"/>
      <c r="H130" s="934"/>
      <c r="I130" s="96" t="s">
        <v>207</v>
      </c>
      <c r="J130" s="935" t="s">
        <v>208</v>
      </c>
      <c r="K130" s="910" t="s">
        <v>209</v>
      </c>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row>
    <row r="131" spans="1:78" s="52" customFormat="1" ht="60.75" thickBot="1" x14ac:dyDescent="0.3">
      <c r="A131" s="927"/>
      <c r="B131" s="929"/>
      <c r="C131" s="931"/>
      <c r="D131" s="97" t="s">
        <v>210</v>
      </c>
      <c r="E131" s="49" t="s">
        <v>211</v>
      </c>
      <c r="F131" s="97" t="s">
        <v>212</v>
      </c>
      <c r="G131" s="97" t="s">
        <v>213</v>
      </c>
      <c r="H131" s="100" t="s">
        <v>230</v>
      </c>
      <c r="I131" s="50" t="s">
        <v>215</v>
      </c>
      <c r="J131" s="936"/>
      <c r="K131" s="911"/>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row>
    <row r="132" spans="1:78" ht="20.25" customHeight="1" x14ac:dyDescent="0.2">
      <c r="A132" s="912" t="str">
        <f>DESCRIPCION!A19</f>
        <v>d</v>
      </c>
      <c r="B132" s="592">
        <f>DESCRIPCION!D21</f>
        <v>0</v>
      </c>
      <c r="C132" s="912"/>
      <c r="D132" s="915" t="s">
        <v>216</v>
      </c>
      <c r="E132" s="121" t="s">
        <v>217</v>
      </c>
      <c r="F132" s="66" t="s">
        <v>178</v>
      </c>
      <c r="G132" s="122">
        <f>IF(F132="Asignado",15,0)</f>
        <v>0</v>
      </c>
      <c r="H132" s="917" t="str">
        <f>IF(AND(G139&gt;0,G139&lt;=85),"Débil",IF(AND(G139&gt;85,G139&lt;=95),"Moderado",IF(G139&gt;96,"Fuerte"," ")))</f>
        <v xml:space="preserve"> </v>
      </c>
      <c r="I132" s="920" t="s">
        <v>178</v>
      </c>
      <c r="J132" s="91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23" t="str">
        <f>IF(J132="Fuerte","NO",IF(J132=" "," ","SI"))</f>
        <v xml:space="preserve"> </v>
      </c>
    </row>
    <row r="133" spans="1:78" ht="28.5" x14ac:dyDescent="0.2">
      <c r="A133" s="913"/>
      <c r="B133" s="593"/>
      <c r="C133" s="913"/>
      <c r="D133" s="916"/>
      <c r="E133" s="92" t="s">
        <v>218</v>
      </c>
      <c r="F133" s="62" t="s">
        <v>178</v>
      </c>
      <c r="G133" s="61">
        <f>IF(F133="Adecuado",15,0)</f>
        <v>0</v>
      </c>
      <c r="H133" s="918"/>
      <c r="I133" s="921"/>
      <c r="J133" s="918"/>
      <c r="K133" s="924"/>
    </row>
    <row r="134" spans="1:78" ht="42.75" x14ac:dyDescent="0.2">
      <c r="A134" s="913"/>
      <c r="B134" s="593"/>
      <c r="C134" s="913"/>
      <c r="D134" s="48" t="s">
        <v>219</v>
      </c>
      <c r="E134" s="92" t="s">
        <v>220</v>
      </c>
      <c r="F134" s="62" t="s">
        <v>178</v>
      </c>
      <c r="G134" s="61">
        <f>IF(F134="Oportuna",15,0)</f>
        <v>0</v>
      </c>
      <c r="H134" s="918"/>
      <c r="I134" s="921"/>
      <c r="J134" s="918"/>
      <c r="K134" s="924"/>
    </row>
    <row r="135" spans="1:78" ht="42.75" x14ac:dyDescent="0.2">
      <c r="A135" s="913"/>
      <c r="B135" s="593"/>
      <c r="C135" s="913"/>
      <c r="D135" s="48" t="s">
        <v>221</v>
      </c>
      <c r="E135" s="92" t="s">
        <v>222</v>
      </c>
      <c r="F135" s="215" t="s">
        <v>178</v>
      </c>
      <c r="G135" s="61">
        <f>IF(F135="Prevenir",15,IF(F135="Detectar",10,0))</f>
        <v>0</v>
      </c>
      <c r="H135" s="918"/>
      <c r="I135" s="921"/>
      <c r="J135" s="918"/>
      <c r="K135" s="924"/>
    </row>
    <row r="136" spans="1:78" ht="28.5" x14ac:dyDescent="0.2">
      <c r="A136" s="913"/>
      <c r="B136" s="593"/>
      <c r="C136" s="913"/>
      <c r="D136" s="48" t="s">
        <v>223</v>
      </c>
      <c r="E136" s="92" t="s">
        <v>224</v>
      </c>
      <c r="F136" s="62" t="s">
        <v>178</v>
      </c>
      <c r="G136" s="61">
        <f>IF(F136="Confiable",15,0)</f>
        <v>0</v>
      </c>
      <c r="H136" s="918"/>
      <c r="I136" s="921"/>
      <c r="J136" s="918"/>
      <c r="K136" s="924"/>
    </row>
    <row r="137" spans="1:78" ht="42.75" x14ac:dyDescent="0.2">
      <c r="A137" s="913"/>
      <c r="B137" s="593"/>
      <c r="C137" s="913"/>
      <c r="D137" s="48" t="s">
        <v>225</v>
      </c>
      <c r="E137" s="92" t="s">
        <v>226</v>
      </c>
      <c r="F137" s="215" t="s">
        <v>178</v>
      </c>
      <c r="G137" s="61">
        <f>IF(F137="Se investigan y se resuelven oportunamente",15,0)</f>
        <v>0</v>
      </c>
      <c r="H137" s="918"/>
      <c r="I137" s="921"/>
      <c r="J137" s="918"/>
      <c r="K137" s="924"/>
    </row>
    <row r="138" spans="1:78" ht="28.5" x14ac:dyDescent="0.2">
      <c r="A138" s="914"/>
      <c r="B138" s="594"/>
      <c r="C138" s="914"/>
      <c r="D138" s="43" t="s">
        <v>227</v>
      </c>
      <c r="E138" s="92" t="s">
        <v>228</v>
      </c>
      <c r="F138" s="62" t="s">
        <v>178</v>
      </c>
      <c r="G138" s="61">
        <f>IF(F138="Completa",10,IF(F138="Incompleta",5,0))</f>
        <v>0</v>
      </c>
      <c r="H138" s="919"/>
      <c r="I138" s="922"/>
      <c r="J138" s="919"/>
      <c r="K138" s="925"/>
    </row>
    <row r="139" spans="1:78" ht="15.75" thickBot="1" x14ac:dyDescent="0.25">
      <c r="A139" s="116"/>
      <c r="B139" s="117"/>
      <c r="C139" s="54"/>
      <c r="D139" s="55"/>
      <c r="E139" s="56" t="s">
        <v>229</v>
      </c>
      <c r="F139" s="16"/>
      <c r="G139" s="16">
        <f>SUM(G132:G138)</f>
        <v>0</v>
      </c>
      <c r="H139" s="127"/>
      <c r="I139" s="128"/>
      <c r="J139" s="128"/>
      <c r="K139" s="129"/>
    </row>
    <row r="140" spans="1:78" ht="15" thickBot="1" x14ac:dyDescent="0.25">
      <c r="A140" s="53"/>
      <c r="B140" s="59"/>
    </row>
    <row r="141" spans="1:78" s="52" customFormat="1" ht="30" customHeight="1" x14ac:dyDescent="0.25">
      <c r="A141" s="926" t="s">
        <v>87</v>
      </c>
      <c r="B141" s="928" t="s">
        <v>232</v>
      </c>
      <c r="C141" s="930" t="s">
        <v>205</v>
      </c>
      <c r="D141" s="932" t="s">
        <v>206</v>
      </c>
      <c r="E141" s="933"/>
      <c r="F141" s="933"/>
      <c r="G141" s="933"/>
      <c r="H141" s="934"/>
      <c r="I141" s="96" t="s">
        <v>207</v>
      </c>
      <c r="J141" s="935" t="s">
        <v>208</v>
      </c>
      <c r="K141" s="910" t="s">
        <v>209</v>
      </c>
    </row>
    <row r="142" spans="1:78" s="52" customFormat="1" ht="60.75" thickBot="1" x14ac:dyDescent="0.3">
      <c r="A142" s="927"/>
      <c r="B142" s="929"/>
      <c r="C142" s="931"/>
      <c r="D142" s="97" t="s">
        <v>210</v>
      </c>
      <c r="E142" s="49" t="s">
        <v>211</v>
      </c>
      <c r="F142" s="97" t="s">
        <v>212</v>
      </c>
      <c r="G142" s="97" t="s">
        <v>213</v>
      </c>
      <c r="H142" s="100" t="s">
        <v>230</v>
      </c>
      <c r="I142" s="50" t="s">
        <v>215</v>
      </c>
      <c r="J142" s="936"/>
      <c r="K142" s="911"/>
    </row>
    <row r="143" spans="1:78" ht="20.25" customHeight="1" x14ac:dyDescent="0.2">
      <c r="A143" s="912" t="str">
        <f>DESCRIPCION!A22</f>
        <v>e</v>
      </c>
      <c r="B143" s="592">
        <f>DESCRIPCION!D22</f>
        <v>0</v>
      </c>
      <c r="C143" s="912"/>
      <c r="D143" s="915" t="s">
        <v>216</v>
      </c>
      <c r="E143" s="121" t="s">
        <v>217</v>
      </c>
      <c r="F143" s="66" t="s">
        <v>178</v>
      </c>
      <c r="G143" s="122">
        <f>IF(F143="Asignado",15,0)</f>
        <v>0</v>
      </c>
      <c r="H143" s="917" t="str">
        <f>IF(AND(G150&gt;0,G150&lt;=85),"Débil",IF(AND(G150&gt;85,G150&lt;=95),"Moderado",IF(G150&gt;96,"Fuerte"," ")))</f>
        <v xml:space="preserve"> </v>
      </c>
      <c r="I143" s="920" t="s">
        <v>178</v>
      </c>
      <c r="J143" s="91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23" t="str">
        <f>IF(J143="Fuerte","NO",IF(J143=" "," ","SI"))</f>
        <v xml:space="preserve"> </v>
      </c>
    </row>
    <row r="144" spans="1:78" ht="28.5" x14ac:dyDescent="0.2">
      <c r="A144" s="913"/>
      <c r="B144" s="593"/>
      <c r="C144" s="913"/>
      <c r="D144" s="916"/>
      <c r="E144" s="92" t="s">
        <v>218</v>
      </c>
      <c r="F144" s="62" t="s">
        <v>178</v>
      </c>
      <c r="G144" s="61">
        <f>IF(F144="Adecuado",15,0)</f>
        <v>0</v>
      </c>
      <c r="H144" s="918"/>
      <c r="I144" s="921"/>
      <c r="J144" s="918"/>
      <c r="K144" s="924"/>
    </row>
    <row r="145" spans="1:98" ht="42.75" x14ac:dyDescent="0.2">
      <c r="A145" s="913"/>
      <c r="B145" s="593"/>
      <c r="C145" s="913"/>
      <c r="D145" s="48" t="s">
        <v>219</v>
      </c>
      <c r="E145" s="92" t="s">
        <v>220</v>
      </c>
      <c r="F145" s="62" t="s">
        <v>178</v>
      </c>
      <c r="G145" s="61">
        <f>IF(F145="Oportuna",15,0)</f>
        <v>0</v>
      </c>
      <c r="H145" s="918"/>
      <c r="I145" s="921"/>
      <c r="J145" s="918"/>
      <c r="K145" s="924"/>
    </row>
    <row r="146" spans="1:98" ht="42.75" x14ac:dyDescent="0.2">
      <c r="A146" s="913"/>
      <c r="B146" s="593"/>
      <c r="C146" s="913"/>
      <c r="D146" s="48" t="s">
        <v>221</v>
      </c>
      <c r="E146" s="92" t="s">
        <v>222</v>
      </c>
      <c r="F146" s="215" t="s">
        <v>178</v>
      </c>
      <c r="G146" s="61">
        <f>IF(F146="Prevenir",15,IF(F146="Detectar",10,0))</f>
        <v>0</v>
      </c>
      <c r="H146" s="918"/>
      <c r="I146" s="921"/>
      <c r="J146" s="918"/>
      <c r="K146" s="924"/>
    </row>
    <row r="147" spans="1:98" ht="28.5" x14ac:dyDescent="0.2">
      <c r="A147" s="913"/>
      <c r="B147" s="593"/>
      <c r="C147" s="913"/>
      <c r="D147" s="48" t="s">
        <v>223</v>
      </c>
      <c r="E147" s="92" t="s">
        <v>224</v>
      </c>
      <c r="F147" s="62" t="s">
        <v>178</v>
      </c>
      <c r="G147" s="61">
        <f>IF(F147="Confiable",15,0)</f>
        <v>0</v>
      </c>
      <c r="H147" s="918"/>
      <c r="I147" s="921"/>
      <c r="J147" s="918"/>
      <c r="K147" s="924"/>
    </row>
    <row r="148" spans="1:98" ht="42.75" x14ac:dyDescent="0.2">
      <c r="A148" s="913"/>
      <c r="B148" s="593"/>
      <c r="C148" s="913"/>
      <c r="D148" s="48" t="s">
        <v>225</v>
      </c>
      <c r="E148" s="92" t="s">
        <v>226</v>
      </c>
      <c r="F148" s="215" t="s">
        <v>178</v>
      </c>
      <c r="G148" s="61">
        <f>IF(F148="Se investigan y se resuelven oportunamente",15,0)</f>
        <v>0</v>
      </c>
      <c r="H148" s="918"/>
      <c r="I148" s="921"/>
      <c r="J148" s="918"/>
      <c r="K148" s="924"/>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c r="CM148" s="59"/>
      <c r="CN148" s="59"/>
      <c r="CO148" s="59"/>
      <c r="CP148" s="59"/>
      <c r="CQ148" s="59"/>
      <c r="CR148" s="59"/>
      <c r="CS148" s="59"/>
      <c r="CT148" s="59"/>
    </row>
    <row r="149" spans="1:98" ht="28.5" x14ac:dyDescent="0.2">
      <c r="A149" s="914"/>
      <c r="B149" s="594"/>
      <c r="C149" s="914"/>
      <c r="D149" s="43" t="s">
        <v>227</v>
      </c>
      <c r="E149" s="92" t="s">
        <v>228</v>
      </c>
      <c r="F149" s="62" t="s">
        <v>178</v>
      </c>
      <c r="G149" s="61">
        <f>IF(F149="Completa",10,IF(F149="Incompleta",5,0))</f>
        <v>0</v>
      </c>
      <c r="H149" s="919"/>
      <c r="I149" s="922"/>
      <c r="J149" s="919"/>
      <c r="K149" s="925"/>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row>
    <row r="150" spans="1:98" s="58" customFormat="1" ht="15.75" thickBot="1" x14ac:dyDescent="0.25">
      <c r="A150" s="116"/>
      <c r="B150" s="117"/>
      <c r="C150" s="54"/>
      <c r="D150" s="55"/>
      <c r="E150" s="56" t="s">
        <v>229</v>
      </c>
      <c r="F150" s="16"/>
      <c r="G150" s="16">
        <f>SUM(G143:G149)</f>
        <v>0</v>
      </c>
      <c r="H150" s="127"/>
      <c r="I150" s="128"/>
      <c r="J150" s="128"/>
      <c r="K150" s="12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row>
    <row r="151" spans="1:98" ht="15" thickBot="1" x14ac:dyDescent="0.25">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row>
    <row r="152" spans="1:98" ht="30" x14ac:dyDescent="0.2">
      <c r="A152" s="926" t="s">
        <v>87</v>
      </c>
      <c r="B152" s="928" t="s">
        <v>232</v>
      </c>
      <c r="C152" s="930" t="s">
        <v>205</v>
      </c>
      <c r="D152" s="932" t="s">
        <v>206</v>
      </c>
      <c r="E152" s="933"/>
      <c r="F152" s="933"/>
      <c r="G152" s="933"/>
      <c r="H152" s="934"/>
      <c r="I152" s="96" t="s">
        <v>207</v>
      </c>
      <c r="J152" s="935" t="s">
        <v>208</v>
      </c>
      <c r="K152" s="910" t="s">
        <v>209</v>
      </c>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row>
    <row r="153" spans="1:98" ht="60.75" thickBot="1" x14ac:dyDescent="0.25">
      <c r="A153" s="927"/>
      <c r="B153" s="929"/>
      <c r="C153" s="931"/>
      <c r="D153" s="97" t="s">
        <v>210</v>
      </c>
      <c r="E153" s="49" t="s">
        <v>211</v>
      </c>
      <c r="F153" s="97" t="s">
        <v>212</v>
      </c>
      <c r="G153" s="97" t="s">
        <v>213</v>
      </c>
      <c r="H153" s="100" t="s">
        <v>230</v>
      </c>
      <c r="I153" s="50" t="s">
        <v>215</v>
      </c>
      <c r="J153" s="936"/>
      <c r="K153" s="911"/>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c r="CD153" s="59"/>
      <c r="CE153" s="59"/>
      <c r="CF153" s="59"/>
      <c r="CG153" s="59"/>
      <c r="CH153" s="59"/>
      <c r="CI153" s="59"/>
      <c r="CJ153" s="59"/>
      <c r="CK153" s="59"/>
      <c r="CL153" s="59"/>
      <c r="CM153" s="59"/>
      <c r="CN153" s="59"/>
      <c r="CO153" s="59"/>
      <c r="CP153" s="59"/>
      <c r="CQ153" s="59"/>
      <c r="CR153" s="59"/>
      <c r="CS153" s="59"/>
      <c r="CT153" s="59"/>
    </row>
    <row r="154" spans="1:98" x14ac:dyDescent="0.2">
      <c r="A154" s="912" t="str">
        <f>DESCRIPCION!A22</f>
        <v>e</v>
      </c>
      <c r="B154" s="592">
        <f>DESCRIPCION!D23</f>
        <v>0</v>
      </c>
      <c r="C154" s="912"/>
      <c r="D154" s="915" t="s">
        <v>216</v>
      </c>
      <c r="E154" s="121" t="s">
        <v>217</v>
      </c>
      <c r="F154" s="66" t="s">
        <v>178</v>
      </c>
      <c r="G154" s="122">
        <f>IF(F154="Asignado",15,0)</f>
        <v>0</v>
      </c>
      <c r="H154" s="917" t="str">
        <f>IF(AND(G161&gt;0,G161&lt;=85),"Débil",IF(AND(G161&gt;85,G161&lt;=95),"Moderado",IF(G161&gt;96,"Fuerte"," ")))</f>
        <v xml:space="preserve"> </v>
      </c>
      <c r="I154" s="920" t="s">
        <v>178</v>
      </c>
      <c r="J154" s="91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23" t="str">
        <f>IF(J154="Fuerte","NO",IF(J154=" "," ","SI"))</f>
        <v xml:space="preserve"> </v>
      </c>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c r="CD154" s="59"/>
      <c r="CE154" s="59"/>
      <c r="CF154" s="59"/>
      <c r="CG154" s="59"/>
      <c r="CH154" s="59"/>
      <c r="CI154" s="59"/>
      <c r="CJ154" s="59"/>
      <c r="CK154" s="59"/>
      <c r="CL154" s="59"/>
      <c r="CM154" s="59"/>
      <c r="CN154" s="59"/>
      <c r="CO154" s="59"/>
      <c r="CP154" s="59"/>
      <c r="CQ154" s="59"/>
      <c r="CR154" s="59"/>
      <c r="CS154" s="59"/>
      <c r="CT154" s="59"/>
    </row>
    <row r="155" spans="1:98" ht="28.5" x14ac:dyDescent="0.2">
      <c r="A155" s="913"/>
      <c r="B155" s="593"/>
      <c r="C155" s="913"/>
      <c r="D155" s="916"/>
      <c r="E155" s="92" t="s">
        <v>218</v>
      </c>
      <c r="F155" s="62" t="s">
        <v>178</v>
      </c>
      <c r="G155" s="61">
        <f>IF(F155="Adecuado",15,0)</f>
        <v>0</v>
      </c>
      <c r="H155" s="918"/>
      <c r="I155" s="921"/>
      <c r="J155" s="918"/>
      <c r="K155" s="924"/>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c r="CD155" s="59"/>
      <c r="CE155" s="59"/>
      <c r="CF155" s="59"/>
      <c r="CG155" s="59"/>
      <c r="CH155" s="59"/>
      <c r="CI155" s="59"/>
      <c r="CJ155" s="59"/>
      <c r="CK155" s="59"/>
      <c r="CL155" s="59"/>
      <c r="CM155" s="59"/>
      <c r="CN155" s="59"/>
      <c r="CO155" s="59"/>
      <c r="CP155" s="59"/>
      <c r="CQ155" s="59"/>
      <c r="CR155" s="59"/>
      <c r="CS155" s="59"/>
      <c r="CT155" s="59"/>
    </row>
    <row r="156" spans="1:98" ht="42.75" x14ac:dyDescent="0.2">
      <c r="A156" s="913"/>
      <c r="B156" s="593"/>
      <c r="C156" s="913"/>
      <c r="D156" s="48" t="s">
        <v>219</v>
      </c>
      <c r="E156" s="92" t="s">
        <v>220</v>
      </c>
      <c r="F156" s="62" t="s">
        <v>178</v>
      </c>
      <c r="G156" s="61">
        <f>IF(F156="Oportuna",15,0)</f>
        <v>0</v>
      </c>
      <c r="H156" s="918"/>
      <c r="I156" s="921"/>
      <c r="J156" s="918"/>
      <c r="K156" s="924"/>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row>
    <row r="157" spans="1:98" ht="42.75" x14ac:dyDescent="0.2">
      <c r="A157" s="913"/>
      <c r="B157" s="593"/>
      <c r="C157" s="913"/>
      <c r="D157" s="48" t="s">
        <v>221</v>
      </c>
      <c r="E157" s="92" t="s">
        <v>222</v>
      </c>
      <c r="F157" s="215" t="s">
        <v>178</v>
      </c>
      <c r="G157" s="61">
        <f>IF(F157="Prevenir",15,IF(F157="Detectar",10,0))</f>
        <v>0</v>
      </c>
      <c r="H157" s="918"/>
      <c r="I157" s="921"/>
      <c r="J157" s="918"/>
      <c r="K157" s="924"/>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c r="CD157" s="59"/>
      <c r="CE157" s="59"/>
      <c r="CF157" s="59"/>
      <c r="CG157" s="59"/>
      <c r="CH157" s="59"/>
      <c r="CI157" s="59"/>
      <c r="CJ157" s="59"/>
      <c r="CK157" s="59"/>
      <c r="CL157" s="59"/>
      <c r="CM157" s="59"/>
      <c r="CN157" s="59"/>
      <c r="CO157" s="59"/>
      <c r="CP157" s="59"/>
      <c r="CQ157" s="59"/>
      <c r="CR157" s="59"/>
      <c r="CS157" s="59"/>
      <c r="CT157" s="59"/>
    </row>
    <row r="158" spans="1:98" ht="28.5" x14ac:dyDescent="0.2">
      <c r="A158" s="913"/>
      <c r="B158" s="593"/>
      <c r="C158" s="913"/>
      <c r="D158" s="48" t="s">
        <v>223</v>
      </c>
      <c r="E158" s="92" t="s">
        <v>224</v>
      </c>
      <c r="F158" s="62" t="s">
        <v>178</v>
      </c>
      <c r="G158" s="61">
        <f>IF(F158="Confiable",15,0)</f>
        <v>0</v>
      </c>
      <c r="H158" s="918"/>
      <c r="I158" s="921"/>
      <c r="J158" s="918"/>
      <c r="K158" s="924"/>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CS158" s="59"/>
      <c r="CT158" s="59"/>
    </row>
    <row r="159" spans="1:98" ht="42.75" x14ac:dyDescent="0.2">
      <c r="A159" s="913"/>
      <c r="B159" s="593"/>
      <c r="C159" s="913"/>
      <c r="D159" s="48" t="s">
        <v>225</v>
      </c>
      <c r="E159" s="92" t="s">
        <v>226</v>
      </c>
      <c r="F159" s="215" t="s">
        <v>178</v>
      </c>
      <c r="G159" s="61">
        <f>IF(F159="Se investigan y se resuelven oportunamente",15,0)</f>
        <v>0</v>
      </c>
      <c r="H159" s="918"/>
      <c r="I159" s="921"/>
      <c r="J159" s="918"/>
      <c r="K159" s="924"/>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c r="CC159" s="59"/>
      <c r="CD159" s="59"/>
      <c r="CE159" s="59"/>
      <c r="CF159" s="59"/>
      <c r="CG159" s="59"/>
      <c r="CH159" s="59"/>
      <c r="CI159" s="59"/>
      <c r="CJ159" s="59"/>
      <c r="CK159" s="59"/>
      <c r="CL159" s="59"/>
      <c r="CM159" s="59"/>
      <c r="CN159" s="59"/>
      <c r="CO159" s="59"/>
      <c r="CP159" s="59"/>
      <c r="CQ159" s="59"/>
      <c r="CR159" s="59"/>
      <c r="CS159" s="59"/>
      <c r="CT159" s="59"/>
    </row>
    <row r="160" spans="1:98" ht="28.5" x14ac:dyDescent="0.2">
      <c r="A160" s="914"/>
      <c r="B160" s="594"/>
      <c r="C160" s="914"/>
      <c r="D160" s="43" t="s">
        <v>227</v>
      </c>
      <c r="E160" s="92" t="s">
        <v>228</v>
      </c>
      <c r="F160" s="62" t="s">
        <v>178</v>
      </c>
      <c r="G160" s="61">
        <f>IF(F160="Completa",10,IF(F160="Incompleta",5,0))</f>
        <v>0</v>
      </c>
      <c r="H160" s="919"/>
      <c r="I160" s="922"/>
      <c r="J160" s="919"/>
      <c r="K160" s="925"/>
    </row>
    <row r="161" spans="1:11" ht="15.75" thickBot="1" x14ac:dyDescent="0.25">
      <c r="A161" s="116"/>
      <c r="B161" s="117"/>
      <c r="C161" s="54"/>
      <c r="D161" s="55"/>
      <c r="E161" s="56" t="s">
        <v>229</v>
      </c>
      <c r="F161" s="16"/>
      <c r="G161" s="16">
        <f>SUM(G154:G160)</f>
        <v>0</v>
      </c>
      <c r="H161" s="127"/>
      <c r="I161" s="128"/>
      <c r="J161" s="128"/>
      <c r="K161" s="129"/>
    </row>
    <row r="162" spans="1:11" ht="15" thickBot="1" x14ac:dyDescent="0.25"/>
    <row r="163" spans="1:11" ht="30" customHeight="1" x14ac:dyDescent="0.2">
      <c r="A163" s="926" t="s">
        <v>87</v>
      </c>
      <c r="B163" s="928" t="s">
        <v>232</v>
      </c>
      <c r="C163" s="930" t="s">
        <v>205</v>
      </c>
      <c r="D163" s="932" t="s">
        <v>206</v>
      </c>
      <c r="E163" s="933"/>
      <c r="F163" s="933"/>
      <c r="G163" s="933"/>
      <c r="H163" s="934"/>
      <c r="I163" s="96" t="s">
        <v>207</v>
      </c>
      <c r="J163" s="935" t="s">
        <v>208</v>
      </c>
      <c r="K163" s="910" t="s">
        <v>209</v>
      </c>
    </row>
    <row r="164" spans="1:11" ht="60.75" thickBot="1" x14ac:dyDescent="0.25">
      <c r="A164" s="927"/>
      <c r="B164" s="929"/>
      <c r="C164" s="931"/>
      <c r="D164" s="97" t="s">
        <v>210</v>
      </c>
      <c r="E164" s="49" t="s">
        <v>211</v>
      </c>
      <c r="F164" s="97" t="s">
        <v>212</v>
      </c>
      <c r="G164" s="97" t="s">
        <v>213</v>
      </c>
      <c r="H164" s="100" t="s">
        <v>230</v>
      </c>
      <c r="I164" s="50" t="s">
        <v>215</v>
      </c>
      <c r="J164" s="936"/>
      <c r="K164" s="911"/>
    </row>
    <row r="165" spans="1:11" ht="14.25" customHeight="1" x14ac:dyDescent="0.2">
      <c r="A165" s="912" t="str">
        <f>DESCRIPCION!A22</f>
        <v>e</v>
      </c>
      <c r="B165" s="592">
        <f>DESCRIPCION!D24</f>
        <v>0</v>
      </c>
      <c r="C165" s="912"/>
      <c r="D165" s="915" t="s">
        <v>216</v>
      </c>
      <c r="E165" s="121" t="s">
        <v>217</v>
      </c>
      <c r="F165" s="66" t="s">
        <v>178</v>
      </c>
      <c r="G165" s="122">
        <f>IF(F165="Asignado",15,0)</f>
        <v>0</v>
      </c>
      <c r="H165" s="917" t="str">
        <f>IF(AND(G172&gt;0,G172&lt;=85),"Débil",IF(AND(G172&gt;85,G172&lt;=95),"Moderado",IF(G172&gt;96,"Fuerte"," ")))</f>
        <v xml:space="preserve"> </v>
      </c>
      <c r="I165" s="920" t="s">
        <v>178</v>
      </c>
      <c r="J165" s="91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23" t="str">
        <f>IF(J165="Fuerte","NO",IF(J165=" "," ","SI"))</f>
        <v xml:space="preserve"> </v>
      </c>
    </row>
    <row r="166" spans="1:11" ht="28.5" x14ac:dyDescent="0.2">
      <c r="A166" s="913"/>
      <c r="B166" s="593"/>
      <c r="C166" s="913"/>
      <c r="D166" s="916"/>
      <c r="E166" s="92" t="s">
        <v>218</v>
      </c>
      <c r="F166" s="62" t="s">
        <v>178</v>
      </c>
      <c r="G166" s="61">
        <f>IF(F166="Adecuado",15,0)</f>
        <v>0</v>
      </c>
      <c r="H166" s="918"/>
      <c r="I166" s="921"/>
      <c r="J166" s="918"/>
      <c r="K166" s="924"/>
    </row>
    <row r="167" spans="1:11" ht="42.75" x14ac:dyDescent="0.2">
      <c r="A167" s="913"/>
      <c r="B167" s="593"/>
      <c r="C167" s="913"/>
      <c r="D167" s="48" t="s">
        <v>219</v>
      </c>
      <c r="E167" s="92" t="s">
        <v>220</v>
      </c>
      <c r="F167" s="62" t="s">
        <v>178</v>
      </c>
      <c r="G167" s="61">
        <f>IF(F167="Oportuna",15,0)</f>
        <v>0</v>
      </c>
      <c r="H167" s="918"/>
      <c r="I167" s="921"/>
      <c r="J167" s="918"/>
      <c r="K167" s="924"/>
    </row>
    <row r="168" spans="1:11" ht="42.75" x14ac:dyDescent="0.2">
      <c r="A168" s="913"/>
      <c r="B168" s="593"/>
      <c r="C168" s="913"/>
      <c r="D168" s="48" t="s">
        <v>221</v>
      </c>
      <c r="E168" s="92" t="s">
        <v>222</v>
      </c>
      <c r="F168" s="215" t="s">
        <v>178</v>
      </c>
      <c r="G168" s="61">
        <f>IF(F168="Prevenir",15,IF(F168="Detectar",10,0))</f>
        <v>0</v>
      </c>
      <c r="H168" s="918"/>
      <c r="I168" s="921"/>
      <c r="J168" s="918"/>
      <c r="K168" s="924"/>
    </row>
    <row r="169" spans="1:11" ht="28.5" x14ac:dyDescent="0.2">
      <c r="A169" s="913"/>
      <c r="B169" s="593"/>
      <c r="C169" s="913"/>
      <c r="D169" s="48" t="s">
        <v>223</v>
      </c>
      <c r="E169" s="92" t="s">
        <v>224</v>
      </c>
      <c r="F169" s="62" t="s">
        <v>178</v>
      </c>
      <c r="G169" s="61">
        <f>IF(F169="Confiable",15,0)</f>
        <v>0</v>
      </c>
      <c r="H169" s="918"/>
      <c r="I169" s="921"/>
      <c r="J169" s="918"/>
      <c r="K169" s="924"/>
    </row>
    <row r="170" spans="1:11" ht="42.75" x14ac:dyDescent="0.2">
      <c r="A170" s="913"/>
      <c r="B170" s="593"/>
      <c r="C170" s="913"/>
      <c r="D170" s="48" t="s">
        <v>225</v>
      </c>
      <c r="E170" s="92" t="s">
        <v>226</v>
      </c>
      <c r="F170" s="215" t="s">
        <v>178</v>
      </c>
      <c r="G170" s="61">
        <f>IF(F170="Se investigan y se resuelven oportunamente",15,0)</f>
        <v>0</v>
      </c>
      <c r="H170" s="918"/>
      <c r="I170" s="921"/>
      <c r="J170" s="918"/>
      <c r="K170" s="924"/>
    </row>
    <row r="171" spans="1:11" ht="28.5" x14ac:dyDescent="0.2">
      <c r="A171" s="914"/>
      <c r="B171" s="594"/>
      <c r="C171" s="914"/>
      <c r="D171" s="43" t="s">
        <v>227</v>
      </c>
      <c r="E171" s="92" t="s">
        <v>228</v>
      </c>
      <c r="F171" s="62" t="s">
        <v>178</v>
      </c>
      <c r="G171" s="61">
        <f>IF(F171="Completa",10,IF(F171="Incompleta",5,0))</f>
        <v>0</v>
      </c>
      <c r="H171" s="919"/>
      <c r="I171" s="922"/>
      <c r="J171" s="919"/>
      <c r="K171" s="925"/>
    </row>
    <row r="172" spans="1:11" ht="15.75" thickBot="1" x14ac:dyDescent="0.25">
      <c r="A172" s="116"/>
      <c r="B172" s="117"/>
      <c r="C172" s="54"/>
      <c r="D172" s="55"/>
      <c r="E172" s="56" t="s">
        <v>229</v>
      </c>
      <c r="F172" s="16"/>
      <c r="G172" s="16">
        <f>SUM(G165:G171)</f>
        <v>0</v>
      </c>
      <c r="H172" s="127"/>
      <c r="I172" s="128"/>
      <c r="J172" s="128"/>
      <c r="K172" s="129"/>
    </row>
    <row r="173" spans="1:11" ht="15" thickBot="1" x14ac:dyDescent="0.25"/>
    <row r="174" spans="1:11" ht="30" x14ac:dyDescent="0.2">
      <c r="A174" s="926" t="s">
        <v>87</v>
      </c>
      <c r="B174" s="928" t="s">
        <v>232</v>
      </c>
      <c r="C174" s="930" t="s">
        <v>205</v>
      </c>
      <c r="D174" s="932" t="s">
        <v>206</v>
      </c>
      <c r="E174" s="933"/>
      <c r="F174" s="933"/>
      <c r="G174" s="933"/>
      <c r="H174" s="934"/>
      <c r="I174" s="96" t="s">
        <v>207</v>
      </c>
      <c r="J174" s="935" t="s">
        <v>208</v>
      </c>
      <c r="K174" s="910" t="s">
        <v>209</v>
      </c>
    </row>
    <row r="175" spans="1:11" ht="60.75" thickBot="1" x14ac:dyDescent="0.25">
      <c r="A175" s="927"/>
      <c r="B175" s="929"/>
      <c r="C175" s="931"/>
      <c r="D175" s="97" t="s">
        <v>210</v>
      </c>
      <c r="E175" s="49" t="s">
        <v>211</v>
      </c>
      <c r="F175" s="97" t="s">
        <v>212</v>
      </c>
      <c r="G175" s="97" t="s">
        <v>213</v>
      </c>
      <c r="H175" s="100" t="s">
        <v>230</v>
      </c>
      <c r="I175" s="50" t="s">
        <v>215</v>
      </c>
      <c r="J175" s="936"/>
      <c r="K175" s="911"/>
    </row>
    <row r="176" spans="1:11" x14ac:dyDescent="0.2">
      <c r="A176" s="912" t="str">
        <f>DESCRIPCION!A25</f>
        <v>f</v>
      </c>
      <c r="B176" s="592">
        <f>DESCRIPCION!D25</f>
        <v>0</v>
      </c>
      <c r="C176" s="912"/>
      <c r="D176" s="915" t="s">
        <v>216</v>
      </c>
      <c r="E176" s="121" t="s">
        <v>217</v>
      </c>
      <c r="F176" s="66" t="s">
        <v>180</v>
      </c>
      <c r="G176" s="122">
        <f>IF(F176="Asignado",15,0)</f>
        <v>0</v>
      </c>
      <c r="H176" s="917" t="str">
        <f>IF(AND(G183&gt;0,G183&lt;=85),"Débil",IF(AND(G183&gt;85,G183&lt;=95),"Moderado",IF(G183&gt;96,"Fuerte"," ")))</f>
        <v>Débil</v>
      </c>
      <c r="I176" s="920" t="s">
        <v>201</v>
      </c>
      <c r="J176" s="91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923" t="str">
        <f>IF(J176="Fuerte","NO",IF(J176=" "," ","SI"))</f>
        <v>SI</v>
      </c>
    </row>
    <row r="177" spans="1:11" ht="28.5" x14ac:dyDescent="0.2">
      <c r="A177" s="913"/>
      <c r="B177" s="593"/>
      <c r="C177" s="913"/>
      <c r="D177" s="916"/>
      <c r="E177" s="92" t="s">
        <v>218</v>
      </c>
      <c r="F177" s="62" t="s">
        <v>181</v>
      </c>
      <c r="G177" s="61">
        <f>IF(F177="Adecuado",15,0)</f>
        <v>15</v>
      </c>
      <c r="H177" s="918"/>
      <c r="I177" s="921"/>
      <c r="J177" s="918"/>
      <c r="K177" s="924"/>
    </row>
    <row r="178" spans="1:11" ht="42.75" x14ac:dyDescent="0.2">
      <c r="A178" s="913"/>
      <c r="B178" s="593"/>
      <c r="C178" s="913"/>
      <c r="D178" s="48" t="s">
        <v>219</v>
      </c>
      <c r="E178" s="92" t="s">
        <v>220</v>
      </c>
      <c r="F178" s="62" t="s">
        <v>184</v>
      </c>
      <c r="G178" s="61">
        <f>IF(F178="Oportuna",15,0)</f>
        <v>15</v>
      </c>
      <c r="H178" s="918"/>
      <c r="I178" s="921"/>
      <c r="J178" s="918"/>
      <c r="K178" s="924"/>
    </row>
    <row r="179" spans="1:11" ht="42.75" x14ac:dyDescent="0.2">
      <c r="A179" s="913"/>
      <c r="B179" s="593"/>
      <c r="C179" s="913"/>
      <c r="D179" s="48" t="s">
        <v>221</v>
      </c>
      <c r="E179" s="92" t="s">
        <v>222</v>
      </c>
      <c r="F179" s="215" t="s">
        <v>178</v>
      </c>
      <c r="G179" s="61">
        <f>IF(F179="Prevenir",15,IF(F179="Detectar",10,0))</f>
        <v>0</v>
      </c>
      <c r="H179" s="918"/>
      <c r="I179" s="921"/>
      <c r="J179" s="918"/>
      <c r="K179" s="924"/>
    </row>
    <row r="180" spans="1:11" ht="28.5" x14ac:dyDescent="0.2">
      <c r="A180" s="913"/>
      <c r="B180" s="593"/>
      <c r="C180" s="913"/>
      <c r="D180" s="48" t="s">
        <v>223</v>
      </c>
      <c r="E180" s="92" t="s">
        <v>224</v>
      </c>
      <c r="F180" s="62" t="s">
        <v>178</v>
      </c>
      <c r="G180" s="61">
        <f>IF(F180="Confiable",15,0)</f>
        <v>0</v>
      </c>
      <c r="H180" s="918"/>
      <c r="I180" s="921"/>
      <c r="J180" s="918"/>
      <c r="K180" s="924"/>
    </row>
    <row r="181" spans="1:11" ht="42.75" x14ac:dyDescent="0.2">
      <c r="A181" s="913"/>
      <c r="B181" s="593"/>
      <c r="C181" s="913"/>
      <c r="D181" s="48" t="s">
        <v>225</v>
      </c>
      <c r="E181" s="92" t="s">
        <v>226</v>
      </c>
      <c r="F181" s="215" t="s">
        <v>178</v>
      </c>
      <c r="G181" s="61">
        <f>IF(F181="Se investigan y se resuelven oportunamente",15,0)</f>
        <v>0</v>
      </c>
      <c r="H181" s="918"/>
      <c r="I181" s="921"/>
      <c r="J181" s="918"/>
      <c r="K181" s="924"/>
    </row>
    <row r="182" spans="1:11" ht="28.5" x14ac:dyDescent="0.2">
      <c r="A182" s="914"/>
      <c r="B182" s="594"/>
      <c r="C182" s="914"/>
      <c r="D182" s="43" t="s">
        <v>227</v>
      </c>
      <c r="E182" s="92" t="s">
        <v>228</v>
      </c>
      <c r="F182" s="62" t="s">
        <v>178</v>
      </c>
      <c r="G182" s="61">
        <f>IF(F182="Completa",10,IF(F182="Incompleta",5,0))</f>
        <v>0</v>
      </c>
      <c r="H182" s="919"/>
      <c r="I182" s="922"/>
      <c r="J182" s="919"/>
      <c r="K182" s="925"/>
    </row>
    <row r="183" spans="1:11" ht="15.75" thickBot="1" x14ac:dyDescent="0.25">
      <c r="A183" s="116"/>
      <c r="B183" s="117"/>
      <c r="C183" s="54"/>
      <c r="D183" s="55"/>
      <c r="E183" s="56" t="s">
        <v>229</v>
      </c>
      <c r="F183" s="16"/>
      <c r="G183" s="16">
        <f>SUM(G176:G182)</f>
        <v>30</v>
      </c>
      <c r="H183" s="127"/>
      <c r="I183" s="128"/>
      <c r="J183" s="128"/>
      <c r="K183" s="129"/>
    </row>
    <row r="184" spans="1:11" ht="15" thickBot="1" x14ac:dyDescent="0.25"/>
    <row r="185" spans="1:11" ht="30" x14ac:dyDescent="0.2">
      <c r="A185" s="926" t="s">
        <v>87</v>
      </c>
      <c r="B185" s="928" t="s">
        <v>232</v>
      </c>
      <c r="C185" s="930" t="s">
        <v>205</v>
      </c>
      <c r="D185" s="932" t="s">
        <v>206</v>
      </c>
      <c r="E185" s="933"/>
      <c r="F185" s="933"/>
      <c r="G185" s="933"/>
      <c r="H185" s="934"/>
      <c r="I185" s="96" t="s">
        <v>207</v>
      </c>
      <c r="J185" s="935" t="s">
        <v>208</v>
      </c>
      <c r="K185" s="910" t="s">
        <v>209</v>
      </c>
    </row>
    <row r="186" spans="1:11" ht="60.75" thickBot="1" x14ac:dyDescent="0.25">
      <c r="A186" s="927"/>
      <c r="B186" s="929"/>
      <c r="C186" s="931"/>
      <c r="D186" s="97" t="s">
        <v>210</v>
      </c>
      <c r="E186" s="49" t="s">
        <v>211</v>
      </c>
      <c r="F186" s="97" t="s">
        <v>212</v>
      </c>
      <c r="G186" s="97" t="s">
        <v>213</v>
      </c>
      <c r="H186" s="100" t="s">
        <v>230</v>
      </c>
      <c r="I186" s="50" t="s">
        <v>215</v>
      </c>
      <c r="J186" s="936"/>
      <c r="K186" s="911"/>
    </row>
    <row r="187" spans="1:11" x14ac:dyDescent="0.2">
      <c r="A187" s="912" t="str">
        <f>DESCRIPCION!A25</f>
        <v>f</v>
      </c>
      <c r="B187" s="592">
        <f>DESCRIPCION!D26</f>
        <v>0</v>
      </c>
      <c r="C187" s="912"/>
      <c r="D187" s="915" t="s">
        <v>216</v>
      </c>
      <c r="E187" s="121" t="s">
        <v>217</v>
      </c>
      <c r="F187" s="66" t="s">
        <v>178</v>
      </c>
      <c r="G187" s="122">
        <f>IF(F187="Asignado",15,0)</f>
        <v>0</v>
      </c>
      <c r="H187" s="917" t="str">
        <f>IF(AND(G194&gt;0,G194&lt;=85),"Débil",IF(AND(G194&gt;85,G194&lt;=95),"Moderado",IF(G194&gt;96,"Fuerte"," ")))</f>
        <v xml:space="preserve"> </v>
      </c>
      <c r="I187" s="920" t="s">
        <v>178</v>
      </c>
      <c r="J187" s="91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23" t="str">
        <f>IF(J187="Fuerte","NO",IF(J187=" "," ","SI"))</f>
        <v xml:space="preserve"> </v>
      </c>
    </row>
    <row r="188" spans="1:11" ht="28.5" x14ac:dyDescent="0.2">
      <c r="A188" s="913"/>
      <c r="B188" s="593"/>
      <c r="C188" s="913"/>
      <c r="D188" s="916"/>
      <c r="E188" s="92" t="s">
        <v>218</v>
      </c>
      <c r="F188" s="62" t="s">
        <v>178</v>
      </c>
      <c r="G188" s="61">
        <f>IF(F188="Adecuado",15,0)</f>
        <v>0</v>
      </c>
      <c r="H188" s="918"/>
      <c r="I188" s="921"/>
      <c r="J188" s="918"/>
      <c r="K188" s="924"/>
    </row>
    <row r="189" spans="1:11" ht="42.75" x14ac:dyDescent="0.2">
      <c r="A189" s="913"/>
      <c r="B189" s="593"/>
      <c r="C189" s="913"/>
      <c r="D189" s="48" t="s">
        <v>219</v>
      </c>
      <c r="E189" s="92" t="s">
        <v>220</v>
      </c>
      <c r="F189" s="62" t="s">
        <v>178</v>
      </c>
      <c r="G189" s="61">
        <f>IF(F189="Oportuna",15,0)</f>
        <v>0</v>
      </c>
      <c r="H189" s="918"/>
      <c r="I189" s="921"/>
      <c r="J189" s="918"/>
      <c r="K189" s="924"/>
    </row>
    <row r="190" spans="1:11" ht="42.75" x14ac:dyDescent="0.2">
      <c r="A190" s="913"/>
      <c r="B190" s="593"/>
      <c r="C190" s="913"/>
      <c r="D190" s="48" t="s">
        <v>221</v>
      </c>
      <c r="E190" s="92" t="s">
        <v>222</v>
      </c>
      <c r="F190" s="215" t="s">
        <v>178</v>
      </c>
      <c r="G190" s="61">
        <f>IF(F190="Prevenir",15,IF(F190="Detectar",10,0))</f>
        <v>0</v>
      </c>
      <c r="H190" s="918"/>
      <c r="I190" s="921"/>
      <c r="J190" s="918"/>
      <c r="K190" s="924"/>
    </row>
    <row r="191" spans="1:11" ht="28.5" x14ac:dyDescent="0.2">
      <c r="A191" s="913"/>
      <c r="B191" s="593"/>
      <c r="C191" s="913"/>
      <c r="D191" s="48" t="s">
        <v>223</v>
      </c>
      <c r="E191" s="92" t="s">
        <v>224</v>
      </c>
      <c r="F191" s="62" t="s">
        <v>178</v>
      </c>
      <c r="G191" s="61">
        <f>IF(F191="Confiable",15,0)</f>
        <v>0</v>
      </c>
      <c r="H191" s="918"/>
      <c r="I191" s="921"/>
      <c r="J191" s="918"/>
      <c r="K191" s="924"/>
    </row>
    <row r="192" spans="1:11" ht="42.75" x14ac:dyDescent="0.2">
      <c r="A192" s="913"/>
      <c r="B192" s="593"/>
      <c r="C192" s="913"/>
      <c r="D192" s="48" t="s">
        <v>225</v>
      </c>
      <c r="E192" s="92" t="s">
        <v>226</v>
      </c>
      <c r="F192" s="215" t="s">
        <v>178</v>
      </c>
      <c r="G192" s="61">
        <f>IF(F192="Se investigan y se resuelven oportunamente",15,0)</f>
        <v>0</v>
      </c>
      <c r="H192" s="918"/>
      <c r="I192" s="921"/>
      <c r="J192" s="918"/>
      <c r="K192" s="924"/>
    </row>
    <row r="193" spans="1:11" ht="28.5" x14ac:dyDescent="0.2">
      <c r="A193" s="914"/>
      <c r="B193" s="594"/>
      <c r="C193" s="914"/>
      <c r="D193" s="43" t="s">
        <v>227</v>
      </c>
      <c r="E193" s="92" t="s">
        <v>228</v>
      </c>
      <c r="F193" s="62" t="s">
        <v>178</v>
      </c>
      <c r="G193" s="61">
        <f>IF(F193="Completa",10,IF(F193="Incompleta",5,0))</f>
        <v>0</v>
      </c>
      <c r="H193" s="919"/>
      <c r="I193" s="922"/>
      <c r="J193" s="919"/>
      <c r="K193" s="925"/>
    </row>
    <row r="194" spans="1:11" ht="15.75" thickBot="1" x14ac:dyDescent="0.25">
      <c r="A194" s="116"/>
      <c r="B194" s="117"/>
      <c r="C194" s="54"/>
      <c r="D194" s="55"/>
      <c r="E194" s="56" t="s">
        <v>229</v>
      </c>
      <c r="F194" s="16"/>
      <c r="G194" s="16">
        <f>SUM(G187:G193)</f>
        <v>0</v>
      </c>
      <c r="H194" s="127"/>
      <c r="I194" s="128"/>
      <c r="J194" s="128"/>
      <c r="K194" s="129"/>
    </row>
    <row r="195" spans="1:11" ht="15" thickBot="1" x14ac:dyDescent="0.25"/>
    <row r="196" spans="1:11" ht="30" x14ac:dyDescent="0.2">
      <c r="A196" s="926" t="s">
        <v>87</v>
      </c>
      <c r="B196" s="928" t="s">
        <v>232</v>
      </c>
      <c r="C196" s="930" t="s">
        <v>205</v>
      </c>
      <c r="D196" s="932" t="s">
        <v>206</v>
      </c>
      <c r="E196" s="933"/>
      <c r="F196" s="933"/>
      <c r="G196" s="933"/>
      <c r="H196" s="934"/>
      <c r="I196" s="96" t="s">
        <v>207</v>
      </c>
      <c r="J196" s="935" t="s">
        <v>208</v>
      </c>
      <c r="K196" s="910" t="s">
        <v>209</v>
      </c>
    </row>
    <row r="197" spans="1:11" ht="60.75" thickBot="1" x14ac:dyDescent="0.25">
      <c r="A197" s="927"/>
      <c r="B197" s="929"/>
      <c r="C197" s="931"/>
      <c r="D197" s="97" t="s">
        <v>210</v>
      </c>
      <c r="E197" s="49" t="s">
        <v>211</v>
      </c>
      <c r="F197" s="97" t="s">
        <v>212</v>
      </c>
      <c r="G197" s="97" t="s">
        <v>213</v>
      </c>
      <c r="H197" s="100" t="s">
        <v>230</v>
      </c>
      <c r="I197" s="50" t="s">
        <v>215</v>
      </c>
      <c r="J197" s="936"/>
      <c r="K197" s="911"/>
    </row>
    <row r="198" spans="1:11" x14ac:dyDescent="0.2">
      <c r="A198" s="912" t="str">
        <f>DESCRIPCION!A25</f>
        <v>f</v>
      </c>
      <c r="B198" s="592">
        <f>DESCRIPCION!D27</f>
        <v>0</v>
      </c>
      <c r="C198" s="912"/>
      <c r="D198" s="915" t="s">
        <v>216</v>
      </c>
      <c r="E198" s="121" t="s">
        <v>217</v>
      </c>
      <c r="F198" s="66" t="s">
        <v>178</v>
      </c>
      <c r="G198" s="122">
        <f>IF(F198="Asignado",15,0)</f>
        <v>0</v>
      </c>
      <c r="H198" s="917" t="str">
        <f>IF(AND(G205&gt;0,G205&lt;=85),"Débil",IF(AND(G205&gt;85,G205&lt;=95),"Moderado",IF(G205&gt;96,"Fuerte"," ")))</f>
        <v xml:space="preserve"> </v>
      </c>
      <c r="I198" s="920" t="s">
        <v>178</v>
      </c>
      <c r="J198" s="91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23" t="str">
        <f>IF(J198="Fuerte","NO",IF(J198=" "," ","SI"))</f>
        <v xml:space="preserve"> </v>
      </c>
    </row>
    <row r="199" spans="1:11" ht="28.5" x14ac:dyDescent="0.2">
      <c r="A199" s="913"/>
      <c r="B199" s="593"/>
      <c r="C199" s="913"/>
      <c r="D199" s="916"/>
      <c r="E199" s="92" t="s">
        <v>218</v>
      </c>
      <c r="F199" s="62" t="s">
        <v>178</v>
      </c>
      <c r="G199" s="61">
        <f>IF(F199="Adecuado",15,0)</f>
        <v>0</v>
      </c>
      <c r="H199" s="918"/>
      <c r="I199" s="921"/>
      <c r="J199" s="918"/>
      <c r="K199" s="924"/>
    </row>
    <row r="200" spans="1:11" ht="42.75" x14ac:dyDescent="0.2">
      <c r="A200" s="913"/>
      <c r="B200" s="593"/>
      <c r="C200" s="913"/>
      <c r="D200" s="48" t="s">
        <v>219</v>
      </c>
      <c r="E200" s="92" t="s">
        <v>220</v>
      </c>
      <c r="F200" s="62" t="s">
        <v>178</v>
      </c>
      <c r="G200" s="61">
        <f>IF(F200="Oportuna",15,0)</f>
        <v>0</v>
      </c>
      <c r="H200" s="918"/>
      <c r="I200" s="921"/>
      <c r="J200" s="918"/>
      <c r="K200" s="924"/>
    </row>
    <row r="201" spans="1:11" ht="42.75" x14ac:dyDescent="0.2">
      <c r="A201" s="913"/>
      <c r="B201" s="593"/>
      <c r="C201" s="913"/>
      <c r="D201" s="48" t="s">
        <v>221</v>
      </c>
      <c r="E201" s="92" t="s">
        <v>222</v>
      </c>
      <c r="F201" s="215" t="s">
        <v>178</v>
      </c>
      <c r="G201" s="61">
        <f>IF(F201="Prevenir",15,IF(F201="Detectar",10,0))</f>
        <v>0</v>
      </c>
      <c r="H201" s="918"/>
      <c r="I201" s="921"/>
      <c r="J201" s="918"/>
      <c r="K201" s="924"/>
    </row>
    <row r="202" spans="1:11" ht="28.5" x14ac:dyDescent="0.2">
      <c r="A202" s="913"/>
      <c r="B202" s="593"/>
      <c r="C202" s="913"/>
      <c r="D202" s="48" t="s">
        <v>223</v>
      </c>
      <c r="E202" s="92" t="s">
        <v>224</v>
      </c>
      <c r="F202" s="62" t="s">
        <v>178</v>
      </c>
      <c r="G202" s="61">
        <f>IF(F202="Confiable",15,0)</f>
        <v>0</v>
      </c>
      <c r="H202" s="918"/>
      <c r="I202" s="921"/>
      <c r="J202" s="918"/>
      <c r="K202" s="924"/>
    </row>
    <row r="203" spans="1:11" ht="42.75" x14ac:dyDescent="0.2">
      <c r="A203" s="913"/>
      <c r="B203" s="593"/>
      <c r="C203" s="913"/>
      <c r="D203" s="48" t="s">
        <v>225</v>
      </c>
      <c r="E203" s="92" t="s">
        <v>226</v>
      </c>
      <c r="F203" s="215" t="s">
        <v>178</v>
      </c>
      <c r="G203" s="61">
        <f>IF(F203="Se investigan y se resuelven oportunamente",15,0)</f>
        <v>0</v>
      </c>
      <c r="H203" s="918"/>
      <c r="I203" s="921"/>
      <c r="J203" s="918"/>
      <c r="K203" s="924"/>
    </row>
    <row r="204" spans="1:11" ht="28.5" x14ac:dyDescent="0.2">
      <c r="A204" s="914"/>
      <c r="B204" s="594"/>
      <c r="C204" s="914"/>
      <c r="D204" s="43" t="s">
        <v>227</v>
      </c>
      <c r="E204" s="92" t="s">
        <v>228</v>
      </c>
      <c r="F204" s="62" t="s">
        <v>178</v>
      </c>
      <c r="G204" s="61">
        <f>IF(F204="Completa",10,IF(F204="Incompleta",5,0))</f>
        <v>0</v>
      </c>
      <c r="H204" s="919"/>
      <c r="I204" s="922"/>
      <c r="J204" s="919"/>
      <c r="K204" s="925"/>
    </row>
    <row r="205" spans="1:11" ht="15.75" thickBot="1" x14ac:dyDescent="0.25">
      <c r="A205" s="116"/>
      <c r="B205" s="117"/>
      <c r="C205" s="54"/>
      <c r="D205" s="55"/>
      <c r="E205" s="56" t="s">
        <v>229</v>
      </c>
      <c r="F205" s="16"/>
      <c r="G205" s="16">
        <f>SUM(G198:G204)</f>
        <v>0</v>
      </c>
      <c r="H205" s="127"/>
      <c r="I205" s="128"/>
      <c r="J205" s="128"/>
      <c r="K205" s="129"/>
    </row>
    <row r="206" spans="1:11" ht="15" thickBot="1" x14ac:dyDescent="0.25"/>
    <row r="207" spans="1:11" ht="30" x14ac:dyDescent="0.2">
      <c r="A207" s="926" t="s">
        <v>87</v>
      </c>
      <c r="B207" s="928" t="s">
        <v>232</v>
      </c>
      <c r="C207" s="930" t="s">
        <v>205</v>
      </c>
      <c r="D207" s="932" t="s">
        <v>206</v>
      </c>
      <c r="E207" s="933"/>
      <c r="F207" s="933"/>
      <c r="G207" s="933"/>
      <c r="H207" s="934"/>
      <c r="I207" s="96" t="s">
        <v>207</v>
      </c>
      <c r="J207" s="935" t="s">
        <v>208</v>
      </c>
      <c r="K207" s="910" t="s">
        <v>209</v>
      </c>
    </row>
    <row r="208" spans="1:11" ht="60.75" thickBot="1" x14ac:dyDescent="0.25">
      <c r="A208" s="927"/>
      <c r="B208" s="929"/>
      <c r="C208" s="931"/>
      <c r="D208" s="97" t="s">
        <v>210</v>
      </c>
      <c r="E208" s="49" t="s">
        <v>211</v>
      </c>
      <c r="F208" s="97" t="s">
        <v>212</v>
      </c>
      <c r="G208" s="97" t="s">
        <v>213</v>
      </c>
      <c r="H208" s="100" t="s">
        <v>230</v>
      </c>
      <c r="I208" s="50" t="s">
        <v>215</v>
      </c>
      <c r="J208" s="936"/>
      <c r="K208" s="911"/>
    </row>
    <row r="209" spans="1:11" x14ac:dyDescent="0.2">
      <c r="A209" s="912" t="str">
        <f>DESCRIPCION!A28</f>
        <v>g</v>
      </c>
      <c r="B209" s="592">
        <f>DESCRIPCION!D28</f>
        <v>0</v>
      </c>
      <c r="C209" s="912"/>
      <c r="D209" s="915" t="s">
        <v>216</v>
      </c>
      <c r="E209" s="121" t="s">
        <v>217</v>
      </c>
      <c r="F209" s="66" t="s">
        <v>178</v>
      </c>
      <c r="G209" s="122">
        <f>IF(F209="Asignado",15,0)</f>
        <v>0</v>
      </c>
      <c r="H209" s="917" t="str">
        <f>IF(AND(G216&gt;0,G216&lt;=85),"Débil",IF(AND(G216&gt;85,G216&lt;=95),"Moderado",IF(G216&gt;96,"Fuerte"," ")))</f>
        <v xml:space="preserve"> </v>
      </c>
      <c r="I209" s="920" t="s">
        <v>178</v>
      </c>
      <c r="J209" s="91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23" t="str">
        <f>IF(J209="Fuerte","NO",IF(J209=" "," ","SI"))</f>
        <v xml:space="preserve"> </v>
      </c>
    </row>
    <row r="210" spans="1:11" ht="28.5" x14ac:dyDescent="0.2">
      <c r="A210" s="913"/>
      <c r="B210" s="593"/>
      <c r="C210" s="913"/>
      <c r="D210" s="916"/>
      <c r="E210" s="92" t="s">
        <v>218</v>
      </c>
      <c r="F210" s="62" t="s">
        <v>178</v>
      </c>
      <c r="G210" s="61">
        <f>IF(F210="Adecuado",15,0)</f>
        <v>0</v>
      </c>
      <c r="H210" s="918"/>
      <c r="I210" s="921"/>
      <c r="J210" s="918"/>
      <c r="K210" s="924"/>
    </row>
    <row r="211" spans="1:11" ht="42.75" x14ac:dyDescent="0.2">
      <c r="A211" s="913"/>
      <c r="B211" s="593"/>
      <c r="C211" s="913"/>
      <c r="D211" s="48" t="s">
        <v>219</v>
      </c>
      <c r="E211" s="92" t="s">
        <v>220</v>
      </c>
      <c r="F211" s="62" t="s">
        <v>178</v>
      </c>
      <c r="G211" s="61">
        <f>IF(F211="Oportuna",15,0)</f>
        <v>0</v>
      </c>
      <c r="H211" s="918"/>
      <c r="I211" s="921"/>
      <c r="J211" s="918"/>
      <c r="K211" s="924"/>
    </row>
    <row r="212" spans="1:11" ht="42.75" x14ac:dyDescent="0.2">
      <c r="A212" s="913"/>
      <c r="B212" s="593"/>
      <c r="C212" s="913"/>
      <c r="D212" s="48" t="s">
        <v>221</v>
      </c>
      <c r="E212" s="92" t="s">
        <v>222</v>
      </c>
      <c r="F212" s="215" t="s">
        <v>178</v>
      </c>
      <c r="G212" s="61">
        <f>IF(F212="Prevenir",15,IF(F212="Detectar",10,0))</f>
        <v>0</v>
      </c>
      <c r="H212" s="918"/>
      <c r="I212" s="921"/>
      <c r="J212" s="918"/>
      <c r="K212" s="924"/>
    </row>
    <row r="213" spans="1:11" ht="28.5" x14ac:dyDescent="0.2">
      <c r="A213" s="913"/>
      <c r="B213" s="593"/>
      <c r="C213" s="913"/>
      <c r="D213" s="48" t="s">
        <v>223</v>
      </c>
      <c r="E213" s="92" t="s">
        <v>224</v>
      </c>
      <c r="F213" s="62" t="s">
        <v>178</v>
      </c>
      <c r="G213" s="61">
        <f>IF(F213="Confiable",15,0)</f>
        <v>0</v>
      </c>
      <c r="H213" s="918"/>
      <c r="I213" s="921"/>
      <c r="J213" s="918"/>
      <c r="K213" s="924"/>
    </row>
    <row r="214" spans="1:11" ht="42.75" x14ac:dyDescent="0.2">
      <c r="A214" s="913"/>
      <c r="B214" s="593"/>
      <c r="C214" s="913"/>
      <c r="D214" s="48" t="s">
        <v>225</v>
      </c>
      <c r="E214" s="92" t="s">
        <v>226</v>
      </c>
      <c r="F214" s="215" t="s">
        <v>178</v>
      </c>
      <c r="G214" s="61">
        <f>IF(F214="Se investigan y se resuelven oportunamente",15,0)</f>
        <v>0</v>
      </c>
      <c r="H214" s="918"/>
      <c r="I214" s="921"/>
      <c r="J214" s="918"/>
      <c r="K214" s="924"/>
    </row>
    <row r="215" spans="1:11" ht="28.5" x14ac:dyDescent="0.2">
      <c r="A215" s="914"/>
      <c r="B215" s="594"/>
      <c r="C215" s="914"/>
      <c r="D215" s="43" t="s">
        <v>227</v>
      </c>
      <c r="E215" s="92" t="s">
        <v>228</v>
      </c>
      <c r="F215" s="62" t="s">
        <v>178</v>
      </c>
      <c r="G215" s="61">
        <f>IF(F215="Completa",10,IF(F215="Incompleta",5,0))</f>
        <v>0</v>
      </c>
      <c r="H215" s="919"/>
      <c r="I215" s="922"/>
      <c r="J215" s="919"/>
      <c r="K215" s="925"/>
    </row>
    <row r="216" spans="1:11" ht="15.75" thickBot="1" x14ac:dyDescent="0.25">
      <c r="A216" s="116"/>
      <c r="B216" s="117"/>
      <c r="C216" s="54"/>
      <c r="D216" s="55"/>
      <c r="E216" s="56" t="s">
        <v>229</v>
      </c>
      <c r="F216" s="16"/>
      <c r="G216" s="16">
        <f>SUM(G209:G215)</f>
        <v>0</v>
      </c>
      <c r="H216" s="127"/>
      <c r="I216" s="128"/>
      <c r="J216" s="128"/>
      <c r="K216" s="129"/>
    </row>
    <row r="217" spans="1:11" ht="15" thickBot="1" x14ac:dyDescent="0.25"/>
    <row r="218" spans="1:11" ht="30" x14ac:dyDescent="0.2">
      <c r="A218" s="926" t="s">
        <v>87</v>
      </c>
      <c r="B218" s="928" t="s">
        <v>232</v>
      </c>
      <c r="C218" s="930" t="s">
        <v>205</v>
      </c>
      <c r="D218" s="932" t="s">
        <v>206</v>
      </c>
      <c r="E218" s="933"/>
      <c r="F218" s="933"/>
      <c r="G218" s="933"/>
      <c r="H218" s="934"/>
      <c r="I218" s="96" t="s">
        <v>207</v>
      </c>
      <c r="J218" s="935" t="s">
        <v>208</v>
      </c>
      <c r="K218" s="910" t="s">
        <v>209</v>
      </c>
    </row>
    <row r="219" spans="1:11" ht="60.75" thickBot="1" x14ac:dyDescent="0.25">
      <c r="A219" s="927"/>
      <c r="B219" s="929"/>
      <c r="C219" s="931"/>
      <c r="D219" s="97" t="s">
        <v>210</v>
      </c>
      <c r="E219" s="49" t="s">
        <v>211</v>
      </c>
      <c r="F219" s="97" t="s">
        <v>212</v>
      </c>
      <c r="G219" s="97" t="s">
        <v>213</v>
      </c>
      <c r="H219" s="100" t="s">
        <v>230</v>
      </c>
      <c r="I219" s="50" t="s">
        <v>215</v>
      </c>
      <c r="J219" s="936"/>
      <c r="K219" s="911"/>
    </row>
    <row r="220" spans="1:11" x14ac:dyDescent="0.2">
      <c r="A220" s="912" t="str">
        <f>DESCRIPCION!A28</f>
        <v>g</v>
      </c>
      <c r="B220" s="592">
        <f>DESCRIPCION!D29</f>
        <v>0</v>
      </c>
      <c r="C220" s="912"/>
      <c r="D220" s="915" t="s">
        <v>216</v>
      </c>
      <c r="E220" s="121" t="s">
        <v>217</v>
      </c>
      <c r="F220" s="66" t="s">
        <v>178</v>
      </c>
      <c r="G220" s="122">
        <f>IF(F220="Asignado",15,0)</f>
        <v>0</v>
      </c>
      <c r="H220" s="917" t="str">
        <f>IF(AND(G227&gt;0,G227&lt;=85),"Débil",IF(AND(G227&gt;85,G227&lt;=95),"Moderado",IF(G227&gt;96,"Fuerte"," ")))</f>
        <v xml:space="preserve"> </v>
      </c>
      <c r="I220" s="920" t="s">
        <v>202</v>
      </c>
      <c r="J220" s="91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23" t="str">
        <f>IF(J220="Fuerte","NO",IF(J220=" "," ","SI"))</f>
        <v xml:space="preserve"> </v>
      </c>
    </row>
    <row r="221" spans="1:11" ht="28.5" x14ac:dyDescent="0.2">
      <c r="A221" s="913"/>
      <c r="B221" s="593"/>
      <c r="C221" s="913"/>
      <c r="D221" s="916"/>
      <c r="E221" s="92" t="s">
        <v>218</v>
      </c>
      <c r="F221" s="62" t="s">
        <v>178</v>
      </c>
      <c r="G221" s="61">
        <f>IF(F221="Adecuado",15,0)</f>
        <v>0</v>
      </c>
      <c r="H221" s="918"/>
      <c r="I221" s="921"/>
      <c r="J221" s="918"/>
      <c r="K221" s="924"/>
    </row>
    <row r="222" spans="1:11" ht="42.75" x14ac:dyDescent="0.2">
      <c r="A222" s="913"/>
      <c r="B222" s="593"/>
      <c r="C222" s="913"/>
      <c r="D222" s="48" t="s">
        <v>219</v>
      </c>
      <c r="E222" s="92" t="s">
        <v>220</v>
      </c>
      <c r="F222" s="62" t="s">
        <v>178</v>
      </c>
      <c r="G222" s="61">
        <f>IF(F222="Oportuna",15,0)</f>
        <v>0</v>
      </c>
      <c r="H222" s="918"/>
      <c r="I222" s="921"/>
      <c r="J222" s="918"/>
      <c r="K222" s="924"/>
    </row>
    <row r="223" spans="1:11" ht="42.75" x14ac:dyDescent="0.2">
      <c r="A223" s="913"/>
      <c r="B223" s="593"/>
      <c r="C223" s="913"/>
      <c r="D223" s="48" t="s">
        <v>221</v>
      </c>
      <c r="E223" s="92" t="s">
        <v>222</v>
      </c>
      <c r="F223" s="215" t="s">
        <v>178</v>
      </c>
      <c r="G223" s="61">
        <f>IF(F223="Prevenir",15,IF(F223="Detectar",10,0))</f>
        <v>0</v>
      </c>
      <c r="H223" s="918"/>
      <c r="I223" s="921"/>
      <c r="J223" s="918"/>
      <c r="K223" s="924"/>
    </row>
    <row r="224" spans="1:11" ht="28.5" x14ac:dyDescent="0.2">
      <c r="A224" s="913"/>
      <c r="B224" s="593"/>
      <c r="C224" s="913"/>
      <c r="D224" s="48" t="s">
        <v>223</v>
      </c>
      <c r="E224" s="92" t="s">
        <v>224</v>
      </c>
      <c r="F224" s="62" t="s">
        <v>178</v>
      </c>
      <c r="G224" s="61">
        <f>IF(F224="Confiable",15,0)</f>
        <v>0</v>
      </c>
      <c r="H224" s="918"/>
      <c r="I224" s="921"/>
      <c r="J224" s="918"/>
      <c r="K224" s="924"/>
    </row>
    <row r="225" spans="1:11" ht="42.75" x14ac:dyDescent="0.2">
      <c r="A225" s="913"/>
      <c r="B225" s="593"/>
      <c r="C225" s="913"/>
      <c r="D225" s="48" t="s">
        <v>225</v>
      </c>
      <c r="E225" s="92" t="s">
        <v>226</v>
      </c>
      <c r="F225" s="215" t="s">
        <v>178</v>
      </c>
      <c r="G225" s="61">
        <f>IF(F225="Se investigan y se resuelven oportunamente",15,0)</f>
        <v>0</v>
      </c>
      <c r="H225" s="918"/>
      <c r="I225" s="921"/>
      <c r="J225" s="918"/>
      <c r="K225" s="924"/>
    </row>
    <row r="226" spans="1:11" ht="28.5" x14ac:dyDescent="0.2">
      <c r="A226" s="914"/>
      <c r="B226" s="594"/>
      <c r="C226" s="914"/>
      <c r="D226" s="43" t="s">
        <v>227</v>
      </c>
      <c r="E226" s="92" t="s">
        <v>228</v>
      </c>
      <c r="F226" s="62" t="s">
        <v>178</v>
      </c>
      <c r="G226" s="61">
        <f>IF(F226="Completa",10,IF(F226="Incompleta",5,0))</f>
        <v>0</v>
      </c>
      <c r="H226" s="919"/>
      <c r="I226" s="922"/>
      <c r="J226" s="919"/>
      <c r="K226" s="925"/>
    </row>
    <row r="227" spans="1:11" ht="15.75" thickBot="1" x14ac:dyDescent="0.25">
      <c r="A227" s="116"/>
      <c r="B227" s="117"/>
      <c r="C227" s="54"/>
      <c r="D227" s="55"/>
      <c r="E227" s="56" t="s">
        <v>229</v>
      </c>
      <c r="F227" s="16"/>
      <c r="G227" s="16">
        <f>SUM(G220:G226)</f>
        <v>0</v>
      </c>
      <c r="H227" s="127"/>
      <c r="I227" s="128"/>
      <c r="J227" s="128"/>
      <c r="K227" s="129"/>
    </row>
    <row r="228" spans="1:11" ht="15" thickBot="1" x14ac:dyDescent="0.25"/>
    <row r="229" spans="1:11" ht="30" x14ac:dyDescent="0.2">
      <c r="A229" s="926" t="s">
        <v>87</v>
      </c>
      <c r="B229" s="928" t="s">
        <v>232</v>
      </c>
      <c r="C229" s="930" t="s">
        <v>205</v>
      </c>
      <c r="D229" s="932" t="s">
        <v>206</v>
      </c>
      <c r="E229" s="933"/>
      <c r="F229" s="933"/>
      <c r="G229" s="933"/>
      <c r="H229" s="934"/>
      <c r="I229" s="96" t="s">
        <v>207</v>
      </c>
      <c r="J229" s="935" t="s">
        <v>208</v>
      </c>
      <c r="K229" s="910" t="s">
        <v>209</v>
      </c>
    </row>
    <row r="230" spans="1:11" ht="60.75" thickBot="1" x14ac:dyDescent="0.25">
      <c r="A230" s="927"/>
      <c r="B230" s="929"/>
      <c r="C230" s="931"/>
      <c r="D230" s="97" t="s">
        <v>210</v>
      </c>
      <c r="E230" s="49" t="s">
        <v>211</v>
      </c>
      <c r="F230" s="97" t="s">
        <v>212</v>
      </c>
      <c r="G230" s="97" t="s">
        <v>213</v>
      </c>
      <c r="H230" s="100" t="s">
        <v>230</v>
      </c>
      <c r="I230" s="50" t="s">
        <v>215</v>
      </c>
      <c r="J230" s="936"/>
      <c r="K230" s="911"/>
    </row>
    <row r="231" spans="1:11" x14ac:dyDescent="0.2">
      <c r="A231" s="912" t="str">
        <f>DESCRIPCION!A28</f>
        <v>g</v>
      </c>
      <c r="B231" s="592">
        <f>DESCRIPCION!D30</f>
        <v>0</v>
      </c>
      <c r="C231" s="912"/>
      <c r="D231" s="915" t="s">
        <v>216</v>
      </c>
      <c r="E231" s="121" t="s">
        <v>217</v>
      </c>
      <c r="F231" s="66" t="s">
        <v>178</v>
      </c>
      <c r="G231" s="122">
        <f>IF(F231="Asignado",15,0)</f>
        <v>0</v>
      </c>
      <c r="H231" s="917" t="str">
        <f>IF(AND(G238&gt;0,G238&lt;=85),"Débil",IF(AND(G238&gt;85,G238&lt;=95),"Moderado",IF(G238&gt;96,"Fuerte"," ")))</f>
        <v xml:space="preserve"> </v>
      </c>
      <c r="I231" s="920" t="s">
        <v>178</v>
      </c>
      <c r="J231" s="91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923" t="str">
        <f>IF(J231="Fuerte","NO",IF(J231=" "," ","SI"))</f>
        <v xml:space="preserve"> </v>
      </c>
    </row>
    <row r="232" spans="1:11" ht="28.5" x14ac:dyDescent="0.2">
      <c r="A232" s="913"/>
      <c r="B232" s="593"/>
      <c r="C232" s="913"/>
      <c r="D232" s="916"/>
      <c r="E232" s="92" t="s">
        <v>218</v>
      </c>
      <c r="F232" s="62" t="s">
        <v>178</v>
      </c>
      <c r="G232" s="61">
        <f>IF(F232="Adecuado",15,0)</f>
        <v>0</v>
      </c>
      <c r="H232" s="918"/>
      <c r="I232" s="921"/>
      <c r="J232" s="918"/>
      <c r="K232" s="924"/>
    </row>
    <row r="233" spans="1:11" ht="42.75" x14ac:dyDescent="0.2">
      <c r="A233" s="913"/>
      <c r="B233" s="593"/>
      <c r="C233" s="913"/>
      <c r="D233" s="48" t="s">
        <v>219</v>
      </c>
      <c r="E233" s="92" t="s">
        <v>220</v>
      </c>
      <c r="F233" s="62" t="s">
        <v>178</v>
      </c>
      <c r="G233" s="61">
        <f>IF(F233="Oportuna",15,0)</f>
        <v>0</v>
      </c>
      <c r="H233" s="918"/>
      <c r="I233" s="921"/>
      <c r="J233" s="918"/>
      <c r="K233" s="924"/>
    </row>
    <row r="234" spans="1:11" ht="42.75" x14ac:dyDescent="0.2">
      <c r="A234" s="913"/>
      <c r="B234" s="593"/>
      <c r="C234" s="913"/>
      <c r="D234" s="48" t="s">
        <v>221</v>
      </c>
      <c r="E234" s="92" t="s">
        <v>222</v>
      </c>
      <c r="F234" s="215" t="s">
        <v>178</v>
      </c>
      <c r="G234" s="61">
        <f>IF(F234="Prevenir",15,IF(F234="Detectar",10,0))</f>
        <v>0</v>
      </c>
      <c r="H234" s="918"/>
      <c r="I234" s="921"/>
      <c r="J234" s="918"/>
      <c r="K234" s="924"/>
    </row>
    <row r="235" spans="1:11" ht="28.5" x14ac:dyDescent="0.2">
      <c r="A235" s="913"/>
      <c r="B235" s="593"/>
      <c r="C235" s="913"/>
      <c r="D235" s="48" t="s">
        <v>223</v>
      </c>
      <c r="E235" s="92" t="s">
        <v>224</v>
      </c>
      <c r="F235" s="62" t="s">
        <v>178</v>
      </c>
      <c r="G235" s="61">
        <f>IF(F235="Confiable",15,0)</f>
        <v>0</v>
      </c>
      <c r="H235" s="918"/>
      <c r="I235" s="921"/>
      <c r="J235" s="918"/>
      <c r="K235" s="924"/>
    </row>
    <row r="236" spans="1:11" ht="42.75" x14ac:dyDescent="0.2">
      <c r="A236" s="913"/>
      <c r="B236" s="593"/>
      <c r="C236" s="913"/>
      <c r="D236" s="48" t="s">
        <v>225</v>
      </c>
      <c r="E236" s="92" t="s">
        <v>226</v>
      </c>
      <c r="F236" s="215" t="s">
        <v>178</v>
      </c>
      <c r="G236" s="61">
        <f>IF(F236="Se investigan y se resuelven oportunamente",15,0)</f>
        <v>0</v>
      </c>
      <c r="H236" s="918"/>
      <c r="I236" s="921"/>
      <c r="J236" s="918"/>
      <c r="K236" s="924"/>
    </row>
    <row r="237" spans="1:11" ht="28.5" x14ac:dyDescent="0.2">
      <c r="A237" s="914"/>
      <c r="B237" s="594"/>
      <c r="C237" s="914"/>
      <c r="D237" s="43" t="s">
        <v>227</v>
      </c>
      <c r="E237" s="92" t="s">
        <v>228</v>
      </c>
      <c r="F237" s="62" t="s">
        <v>178</v>
      </c>
      <c r="G237" s="61">
        <f>IF(F237="Completa",10,IF(F237="Incompleta",5,0))</f>
        <v>0</v>
      </c>
      <c r="H237" s="919"/>
      <c r="I237" s="922"/>
      <c r="J237" s="919"/>
      <c r="K237" s="925"/>
    </row>
    <row r="238" spans="1:11" ht="15.75" thickBot="1" x14ac:dyDescent="0.25">
      <c r="A238" s="116"/>
      <c r="B238" s="117"/>
      <c r="C238" s="54"/>
      <c r="D238" s="55"/>
      <c r="E238" s="56" t="s">
        <v>229</v>
      </c>
      <c r="F238" s="16"/>
      <c r="G238" s="16">
        <f>SUM(G231:G237)</f>
        <v>0</v>
      </c>
      <c r="H238" s="127"/>
      <c r="I238" s="128"/>
      <c r="J238" s="128"/>
      <c r="K238" s="129"/>
    </row>
    <row r="239" spans="1:11" ht="15" thickBot="1" x14ac:dyDescent="0.25"/>
    <row r="240" spans="1:11" ht="30" x14ac:dyDescent="0.2">
      <c r="A240" s="926" t="s">
        <v>87</v>
      </c>
      <c r="B240" s="928" t="s">
        <v>232</v>
      </c>
      <c r="C240" s="930" t="s">
        <v>205</v>
      </c>
      <c r="D240" s="932" t="s">
        <v>206</v>
      </c>
      <c r="E240" s="933"/>
      <c r="F240" s="933"/>
      <c r="G240" s="933"/>
      <c r="H240" s="934"/>
      <c r="I240" s="96" t="s">
        <v>207</v>
      </c>
      <c r="J240" s="935" t="s">
        <v>208</v>
      </c>
      <c r="K240" s="910" t="s">
        <v>209</v>
      </c>
    </row>
    <row r="241" spans="1:11" ht="60.75" thickBot="1" x14ac:dyDescent="0.25">
      <c r="A241" s="927"/>
      <c r="B241" s="929"/>
      <c r="C241" s="931"/>
      <c r="D241" s="97" t="s">
        <v>210</v>
      </c>
      <c r="E241" s="49" t="s">
        <v>211</v>
      </c>
      <c r="F241" s="97" t="s">
        <v>212</v>
      </c>
      <c r="G241" s="97" t="s">
        <v>213</v>
      </c>
      <c r="H241" s="100" t="s">
        <v>230</v>
      </c>
      <c r="I241" s="50" t="s">
        <v>215</v>
      </c>
      <c r="J241" s="936"/>
      <c r="K241" s="911"/>
    </row>
    <row r="242" spans="1:11" x14ac:dyDescent="0.2">
      <c r="A242" s="912" t="str">
        <f>DESCRIPCION!A31</f>
        <v>h</v>
      </c>
      <c r="B242" s="592">
        <f>DESCRIPCION!D31</f>
        <v>0</v>
      </c>
      <c r="C242" s="912"/>
      <c r="D242" s="915" t="s">
        <v>216</v>
      </c>
      <c r="E242" s="121" t="s">
        <v>217</v>
      </c>
      <c r="F242" s="66" t="s">
        <v>178</v>
      </c>
      <c r="G242" s="122">
        <f>IF(F242="Asignado",15,0)</f>
        <v>0</v>
      </c>
      <c r="H242" s="917" t="str">
        <f>IF(AND(G249&gt;0,G249&lt;=85),"Débil",IF(AND(G249&gt;85,G249&lt;=95),"Moderado",IF(G249&gt;96,"Fuerte"," ")))</f>
        <v xml:space="preserve"> </v>
      </c>
      <c r="I242" s="920" t="s">
        <v>178</v>
      </c>
      <c r="J242" s="91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923" t="str">
        <f>IF(J242="Fuerte","NO",IF(J242=" "," ","SI"))</f>
        <v xml:space="preserve"> </v>
      </c>
    </row>
    <row r="243" spans="1:11" ht="28.5" x14ac:dyDescent="0.2">
      <c r="A243" s="913"/>
      <c r="B243" s="593"/>
      <c r="C243" s="913"/>
      <c r="D243" s="916"/>
      <c r="E243" s="92" t="s">
        <v>218</v>
      </c>
      <c r="F243" s="62" t="s">
        <v>178</v>
      </c>
      <c r="G243" s="61">
        <f>IF(F243="Adecuado",15,0)</f>
        <v>0</v>
      </c>
      <c r="H243" s="918"/>
      <c r="I243" s="921"/>
      <c r="J243" s="918"/>
      <c r="K243" s="924"/>
    </row>
    <row r="244" spans="1:11" ht="42.75" x14ac:dyDescent="0.2">
      <c r="A244" s="913"/>
      <c r="B244" s="593"/>
      <c r="C244" s="913"/>
      <c r="D244" s="48" t="s">
        <v>219</v>
      </c>
      <c r="E244" s="92" t="s">
        <v>220</v>
      </c>
      <c r="F244" s="62" t="s">
        <v>178</v>
      </c>
      <c r="G244" s="61">
        <f>IF(F244="Oportuna",15,0)</f>
        <v>0</v>
      </c>
      <c r="H244" s="918"/>
      <c r="I244" s="921"/>
      <c r="J244" s="918"/>
      <c r="K244" s="924"/>
    </row>
    <row r="245" spans="1:11" ht="42.75" x14ac:dyDescent="0.2">
      <c r="A245" s="913"/>
      <c r="B245" s="593"/>
      <c r="C245" s="913"/>
      <c r="D245" s="48" t="s">
        <v>221</v>
      </c>
      <c r="E245" s="92" t="s">
        <v>222</v>
      </c>
      <c r="F245" s="215" t="s">
        <v>178</v>
      </c>
      <c r="G245" s="61">
        <f>IF(F245="Prevenir",15,IF(F245="Detectar",10,0))</f>
        <v>0</v>
      </c>
      <c r="H245" s="918"/>
      <c r="I245" s="921"/>
      <c r="J245" s="918"/>
      <c r="K245" s="924"/>
    </row>
    <row r="246" spans="1:11" ht="28.5" x14ac:dyDescent="0.2">
      <c r="A246" s="913"/>
      <c r="B246" s="593"/>
      <c r="C246" s="913"/>
      <c r="D246" s="48" t="s">
        <v>223</v>
      </c>
      <c r="E246" s="92" t="s">
        <v>224</v>
      </c>
      <c r="F246" s="62" t="s">
        <v>178</v>
      </c>
      <c r="G246" s="61">
        <f>IF(F246="Confiable",15,0)</f>
        <v>0</v>
      </c>
      <c r="H246" s="918"/>
      <c r="I246" s="921"/>
      <c r="J246" s="918"/>
      <c r="K246" s="924"/>
    </row>
    <row r="247" spans="1:11" ht="42.75" x14ac:dyDescent="0.2">
      <c r="A247" s="913"/>
      <c r="B247" s="593"/>
      <c r="C247" s="913"/>
      <c r="D247" s="48" t="s">
        <v>225</v>
      </c>
      <c r="E247" s="92" t="s">
        <v>226</v>
      </c>
      <c r="F247" s="215" t="s">
        <v>178</v>
      </c>
      <c r="G247" s="61">
        <f>IF(F247="Se investigan y se resuelven oportunamente",15,0)</f>
        <v>0</v>
      </c>
      <c r="H247" s="918"/>
      <c r="I247" s="921"/>
      <c r="J247" s="918"/>
      <c r="K247" s="924"/>
    </row>
    <row r="248" spans="1:11" ht="28.5" x14ac:dyDescent="0.2">
      <c r="A248" s="914"/>
      <c r="B248" s="594"/>
      <c r="C248" s="914"/>
      <c r="D248" s="43" t="s">
        <v>227</v>
      </c>
      <c r="E248" s="92" t="s">
        <v>228</v>
      </c>
      <c r="F248" s="62" t="s">
        <v>178</v>
      </c>
      <c r="G248" s="61">
        <f>IF(F248="Completa",10,IF(F248="Incompleta",5,0))</f>
        <v>0</v>
      </c>
      <c r="H248" s="919"/>
      <c r="I248" s="922"/>
      <c r="J248" s="919"/>
      <c r="K248" s="925"/>
    </row>
    <row r="249" spans="1:11" ht="15.75" thickBot="1" x14ac:dyDescent="0.25">
      <c r="A249" s="116"/>
      <c r="B249" s="117"/>
      <c r="C249" s="54"/>
      <c r="D249" s="55"/>
      <c r="E249" s="56" t="s">
        <v>229</v>
      </c>
      <c r="F249" s="16"/>
      <c r="G249" s="16">
        <f>SUM(G242:G248)</f>
        <v>0</v>
      </c>
      <c r="H249" s="127"/>
      <c r="I249" s="128"/>
      <c r="J249" s="128"/>
      <c r="K249" s="129"/>
    </row>
    <row r="250" spans="1:11" ht="15" thickBot="1" x14ac:dyDescent="0.25"/>
    <row r="251" spans="1:11" ht="30" x14ac:dyDescent="0.2">
      <c r="A251" s="926" t="s">
        <v>87</v>
      </c>
      <c r="B251" s="928" t="s">
        <v>232</v>
      </c>
      <c r="C251" s="930" t="s">
        <v>205</v>
      </c>
      <c r="D251" s="932" t="s">
        <v>206</v>
      </c>
      <c r="E251" s="933"/>
      <c r="F251" s="933"/>
      <c r="G251" s="933"/>
      <c r="H251" s="934"/>
      <c r="I251" s="96" t="s">
        <v>207</v>
      </c>
      <c r="J251" s="935" t="s">
        <v>208</v>
      </c>
      <c r="K251" s="910" t="s">
        <v>209</v>
      </c>
    </row>
    <row r="252" spans="1:11" ht="60.75" thickBot="1" x14ac:dyDescent="0.25">
      <c r="A252" s="927"/>
      <c r="B252" s="929"/>
      <c r="C252" s="931"/>
      <c r="D252" s="97" t="s">
        <v>210</v>
      </c>
      <c r="E252" s="49" t="s">
        <v>211</v>
      </c>
      <c r="F252" s="97" t="s">
        <v>212</v>
      </c>
      <c r="G252" s="97" t="s">
        <v>213</v>
      </c>
      <c r="H252" s="100" t="s">
        <v>230</v>
      </c>
      <c r="I252" s="50" t="s">
        <v>215</v>
      </c>
      <c r="J252" s="936"/>
      <c r="K252" s="911"/>
    </row>
    <row r="253" spans="1:11" x14ac:dyDescent="0.2">
      <c r="A253" s="912" t="str">
        <f>DESCRIPCION!A31</f>
        <v>h</v>
      </c>
      <c r="B253" s="592">
        <f>DESCRIPCION!D32</f>
        <v>0</v>
      </c>
      <c r="C253" s="912"/>
      <c r="D253" s="915" t="s">
        <v>216</v>
      </c>
      <c r="E253" s="121" t="s">
        <v>217</v>
      </c>
      <c r="F253" s="66" t="s">
        <v>178</v>
      </c>
      <c r="G253" s="122">
        <f>IF(F253="Asignado",15,0)</f>
        <v>0</v>
      </c>
      <c r="H253" s="917" t="str">
        <f>IF(AND(G260&gt;0,G260&lt;=85),"Débil",IF(AND(G260&gt;85,G260&lt;=95),"Moderado",IF(G260&gt;96,"Fuerte"," ")))</f>
        <v xml:space="preserve"> </v>
      </c>
      <c r="I253" s="920" t="s">
        <v>178</v>
      </c>
      <c r="J253" s="91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923" t="str">
        <f>IF(J253="Fuerte","NO",IF(J253=" "," ","SI"))</f>
        <v xml:space="preserve"> </v>
      </c>
    </row>
    <row r="254" spans="1:11" ht="28.5" x14ac:dyDescent="0.2">
      <c r="A254" s="913"/>
      <c r="B254" s="593"/>
      <c r="C254" s="913"/>
      <c r="D254" s="916"/>
      <c r="E254" s="92" t="s">
        <v>218</v>
      </c>
      <c r="F254" s="62" t="s">
        <v>178</v>
      </c>
      <c r="G254" s="61">
        <f>IF(F254="Adecuado",15,0)</f>
        <v>0</v>
      </c>
      <c r="H254" s="918"/>
      <c r="I254" s="921"/>
      <c r="J254" s="918"/>
      <c r="K254" s="924"/>
    </row>
    <row r="255" spans="1:11" ht="42.75" x14ac:dyDescent="0.2">
      <c r="A255" s="913"/>
      <c r="B255" s="593"/>
      <c r="C255" s="913"/>
      <c r="D255" s="48" t="s">
        <v>219</v>
      </c>
      <c r="E255" s="92" t="s">
        <v>220</v>
      </c>
      <c r="F255" s="62" t="s">
        <v>178</v>
      </c>
      <c r="G255" s="61">
        <f>IF(F255="Oportuna",15,0)</f>
        <v>0</v>
      </c>
      <c r="H255" s="918"/>
      <c r="I255" s="921"/>
      <c r="J255" s="918"/>
      <c r="K255" s="924"/>
    </row>
    <row r="256" spans="1:11" ht="42.75" x14ac:dyDescent="0.2">
      <c r="A256" s="913"/>
      <c r="B256" s="593"/>
      <c r="C256" s="913"/>
      <c r="D256" s="48" t="s">
        <v>221</v>
      </c>
      <c r="E256" s="92" t="s">
        <v>222</v>
      </c>
      <c r="F256" s="215" t="s">
        <v>178</v>
      </c>
      <c r="G256" s="61">
        <f>IF(F256="Prevenir",15,IF(F256="Detectar",10,0))</f>
        <v>0</v>
      </c>
      <c r="H256" s="918"/>
      <c r="I256" s="921"/>
      <c r="J256" s="918"/>
      <c r="K256" s="924"/>
    </row>
    <row r="257" spans="1:11" ht="28.5" x14ac:dyDescent="0.2">
      <c r="A257" s="913"/>
      <c r="B257" s="593"/>
      <c r="C257" s="913"/>
      <c r="D257" s="48" t="s">
        <v>223</v>
      </c>
      <c r="E257" s="92" t="s">
        <v>224</v>
      </c>
      <c r="F257" s="62" t="s">
        <v>178</v>
      </c>
      <c r="G257" s="61">
        <f>IF(F257="Confiable",15,0)</f>
        <v>0</v>
      </c>
      <c r="H257" s="918"/>
      <c r="I257" s="921"/>
      <c r="J257" s="918"/>
      <c r="K257" s="924"/>
    </row>
    <row r="258" spans="1:11" ht="42.75" x14ac:dyDescent="0.2">
      <c r="A258" s="913"/>
      <c r="B258" s="593"/>
      <c r="C258" s="913"/>
      <c r="D258" s="48" t="s">
        <v>225</v>
      </c>
      <c r="E258" s="92" t="s">
        <v>226</v>
      </c>
      <c r="F258" s="215" t="s">
        <v>178</v>
      </c>
      <c r="G258" s="61">
        <f>IF(F258="Se investigan y se resuelven oportunamente",15,0)</f>
        <v>0</v>
      </c>
      <c r="H258" s="918"/>
      <c r="I258" s="921"/>
      <c r="J258" s="918"/>
      <c r="K258" s="924"/>
    </row>
    <row r="259" spans="1:11" ht="28.5" x14ac:dyDescent="0.2">
      <c r="A259" s="914"/>
      <c r="B259" s="594"/>
      <c r="C259" s="914"/>
      <c r="D259" s="43" t="s">
        <v>227</v>
      </c>
      <c r="E259" s="92" t="s">
        <v>228</v>
      </c>
      <c r="F259" s="62" t="s">
        <v>178</v>
      </c>
      <c r="G259" s="61">
        <f>IF(F259="Completa",10,IF(F259="Incompleta",5,0))</f>
        <v>0</v>
      </c>
      <c r="H259" s="919"/>
      <c r="I259" s="922"/>
      <c r="J259" s="919"/>
      <c r="K259" s="925"/>
    </row>
    <row r="260" spans="1:11" ht="15.75" thickBot="1" x14ac:dyDescent="0.25">
      <c r="A260" s="116"/>
      <c r="B260" s="117"/>
      <c r="C260" s="54"/>
      <c r="D260" s="55"/>
      <c r="E260" s="56" t="s">
        <v>229</v>
      </c>
      <c r="F260" s="16"/>
      <c r="G260" s="16">
        <f>SUM(G253:G259)</f>
        <v>0</v>
      </c>
      <c r="H260" s="127"/>
      <c r="I260" s="128"/>
      <c r="J260" s="128"/>
      <c r="K260" s="129"/>
    </row>
    <row r="261" spans="1:11" ht="15" thickBot="1" x14ac:dyDescent="0.25"/>
    <row r="262" spans="1:11" ht="30" x14ac:dyDescent="0.2">
      <c r="A262" s="926" t="s">
        <v>87</v>
      </c>
      <c r="B262" s="928" t="s">
        <v>232</v>
      </c>
      <c r="C262" s="930" t="s">
        <v>205</v>
      </c>
      <c r="D262" s="932" t="s">
        <v>206</v>
      </c>
      <c r="E262" s="933"/>
      <c r="F262" s="933"/>
      <c r="G262" s="933"/>
      <c r="H262" s="934"/>
      <c r="I262" s="96" t="s">
        <v>207</v>
      </c>
      <c r="J262" s="935" t="s">
        <v>208</v>
      </c>
      <c r="K262" s="910" t="s">
        <v>209</v>
      </c>
    </row>
    <row r="263" spans="1:11" ht="60.75" thickBot="1" x14ac:dyDescent="0.25">
      <c r="A263" s="927"/>
      <c r="B263" s="929"/>
      <c r="C263" s="931"/>
      <c r="D263" s="97" t="s">
        <v>210</v>
      </c>
      <c r="E263" s="49" t="s">
        <v>211</v>
      </c>
      <c r="F263" s="97" t="s">
        <v>212</v>
      </c>
      <c r="G263" s="97" t="s">
        <v>213</v>
      </c>
      <c r="H263" s="100" t="s">
        <v>230</v>
      </c>
      <c r="I263" s="50" t="s">
        <v>215</v>
      </c>
      <c r="J263" s="936"/>
      <c r="K263" s="911"/>
    </row>
    <row r="264" spans="1:11" x14ac:dyDescent="0.2">
      <c r="A264" s="912" t="str">
        <f>DESCRIPCION!A31</f>
        <v>h</v>
      </c>
      <c r="B264" s="592">
        <f>DESCRIPCION!D33</f>
        <v>0</v>
      </c>
      <c r="C264" s="912"/>
      <c r="D264" s="915" t="s">
        <v>216</v>
      </c>
      <c r="E264" s="121" t="s">
        <v>217</v>
      </c>
      <c r="F264" s="66" t="s">
        <v>178</v>
      </c>
      <c r="G264" s="122">
        <f>IF(F264="Asignado",15,0)</f>
        <v>0</v>
      </c>
      <c r="H264" s="917" t="str">
        <f>IF(AND(G271&gt;0,G271&lt;=85),"Débil",IF(AND(G271&gt;85,G271&lt;=95),"Moderado",IF(G271&gt;96,"Fuerte"," ")))</f>
        <v xml:space="preserve"> </v>
      </c>
      <c r="I264" s="920" t="s">
        <v>178</v>
      </c>
      <c r="J264" s="91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923" t="str">
        <f>IF(J264="Fuerte","NO",IF(J264=" "," ","SI"))</f>
        <v xml:space="preserve"> </v>
      </c>
    </row>
    <row r="265" spans="1:11" ht="28.5" x14ac:dyDescent="0.2">
      <c r="A265" s="913"/>
      <c r="B265" s="593"/>
      <c r="C265" s="913"/>
      <c r="D265" s="916"/>
      <c r="E265" s="92" t="s">
        <v>218</v>
      </c>
      <c r="F265" s="62" t="s">
        <v>178</v>
      </c>
      <c r="G265" s="61">
        <f>IF(F265="Adecuado",15,0)</f>
        <v>0</v>
      </c>
      <c r="H265" s="918"/>
      <c r="I265" s="921"/>
      <c r="J265" s="918"/>
      <c r="K265" s="924"/>
    </row>
    <row r="266" spans="1:11" ht="42.75" x14ac:dyDescent="0.2">
      <c r="A266" s="913"/>
      <c r="B266" s="593"/>
      <c r="C266" s="913"/>
      <c r="D266" s="48" t="s">
        <v>219</v>
      </c>
      <c r="E266" s="92" t="s">
        <v>220</v>
      </c>
      <c r="F266" s="62" t="s">
        <v>178</v>
      </c>
      <c r="G266" s="61">
        <f>IF(F266="Oportuna",15,0)</f>
        <v>0</v>
      </c>
      <c r="H266" s="918"/>
      <c r="I266" s="921"/>
      <c r="J266" s="918"/>
      <c r="K266" s="924"/>
    </row>
    <row r="267" spans="1:11" ht="42.75" x14ac:dyDescent="0.2">
      <c r="A267" s="913"/>
      <c r="B267" s="593"/>
      <c r="C267" s="913"/>
      <c r="D267" s="48" t="s">
        <v>221</v>
      </c>
      <c r="E267" s="92" t="s">
        <v>222</v>
      </c>
      <c r="F267" s="215" t="s">
        <v>178</v>
      </c>
      <c r="G267" s="61">
        <f>IF(F267="Prevenir",15,IF(F267="Detectar",10,0))</f>
        <v>0</v>
      </c>
      <c r="H267" s="918"/>
      <c r="I267" s="921"/>
      <c r="J267" s="918"/>
      <c r="K267" s="924"/>
    </row>
    <row r="268" spans="1:11" ht="28.5" x14ac:dyDescent="0.2">
      <c r="A268" s="913"/>
      <c r="B268" s="593"/>
      <c r="C268" s="913"/>
      <c r="D268" s="48" t="s">
        <v>223</v>
      </c>
      <c r="E268" s="92" t="s">
        <v>224</v>
      </c>
      <c r="F268" s="62" t="s">
        <v>178</v>
      </c>
      <c r="G268" s="61">
        <f>IF(F268="Confiable",15,0)</f>
        <v>0</v>
      </c>
      <c r="H268" s="918"/>
      <c r="I268" s="921"/>
      <c r="J268" s="918"/>
      <c r="K268" s="924"/>
    </row>
    <row r="269" spans="1:11" ht="42.75" x14ac:dyDescent="0.2">
      <c r="A269" s="913"/>
      <c r="B269" s="593"/>
      <c r="C269" s="913"/>
      <c r="D269" s="48" t="s">
        <v>225</v>
      </c>
      <c r="E269" s="92" t="s">
        <v>226</v>
      </c>
      <c r="F269" s="215" t="s">
        <v>178</v>
      </c>
      <c r="G269" s="61">
        <f>IF(F269="Se investigan y se resuelven oportunamente",15,0)</f>
        <v>0</v>
      </c>
      <c r="H269" s="918"/>
      <c r="I269" s="921"/>
      <c r="J269" s="918"/>
      <c r="K269" s="924"/>
    </row>
    <row r="270" spans="1:11" ht="28.5" x14ac:dyDescent="0.2">
      <c r="A270" s="914"/>
      <c r="B270" s="594"/>
      <c r="C270" s="914"/>
      <c r="D270" s="43" t="s">
        <v>227</v>
      </c>
      <c r="E270" s="92" t="s">
        <v>228</v>
      </c>
      <c r="F270" s="62" t="s">
        <v>178</v>
      </c>
      <c r="G270" s="61">
        <f>IF(F270="Completa",10,IF(F270="Incompleta",5,0))</f>
        <v>0</v>
      </c>
      <c r="H270" s="919"/>
      <c r="I270" s="922"/>
      <c r="J270" s="919"/>
      <c r="K270" s="925"/>
    </row>
    <row r="271" spans="1:11" ht="15.75" thickBot="1" x14ac:dyDescent="0.25">
      <c r="A271" s="116"/>
      <c r="B271" s="117"/>
      <c r="C271" s="54"/>
      <c r="D271" s="55"/>
      <c r="E271" s="56" t="s">
        <v>229</v>
      </c>
      <c r="F271" s="16"/>
      <c r="G271" s="16">
        <f>SUM(G264:G270)</f>
        <v>0</v>
      </c>
      <c r="H271" s="127"/>
      <c r="I271" s="128"/>
      <c r="J271" s="128"/>
      <c r="K271" s="129"/>
    </row>
    <row r="272" spans="1:11" ht="15" thickBot="1" x14ac:dyDescent="0.25"/>
    <row r="273" spans="1:11" ht="30" x14ac:dyDescent="0.2">
      <c r="A273" s="926" t="s">
        <v>87</v>
      </c>
      <c r="B273" s="928" t="s">
        <v>232</v>
      </c>
      <c r="C273" s="930" t="s">
        <v>205</v>
      </c>
      <c r="D273" s="932" t="s">
        <v>206</v>
      </c>
      <c r="E273" s="933"/>
      <c r="F273" s="933"/>
      <c r="G273" s="933"/>
      <c r="H273" s="934"/>
      <c r="I273" s="96" t="s">
        <v>207</v>
      </c>
      <c r="J273" s="935" t="s">
        <v>208</v>
      </c>
      <c r="K273" s="910" t="s">
        <v>209</v>
      </c>
    </row>
    <row r="274" spans="1:11" ht="60.75" thickBot="1" x14ac:dyDescent="0.25">
      <c r="A274" s="927"/>
      <c r="B274" s="929"/>
      <c r="C274" s="931"/>
      <c r="D274" s="97" t="s">
        <v>210</v>
      </c>
      <c r="E274" s="49" t="s">
        <v>211</v>
      </c>
      <c r="F274" s="97" t="s">
        <v>212</v>
      </c>
      <c r="G274" s="97" t="s">
        <v>213</v>
      </c>
      <c r="H274" s="100" t="s">
        <v>230</v>
      </c>
      <c r="I274" s="50" t="s">
        <v>215</v>
      </c>
      <c r="J274" s="936"/>
      <c r="K274" s="911"/>
    </row>
    <row r="275" spans="1:11" x14ac:dyDescent="0.2">
      <c r="A275" s="912" t="str">
        <f>DESCRIPCION!A34</f>
        <v>i</v>
      </c>
      <c r="B275" s="592">
        <f>DESCRIPCION!D34</f>
        <v>0</v>
      </c>
      <c r="C275" s="912"/>
      <c r="D275" s="915" t="s">
        <v>216</v>
      </c>
      <c r="E275" s="121" t="s">
        <v>217</v>
      </c>
      <c r="F275" s="66" t="s">
        <v>178</v>
      </c>
      <c r="G275" s="122">
        <f>IF(F275="Asignado",15,0)</f>
        <v>0</v>
      </c>
      <c r="H275" s="917" t="str">
        <f>IF(AND(G282&gt;0,G282&lt;=85),"Débil",IF(AND(G282&gt;85,G282&lt;=95),"Moderado",IF(G282&gt;96,"Fuerte"," ")))</f>
        <v xml:space="preserve"> </v>
      </c>
      <c r="I275" s="920" t="s">
        <v>178</v>
      </c>
      <c r="J275" s="91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923" t="str">
        <f>IF(J275="Fuerte","NO",IF(J275=" "," ","SI"))</f>
        <v xml:space="preserve"> </v>
      </c>
    </row>
    <row r="276" spans="1:11" ht="28.5" x14ac:dyDescent="0.2">
      <c r="A276" s="913"/>
      <c r="B276" s="593"/>
      <c r="C276" s="913"/>
      <c r="D276" s="916"/>
      <c r="E276" s="92" t="s">
        <v>218</v>
      </c>
      <c r="F276" s="62" t="s">
        <v>178</v>
      </c>
      <c r="G276" s="61">
        <f>IF(F276="Adecuado",15,0)</f>
        <v>0</v>
      </c>
      <c r="H276" s="918"/>
      <c r="I276" s="921"/>
      <c r="J276" s="918"/>
      <c r="K276" s="924"/>
    </row>
    <row r="277" spans="1:11" ht="42.75" x14ac:dyDescent="0.2">
      <c r="A277" s="913"/>
      <c r="B277" s="593"/>
      <c r="C277" s="913"/>
      <c r="D277" s="48" t="s">
        <v>219</v>
      </c>
      <c r="E277" s="92" t="s">
        <v>220</v>
      </c>
      <c r="F277" s="62" t="s">
        <v>178</v>
      </c>
      <c r="G277" s="61">
        <f>IF(F277="Oportuna",15,0)</f>
        <v>0</v>
      </c>
      <c r="H277" s="918"/>
      <c r="I277" s="921"/>
      <c r="J277" s="918"/>
      <c r="K277" s="924"/>
    </row>
    <row r="278" spans="1:11" ht="42.75" x14ac:dyDescent="0.2">
      <c r="A278" s="913"/>
      <c r="B278" s="593"/>
      <c r="C278" s="913"/>
      <c r="D278" s="48" t="s">
        <v>221</v>
      </c>
      <c r="E278" s="92" t="s">
        <v>222</v>
      </c>
      <c r="F278" s="215" t="s">
        <v>178</v>
      </c>
      <c r="G278" s="61">
        <f>IF(F278="Prevenir",15,IF(F278="Detectar",10,0))</f>
        <v>0</v>
      </c>
      <c r="H278" s="918"/>
      <c r="I278" s="921"/>
      <c r="J278" s="918"/>
      <c r="K278" s="924"/>
    </row>
    <row r="279" spans="1:11" ht="28.5" x14ac:dyDescent="0.2">
      <c r="A279" s="913"/>
      <c r="B279" s="593"/>
      <c r="C279" s="913"/>
      <c r="D279" s="48" t="s">
        <v>223</v>
      </c>
      <c r="E279" s="92" t="s">
        <v>224</v>
      </c>
      <c r="F279" s="62" t="s">
        <v>178</v>
      </c>
      <c r="G279" s="61">
        <f>IF(F279="Confiable",15,0)</f>
        <v>0</v>
      </c>
      <c r="H279" s="918"/>
      <c r="I279" s="921"/>
      <c r="J279" s="918"/>
      <c r="K279" s="924"/>
    </row>
    <row r="280" spans="1:11" ht="42.75" x14ac:dyDescent="0.2">
      <c r="A280" s="913"/>
      <c r="B280" s="593"/>
      <c r="C280" s="913"/>
      <c r="D280" s="48" t="s">
        <v>225</v>
      </c>
      <c r="E280" s="92" t="s">
        <v>226</v>
      </c>
      <c r="F280" s="215" t="s">
        <v>178</v>
      </c>
      <c r="G280" s="61">
        <f>IF(F280="Se investigan y se resuelven oportunamente",15,0)</f>
        <v>0</v>
      </c>
      <c r="H280" s="918"/>
      <c r="I280" s="921"/>
      <c r="J280" s="918"/>
      <c r="K280" s="924"/>
    </row>
    <row r="281" spans="1:11" ht="28.5" x14ac:dyDescent="0.2">
      <c r="A281" s="914"/>
      <c r="B281" s="594"/>
      <c r="C281" s="914"/>
      <c r="D281" s="43" t="s">
        <v>227</v>
      </c>
      <c r="E281" s="92" t="s">
        <v>228</v>
      </c>
      <c r="F281" s="62" t="s">
        <v>178</v>
      </c>
      <c r="G281" s="61">
        <f>IF(F281="Completa",10,IF(F281="Incompleta",5,0))</f>
        <v>0</v>
      </c>
      <c r="H281" s="919"/>
      <c r="I281" s="922"/>
      <c r="J281" s="919"/>
      <c r="K281" s="925"/>
    </row>
    <row r="282" spans="1:11" ht="15.75" thickBot="1" x14ac:dyDescent="0.25">
      <c r="A282" s="116"/>
      <c r="B282" s="117"/>
      <c r="C282" s="54"/>
      <c r="D282" s="55"/>
      <c r="E282" s="56" t="s">
        <v>229</v>
      </c>
      <c r="F282" s="16"/>
      <c r="G282" s="16">
        <f>SUM(G275:G281)</f>
        <v>0</v>
      </c>
      <c r="H282" s="127"/>
      <c r="I282" s="128"/>
      <c r="J282" s="128"/>
      <c r="K282" s="129"/>
    </row>
    <row r="283" spans="1:11" ht="15" thickBot="1" x14ac:dyDescent="0.25"/>
    <row r="284" spans="1:11" ht="30" x14ac:dyDescent="0.2">
      <c r="A284" s="926" t="s">
        <v>87</v>
      </c>
      <c r="B284" s="928" t="s">
        <v>232</v>
      </c>
      <c r="C284" s="930" t="s">
        <v>205</v>
      </c>
      <c r="D284" s="932" t="s">
        <v>206</v>
      </c>
      <c r="E284" s="933"/>
      <c r="F284" s="933"/>
      <c r="G284" s="933"/>
      <c r="H284" s="934"/>
      <c r="I284" s="96" t="s">
        <v>207</v>
      </c>
      <c r="J284" s="935" t="s">
        <v>208</v>
      </c>
      <c r="K284" s="910" t="s">
        <v>209</v>
      </c>
    </row>
    <row r="285" spans="1:11" ht="60.75" thickBot="1" x14ac:dyDescent="0.25">
      <c r="A285" s="927"/>
      <c r="B285" s="929"/>
      <c r="C285" s="931"/>
      <c r="D285" s="97" t="s">
        <v>210</v>
      </c>
      <c r="E285" s="49" t="s">
        <v>211</v>
      </c>
      <c r="F285" s="97" t="s">
        <v>212</v>
      </c>
      <c r="G285" s="97" t="s">
        <v>213</v>
      </c>
      <c r="H285" s="100" t="s">
        <v>230</v>
      </c>
      <c r="I285" s="50" t="s">
        <v>215</v>
      </c>
      <c r="J285" s="936"/>
      <c r="K285" s="911"/>
    </row>
    <row r="286" spans="1:11" x14ac:dyDescent="0.2">
      <c r="A286" s="912" t="str">
        <f>DESCRIPCION!A34</f>
        <v>i</v>
      </c>
      <c r="B286" s="592">
        <f>DESCRIPCION!D35</f>
        <v>0</v>
      </c>
      <c r="C286" s="912"/>
      <c r="D286" s="915" t="s">
        <v>216</v>
      </c>
      <c r="E286" s="121" t="s">
        <v>217</v>
      </c>
      <c r="F286" s="66" t="s">
        <v>178</v>
      </c>
      <c r="G286" s="122">
        <f>IF(F286="Asignado",15,0)</f>
        <v>0</v>
      </c>
      <c r="H286" s="917" t="str">
        <f>IF(AND(G293&gt;0,G293&lt;=85),"Débil",IF(AND(G293&gt;85,G293&lt;=95),"Moderado",IF(G293&gt;96,"Fuerte"," ")))</f>
        <v xml:space="preserve"> </v>
      </c>
      <c r="I286" s="920" t="s">
        <v>178</v>
      </c>
      <c r="J286" s="91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923" t="str">
        <f>IF(J286="Fuerte","NO",IF(J286=" "," ","SI"))</f>
        <v xml:space="preserve"> </v>
      </c>
    </row>
    <row r="287" spans="1:11" ht="28.5" x14ac:dyDescent="0.2">
      <c r="A287" s="913"/>
      <c r="B287" s="593"/>
      <c r="C287" s="913"/>
      <c r="D287" s="916"/>
      <c r="E287" s="92" t="s">
        <v>218</v>
      </c>
      <c r="F287" s="62" t="s">
        <v>178</v>
      </c>
      <c r="G287" s="61">
        <f>IF(F287="Adecuado",15,0)</f>
        <v>0</v>
      </c>
      <c r="H287" s="918"/>
      <c r="I287" s="921"/>
      <c r="J287" s="918"/>
      <c r="K287" s="924"/>
    </row>
    <row r="288" spans="1:11" ht="42.75" x14ac:dyDescent="0.2">
      <c r="A288" s="913"/>
      <c r="B288" s="593"/>
      <c r="C288" s="913"/>
      <c r="D288" s="48" t="s">
        <v>219</v>
      </c>
      <c r="E288" s="92" t="s">
        <v>220</v>
      </c>
      <c r="F288" s="62" t="s">
        <v>178</v>
      </c>
      <c r="G288" s="61">
        <f>IF(F288="Oportuna",15,0)</f>
        <v>0</v>
      </c>
      <c r="H288" s="918"/>
      <c r="I288" s="921"/>
      <c r="J288" s="918"/>
      <c r="K288" s="924"/>
    </row>
    <row r="289" spans="1:11" ht="42.75" x14ac:dyDescent="0.2">
      <c r="A289" s="913"/>
      <c r="B289" s="593"/>
      <c r="C289" s="913"/>
      <c r="D289" s="48" t="s">
        <v>221</v>
      </c>
      <c r="E289" s="92" t="s">
        <v>222</v>
      </c>
      <c r="F289" s="215" t="s">
        <v>178</v>
      </c>
      <c r="G289" s="61">
        <f>IF(F289="Prevenir",15,IF(F289="Detectar",10,0))</f>
        <v>0</v>
      </c>
      <c r="H289" s="918"/>
      <c r="I289" s="921"/>
      <c r="J289" s="918"/>
      <c r="K289" s="924"/>
    </row>
    <row r="290" spans="1:11" ht="28.5" x14ac:dyDescent="0.2">
      <c r="A290" s="913"/>
      <c r="B290" s="593"/>
      <c r="C290" s="913"/>
      <c r="D290" s="48" t="s">
        <v>223</v>
      </c>
      <c r="E290" s="92" t="s">
        <v>224</v>
      </c>
      <c r="F290" s="62" t="s">
        <v>178</v>
      </c>
      <c r="G290" s="61">
        <f>IF(F290="Confiable",15,0)</f>
        <v>0</v>
      </c>
      <c r="H290" s="918"/>
      <c r="I290" s="921"/>
      <c r="J290" s="918"/>
      <c r="K290" s="924"/>
    </row>
    <row r="291" spans="1:11" ht="42.75" x14ac:dyDescent="0.2">
      <c r="A291" s="913"/>
      <c r="B291" s="593"/>
      <c r="C291" s="913"/>
      <c r="D291" s="48" t="s">
        <v>225</v>
      </c>
      <c r="E291" s="92" t="s">
        <v>226</v>
      </c>
      <c r="F291" s="215" t="s">
        <v>178</v>
      </c>
      <c r="G291" s="61">
        <f>IF(F291="Se investigan y se resuelven oportunamente",15,0)</f>
        <v>0</v>
      </c>
      <c r="H291" s="918"/>
      <c r="I291" s="921"/>
      <c r="J291" s="918"/>
      <c r="K291" s="924"/>
    </row>
    <row r="292" spans="1:11" ht="28.5" x14ac:dyDescent="0.2">
      <c r="A292" s="914"/>
      <c r="B292" s="594"/>
      <c r="C292" s="914"/>
      <c r="D292" s="43" t="s">
        <v>227</v>
      </c>
      <c r="E292" s="92" t="s">
        <v>228</v>
      </c>
      <c r="F292" s="62" t="s">
        <v>178</v>
      </c>
      <c r="G292" s="61">
        <f>IF(F292="Completa",10,IF(F292="Incompleta",5,0))</f>
        <v>0</v>
      </c>
      <c r="H292" s="919"/>
      <c r="I292" s="922"/>
      <c r="J292" s="919"/>
      <c r="K292" s="925"/>
    </row>
    <row r="293" spans="1:11" ht="15.75" thickBot="1" x14ac:dyDescent="0.25">
      <c r="A293" s="116"/>
      <c r="B293" s="117"/>
      <c r="C293" s="54"/>
      <c r="D293" s="55"/>
      <c r="E293" s="56" t="s">
        <v>229</v>
      </c>
      <c r="F293" s="16"/>
      <c r="G293" s="16">
        <f>SUM(G286:G292)</f>
        <v>0</v>
      </c>
      <c r="H293" s="127"/>
      <c r="I293" s="128"/>
      <c r="J293" s="128"/>
      <c r="K293" s="129"/>
    </row>
    <row r="294" spans="1:11" ht="15" thickBot="1" x14ac:dyDescent="0.25"/>
    <row r="295" spans="1:11" ht="30" x14ac:dyDescent="0.2">
      <c r="A295" s="926" t="s">
        <v>87</v>
      </c>
      <c r="B295" s="928" t="s">
        <v>232</v>
      </c>
      <c r="C295" s="930" t="s">
        <v>205</v>
      </c>
      <c r="D295" s="932" t="s">
        <v>206</v>
      </c>
      <c r="E295" s="933"/>
      <c r="F295" s="933"/>
      <c r="G295" s="933"/>
      <c r="H295" s="934"/>
      <c r="I295" s="96" t="s">
        <v>207</v>
      </c>
      <c r="J295" s="935" t="s">
        <v>208</v>
      </c>
      <c r="K295" s="910" t="s">
        <v>209</v>
      </c>
    </row>
    <row r="296" spans="1:11" ht="60.75" thickBot="1" x14ac:dyDescent="0.25">
      <c r="A296" s="927"/>
      <c r="B296" s="929"/>
      <c r="C296" s="931"/>
      <c r="D296" s="97" t="s">
        <v>210</v>
      </c>
      <c r="E296" s="49" t="s">
        <v>211</v>
      </c>
      <c r="F296" s="97" t="s">
        <v>212</v>
      </c>
      <c r="G296" s="97" t="s">
        <v>213</v>
      </c>
      <c r="H296" s="100" t="s">
        <v>230</v>
      </c>
      <c r="I296" s="50" t="s">
        <v>215</v>
      </c>
      <c r="J296" s="936"/>
      <c r="K296" s="911"/>
    </row>
    <row r="297" spans="1:11" x14ac:dyDescent="0.2">
      <c r="A297" s="912" t="str">
        <f>DESCRIPCION!A34</f>
        <v>i</v>
      </c>
      <c r="B297" s="592">
        <f>DESCRIPCION!D36</f>
        <v>0</v>
      </c>
      <c r="C297" s="912"/>
      <c r="D297" s="915" t="s">
        <v>216</v>
      </c>
      <c r="E297" s="121" t="s">
        <v>217</v>
      </c>
      <c r="F297" s="66" t="s">
        <v>178</v>
      </c>
      <c r="G297" s="122">
        <f>IF(F297="Asignado",15,0)</f>
        <v>0</v>
      </c>
      <c r="H297" s="917" t="str">
        <f>IF(AND(G304&gt;0,G304&lt;=85),"Débil",IF(AND(G304&gt;85,G304&lt;=95),"Moderado",IF(G304&gt;96,"Fuerte"," ")))</f>
        <v xml:space="preserve"> </v>
      </c>
      <c r="I297" s="920" t="s">
        <v>178</v>
      </c>
      <c r="J297" s="91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923" t="str">
        <f>IF(J297="Fuerte","NO",IF(J297=" "," ","SI"))</f>
        <v xml:space="preserve"> </v>
      </c>
    </row>
    <row r="298" spans="1:11" ht="28.5" x14ac:dyDescent="0.2">
      <c r="A298" s="913"/>
      <c r="B298" s="593"/>
      <c r="C298" s="913"/>
      <c r="D298" s="916"/>
      <c r="E298" s="92" t="s">
        <v>218</v>
      </c>
      <c r="F298" s="62" t="s">
        <v>178</v>
      </c>
      <c r="G298" s="61">
        <f>IF(F298="Adecuado",15,0)</f>
        <v>0</v>
      </c>
      <c r="H298" s="918"/>
      <c r="I298" s="921"/>
      <c r="J298" s="918"/>
      <c r="K298" s="924"/>
    </row>
    <row r="299" spans="1:11" ht="42.75" x14ac:dyDescent="0.2">
      <c r="A299" s="913"/>
      <c r="B299" s="593"/>
      <c r="C299" s="913"/>
      <c r="D299" s="48" t="s">
        <v>219</v>
      </c>
      <c r="E299" s="92" t="s">
        <v>220</v>
      </c>
      <c r="F299" s="62" t="s">
        <v>178</v>
      </c>
      <c r="G299" s="61">
        <f>IF(F299="Oportuna",15,0)</f>
        <v>0</v>
      </c>
      <c r="H299" s="918"/>
      <c r="I299" s="921"/>
      <c r="J299" s="918"/>
      <c r="K299" s="924"/>
    </row>
    <row r="300" spans="1:11" ht="42.75" x14ac:dyDescent="0.2">
      <c r="A300" s="913"/>
      <c r="B300" s="593"/>
      <c r="C300" s="913"/>
      <c r="D300" s="48" t="s">
        <v>221</v>
      </c>
      <c r="E300" s="92" t="s">
        <v>222</v>
      </c>
      <c r="F300" s="215" t="s">
        <v>178</v>
      </c>
      <c r="G300" s="61">
        <f>IF(F300="Prevenir",15,IF(F300="Detectar",10,0))</f>
        <v>0</v>
      </c>
      <c r="H300" s="918"/>
      <c r="I300" s="921"/>
      <c r="J300" s="918"/>
      <c r="K300" s="924"/>
    </row>
    <row r="301" spans="1:11" ht="28.5" x14ac:dyDescent="0.2">
      <c r="A301" s="913"/>
      <c r="B301" s="593"/>
      <c r="C301" s="913"/>
      <c r="D301" s="48" t="s">
        <v>223</v>
      </c>
      <c r="E301" s="92" t="s">
        <v>224</v>
      </c>
      <c r="F301" s="62" t="s">
        <v>178</v>
      </c>
      <c r="G301" s="61">
        <f>IF(F301="Confiable",15,0)</f>
        <v>0</v>
      </c>
      <c r="H301" s="918"/>
      <c r="I301" s="921"/>
      <c r="J301" s="918"/>
      <c r="K301" s="924"/>
    </row>
    <row r="302" spans="1:11" ht="42.75" x14ac:dyDescent="0.2">
      <c r="A302" s="913"/>
      <c r="B302" s="593"/>
      <c r="C302" s="913"/>
      <c r="D302" s="48" t="s">
        <v>225</v>
      </c>
      <c r="E302" s="92" t="s">
        <v>226</v>
      </c>
      <c r="F302" s="215" t="s">
        <v>178</v>
      </c>
      <c r="G302" s="61">
        <f>IF(F302="Se investigan y se resuelven oportunamente",15,0)</f>
        <v>0</v>
      </c>
      <c r="H302" s="918"/>
      <c r="I302" s="921"/>
      <c r="J302" s="918"/>
      <c r="K302" s="924"/>
    </row>
    <row r="303" spans="1:11" ht="28.5" x14ac:dyDescent="0.2">
      <c r="A303" s="914"/>
      <c r="B303" s="594"/>
      <c r="C303" s="914"/>
      <c r="D303" s="43" t="s">
        <v>227</v>
      </c>
      <c r="E303" s="92" t="s">
        <v>228</v>
      </c>
      <c r="F303" s="62" t="s">
        <v>178</v>
      </c>
      <c r="G303" s="61">
        <f>IF(F303="Completa",10,IF(F303="Incompleta",5,0))</f>
        <v>0</v>
      </c>
      <c r="H303" s="919"/>
      <c r="I303" s="922"/>
      <c r="J303" s="919"/>
      <c r="K303" s="925"/>
    </row>
    <row r="304" spans="1:11" ht="15.75" thickBot="1" x14ac:dyDescent="0.25">
      <c r="A304" s="116"/>
      <c r="B304" s="117"/>
      <c r="C304" s="54"/>
      <c r="D304" s="55"/>
      <c r="E304" s="56" t="s">
        <v>229</v>
      </c>
      <c r="F304" s="16"/>
      <c r="G304" s="16">
        <f>SUM(G297:G303)</f>
        <v>0</v>
      </c>
      <c r="H304" s="127"/>
      <c r="I304" s="128"/>
      <c r="J304" s="128"/>
      <c r="K304" s="129"/>
    </row>
    <row r="305" spans="1:11" ht="15" thickBot="1" x14ac:dyDescent="0.25"/>
    <row r="306" spans="1:11" ht="30" x14ac:dyDescent="0.2">
      <c r="A306" s="926" t="s">
        <v>87</v>
      </c>
      <c r="B306" s="928" t="s">
        <v>232</v>
      </c>
      <c r="C306" s="930" t="s">
        <v>205</v>
      </c>
      <c r="D306" s="932" t="s">
        <v>206</v>
      </c>
      <c r="E306" s="933"/>
      <c r="F306" s="933"/>
      <c r="G306" s="933"/>
      <c r="H306" s="934"/>
      <c r="I306" s="96" t="s">
        <v>207</v>
      </c>
      <c r="J306" s="935" t="s">
        <v>208</v>
      </c>
      <c r="K306" s="910" t="s">
        <v>209</v>
      </c>
    </row>
    <row r="307" spans="1:11" ht="60.75" thickBot="1" x14ac:dyDescent="0.25">
      <c r="A307" s="927"/>
      <c r="B307" s="929"/>
      <c r="C307" s="931"/>
      <c r="D307" s="97" t="s">
        <v>210</v>
      </c>
      <c r="E307" s="49" t="s">
        <v>211</v>
      </c>
      <c r="F307" s="97" t="s">
        <v>212</v>
      </c>
      <c r="G307" s="97" t="s">
        <v>213</v>
      </c>
      <c r="H307" s="100" t="s">
        <v>230</v>
      </c>
      <c r="I307" s="50" t="s">
        <v>215</v>
      </c>
      <c r="J307" s="936"/>
      <c r="K307" s="911"/>
    </row>
    <row r="308" spans="1:11" x14ac:dyDescent="0.2">
      <c r="A308" s="912" t="str">
        <f>DESCRIPCION!A37</f>
        <v>j</v>
      </c>
      <c r="B308" s="592">
        <f>DESCRIPCION!D37</f>
        <v>0</v>
      </c>
      <c r="C308" s="912"/>
      <c r="D308" s="915" t="s">
        <v>216</v>
      </c>
      <c r="E308" s="121" t="s">
        <v>217</v>
      </c>
      <c r="F308" s="66" t="s">
        <v>178</v>
      </c>
      <c r="G308" s="122">
        <f>IF(F308="Asignado",15,0)</f>
        <v>0</v>
      </c>
      <c r="H308" s="917" t="str">
        <f>IF(AND(G315&gt;0,G315&lt;=85),"Débil",IF(AND(G315&gt;85,G315&lt;=95),"Moderado",IF(G315&gt;96,"Fuerte"," ")))</f>
        <v xml:space="preserve"> </v>
      </c>
      <c r="I308" s="920" t="s">
        <v>178</v>
      </c>
      <c r="J308" s="91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923" t="str">
        <f>IF(J308="Fuerte","NO",IF(J308=" "," ","SI"))</f>
        <v xml:space="preserve"> </v>
      </c>
    </row>
    <row r="309" spans="1:11" ht="28.5" x14ac:dyDescent="0.2">
      <c r="A309" s="913"/>
      <c r="B309" s="593"/>
      <c r="C309" s="913"/>
      <c r="D309" s="916"/>
      <c r="E309" s="92" t="s">
        <v>218</v>
      </c>
      <c r="F309" s="62" t="s">
        <v>178</v>
      </c>
      <c r="G309" s="61">
        <f>IF(F309="Adecuado",15,0)</f>
        <v>0</v>
      </c>
      <c r="H309" s="918"/>
      <c r="I309" s="921"/>
      <c r="J309" s="918"/>
      <c r="K309" s="924"/>
    </row>
    <row r="310" spans="1:11" ht="42.75" x14ac:dyDescent="0.2">
      <c r="A310" s="913"/>
      <c r="B310" s="593"/>
      <c r="C310" s="913"/>
      <c r="D310" s="48" t="s">
        <v>219</v>
      </c>
      <c r="E310" s="92" t="s">
        <v>220</v>
      </c>
      <c r="F310" s="62" t="s">
        <v>178</v>
      </c>
      <c r="G310" s="61">
        <f>IF(F310="Oportuna",15,0)</f>
        <v>0</v>
      </c>
      <c r="H310" s="918"/>
      <c r="I310" s="921"/>
      <c r="J310" s="918"/>
      <c r="K310" s="924"/>
    </row>
    <row r="311" spans="1:11" ht="42.75" x14ac:dyDescent="0.2">
      <c r="A311" s="913"/>
      <c r="B311" s="593"/>
      <c r="C311" s="913"/>
      <c r="D311" s="48" t="s">
        <v>221</v>
      </c>
      <c r="E311" s="92" t="s">
        <v>222</v>
      </c>
      <c r="F311" s="215" t="s">
        <v>178</v>
      </c>
      <c r="G311" s="61">
        <f>IF(F311="Prevenir",15,IF(F311="Detectar",10,0))</f>
        <v>0</v>
      </c>
      <c r="H311" s="918"/>
      <c r="I311" s="921"/>
      <c r="J311" s="918"/>
      <c r="K311" s="924"/>
    </row>
    <row r="312" spans="1:11" ht="28.5" x14ac:dyDescent="0.2">
      <c r="A312" s="913"/>
      <c r="B312" s="593"/>
      <c r="C312" s="913"/>
      <c r="D312" s="48" t="s">
        <v>223</v>
      </c>
      <c r="E312" s="92" t="s">
        <v>224</v>
      </c>
      <c r="F312" s="62" t="s">
        <v>178</v>
      </c>
      <c r="G312" s="61">
        <f>IF(F312="Confiable",15,0)</f>
        <v>0</v>
      </c>
      <c r="H312" s="918"/>
      <c r="I312" s="921"/>
      <c r="J312" s="918"/>
      <c r="K312" s="924"/>
    </row>
    <row r="313" spans="1:11" ht="42.75" x14ac:dyDescent="0.2">
      <c r="A313" s="913"/>
      <c r="B313" s="593"/>
      <c r="C313" s="913"/>
      <c r="D313" s="48" t="s">
        <v>225</v>
      </c>
      <c r="E313" s="92" t="s">
        <v>226</v>
      </c>
      <c r="F313" s="215" t="s">
        <v>178</v>
      </c>
      <c r="G313" s="61">
        <f>IF(F313="Se investigan y se resuelven oportunamente",15,0)</f>
        <v>0</v>
      </c>
      <c r="H313" s="918"/>
      <c r="I313" s="921"/>
      <c r="J313" s="918"/>
      <c r="K313" s="924"/>
    </row>
    <row r="314" spans="1:11" ht="28.5" x14ac:dyDescent="0.2">
      <c r="A314" s="914"/>
      <c r="B314" s="594"/>
      <c r="C314" s="914"/>
      <c r="D314" s="43" t="s">
        <v>227</v>
      </c>
      <c r="E314" s="92" t="s">
        <v>228</v>
      </c>
      <c r="F314" s="62" t="s">
        <v>178</v>
      </c>
      <c r="G314" s="61">
        <f>IF(F314="Completa",10,IF(F314="Incompleta",5,0))</f>
        <v>0</v>
      </c>
      <c r="H314" s="919"/>
      <c r="I314" s="922"/>
      <c r="J314" s="919"/>
      <c r="K314" s="925"/>
    </row>
    <row r="315" spans="1:11" ht="15.75" thickBot="1" x14ac:dyDescent="0.25">
      <c r="A315" s="116"/>
      <c r="B315" s="117"/>
      <c r="C315" s="54"/>
      <c r="D315" s="55"/>
      <c r="E315" s="56" t="s">
        <v>229</v>
      </c>
      <c r="F315" s="16"/>
      <c r="G315" s="16">
        <f>SUM(G308:G314)</f>
        <v>0</v>
      </c>
      <c r="H315" s="127"/>
      <c r="I315" s="128"/>
      <c r="J315" s="128"/>
      <c r="K315" s="129"/>
    </row>
    <row r="316" spans="1:11" ht="15" thickBot="1" x14ac:dyDescent="0.25"/>
    <row r="317" spans="1:11" ht="30" x14ac:dyDescent="0.2">
      <c r="A317" s="926" t="s">
        <v>87</v>
      </c>
      <c r="B317" s="928" t="s">
        <v>232</v>
      </c>
      <c r="C317" s="930" t="s">
        <v>205</v>
      </c>
      <c r="D317" s="932" t="s">
        <v>206</v>
      </c>
      <c r="E317" s="933"/>
      <c r="F317" s="933"/>
      <c r="G317" s="933"/>
      <c r="H317" s="934"/>
      <c r="I317" s="96" t="s">
        <v>207</v>
      </c>
      <c r="J317" s="935" t="s">
        <v>208</v>
      </c>
      <c r="K317" s="910" t="s">
        <v>209</v>
      </c>
    </row>
    <row r="318" spans="1:11" ht="60.75" thickBot="1" x14ac:dyDescent="0.25">
      <c r="A318" s="927"/>
      <c r="B318" s="929"/>
      <c r="C318" s="931"/>
      <c r="D318" s="97" t="s">
        <v>210</v>
      </c>
      <c r="E318" s="49" t="s">
        <v>211</v>
      </c>
      <c r="F318" s="97" t="s">
        <v>212</v>
      </c>
      <c r="G318" s="97" t="s">
        <v>213</v>
      </c>
      <c r="H318" s="100" t="s">
        <v>230</v>
      </c>
      <c r="I318" s="50" t="s">
        <v>215</v>
      </c>
      <c r="J318" s="936"/>
      <c r="K318" s="911"/>
    </row>
    <row r="319" spans="1:11" x14ac:dyDescent="0.2">
      <c r="A319" s="912" t="str">
        <f>DESCRIPCION!A37</f>
        <v>j</v>
      </c>
      <c r="B319" s="592">
        <f>DESCRIPCION!D38</f>
        <v>0</v>
      </c>
      <c r="C319" s="912"/>
      <c r="D319" s="915" t="s">
        <v>216</v>
      </c>
      <c r="E319" s="121" t="s">
        <v>217</v>
      </c>
      <c r="F319" s="66" t="s">
        <v>178</v>
      </c>
      <c r="G319" s="122">
        <f>IF(F319="Asignado",15,0)</f>
        <v>0</v>
      </c>
      <c r="H319" s="917" t="str">
        <f>IF(AND(G326&gt;0,G326&lt;=85),"Débil",IF(AND(G326&gt;85,G326&lt;=95),"Moderado",IF(G326&gt;96,"Fuerte"," ")))</f>
        <v xml:space="preserve"> </v>
      </c>
      <c r="I319" s="920" t="s">
        <v>201</v>
      </c>
      <c r="J319" s="91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923" t="str">
        <f>IF(J319="Fuerte","NO",IF(J319=" "," ","SI"))</f>
        <v xml:space="preserve"> </v>
      </c>
    </row>
    <row r="320" spans="1:11" ht="28.5" x14ac:dyDescent="0.2">
      <c r="A320" s="913"/>
      <c r="B320" s="593"/>
      <c r="C320" s="913"/>
      <c r="D320" s="916"/>
      <c r="E320" s="92" t="s">
        <v>218</v>
      </c>
      <c r="F320" s="62" t="s">
        <v>178</v>
      </c>
      <c r="G320" s="61">
        <f>IF(F320="Adecuado",15,0)</f>
        <v>0</v>
      </c>
      <c r="H320" s="918"/>
      <c r="I320" s="921"/>
      <c r="J320" s="918"/>
      <c r="K320" s="924"/>
    </row>
    <row r="321" spans="1:11" ht="42.75" x14ac:dyDescent="0.2">
      <c r="A321" s="913"/>
      <c r="B321" s="593"/>
      <c r="C321" s="913"/>
      <c r="D321" s="48" t="s">
        <v>219</v>
      </c>
      <c r="E321" s="92" t="s">
        <v>220</v>
      </c>
      <c r="F321" s="62" t="s">
        <v>178</v>
      </c>
      <c r="G321" s="61">
        <f>IF(F321="Oportuna",15,0)</f>
        <v>0</v>
      </c>
      <c r="H321" s="918"/>
      <c r="I321" s="921"/>
      <c r="J321" s="918"/>
      <c r="K321" s="924"/>
    </row>
    <row r="322" spans="1:11" ht="42.75" x14ac:dyDescent="0.2">
      <c r="A322" s="913"/>
      <c r="B322" s="593"/>
      <c r="C322" s="913"/>
      <c r="D322" s="48" t="s">
        <v>221</v>
      </c>
      <c r="E322" s="92" t="s">
        <v>222</v>
      </c>
      <c r="F322" s="215" t="s">
        <v>178</v>
      </c>
      <c r="G322" s="61">
        <f>IF(F322="Prevenir",15,IF(F322="Detectar",10,0))</f>
        <v>0</v>
      </c>
      <c r="H322" s="918"/>
      <c r="I322" s="921"/>
      <c r="J322" s="918"/>
      <c r="K322" s="924"/>
    </row>
    <row r="323" spans="1:11" ht="28.5" x14ac:dyDescent="0.2">
      <c r="A323" s="913"/>
      <c r="B323" s="593"/>
      <c r="C323" s="913"/>
      <c r="D323" s="48" t="s">
        <v>223</v>
      </c>
      <c r="E323" s="92" t="s">
        <v>224</v>
      </c>
      <c r="F323" s="62" t="s">
        <v>178</v>
      </c>
      <c r="G323" s="61">
        <f>IF(F323="Confiable",15,0)</f>
        <v>0</v>
      </c>
      <c r="H323" s="918"/>
      <c r="I323" s="921"/>
      <c r="J323" s="918"/>
      <c r="K323" s="924"/>
    </row>
    <row r="324" spans="1:11" ht="42.75" x14ac:dyDescent="0.2">
      <c r="A324" s="913"/>
      <c r="B324" s="593"/>
      <c r="C324" s="913"/>
      <c r="D324" s="48" t="s">
        <v>225</v>
      </c>
      <c r="E324" s="92" t="s">
        <v>226</v>
      </c>
      <c r="F324" s="215" t="s">
        <v>178</v>
      </c>
      <c r="G324" s="61">
        <f>IF(F324="Se investigan y se resuelven oportunamente",15,0)</f>
        <v>0</v>
      </c>
      <c r="H324" s="918"/>
      <c r="I324" s="921"/>
      <c r="J324" s="918"/>
      <c r="K324" s="924"/>
    </row>
    <row r="325" spans="1:11" ht="28.5" x14ac:dyDescent="0.2">
      <c r="A325" s="914"/>
      <c r="B325" s="594"/>
      <c r="C325" s="914"/>
      <c r="D325" s="43" t="s">
        <v>227</v>
      </c>
      <c r="E325" s="92" t="s">
        <v>228</v>
      </c>
      <c r="F325" s="62" t="s">
        <v>178</v>
      </c>
      <c r="G325" s="61">
        <f>IF(F325="Completa",10,IF(F325="Incompleta",5,0))</f>
        <v>0</v>
      </c>
      <c r="H325" s="919"/>
      <c r="I325" s="922"/>
      <c r="J325" s="919"/>
      <c r="K325" s="925"/>
    </row>
    <row r="326" spans="1:11" ht="15.75" thickBot="1" x14ac:dyDescent="0.25">
      <c r="A326" s="116"/>
      <c r="B326" s="117"/>
      <c r="C326" s="54"/>
      <c r="D326" s="55"/>
      <c r="E326" s="56" t="s">
        <v>229</v>
      </c>
      <c r="F326" s="16"/>
      <c r="G326" s="16">
        <f>SUM(G319:G325)</f>
        <v>0</v>
      </c>
      <c r="H326" s="127"/>
      <c r="I326" s="128"/>
      <c r="J326" s="128"/>
      <c r="K326" s="129"/>
    </row>
    <row r="327" spans="1:11" ht="15" thickBot="1" x14ac:dyDescent="0.25"/>
    <row r="328" spans="1:11" ht="30" x14ac:dyDescent="0.2">
      <c r="A328" s="926" t="s">
        <v>87</v>
      </c>
      <c r="B328" s="928" t="s">
        <v>232</v>
      </c>
      <c r="C328" s="930" t="s">
        <v>205</v>
      </c>
      <c r="D328" s="932" t="s">
        <v>206</v>
      </c>
      <c r="E328" s="933"/>
      <c r="F328" s="933"/>
      <c r="G328" s="933"/>
      <c r="H328" s="934"/>
      <c r="I328" s="96" t="s">
        <v>207</v>
      </c>
      <c r="J328" s="935" t="s">
        <v>208</v>
      </c>
      <c r="K328" s="910" t="s">
        <v>209</v>
      </c>
    </row>
    <row r="329" spans="1:11" ht="60.75" thickBot="1" x14ac:dyDescent="0.25">
      <c r="A329" s="927"/>
      <c r="B329" s="929"/>
      <c r="C329" s="931"/>
      <c r="D329" s="97" t="s">
        <v>210</v>
      </c>
      <c r="E329" s="49" t="s">
        <v>211</v>
      </c>
      <c r="F329" s="97" t="s">
        <v>212</v>
      </c>
      <c r="G329" s="97" t="s">
        <v>213</v>
      </c>
      <c r="H329" s="100" t="s">
        <v>230</v>
      </c>
      <c r="I329" s="50" t="s">
        <v>215</v>
      </c>
      <c r="J329" s="936"/>
      <c r="K329" s="911"/>
    </row>
    <row r="330" spans="1:11" x14ac:dyDescent="0.2">
      <c r="A330" s="912" t="str">
        <f>DESCRIPCION!A37</f>
        <v>j</v>
      </c>
      <c r="B330" s="592">
        <f>DESCRIPCION!D39</f>
        <v>0</v>
      </c>
      <c r="C330" s="912"/>
      <c r="D330" s="915" t="s">
        <v>216</v>
      </c>
      <c r="E330" s="121" t="s">
        <v>217</v>
      </c>
      <c r="F330" s="66" t="s">
        <v>178</v>
      </c>
      <c r="G330" s="122">
        <f>IF(F330="Asignado",15,0)</f>
        <v>0</v>
      </c>
      <c r="H330" s="917" t="str">
        <f>IF(AND(G337&gt;0,G337&lt;=85),"Débil",IF(AND(G337&gt;85,G337&lt;=95),"Moderado",IF(G337&gt;96,"Fuerte"," ")))</f>
        <v xml:space="preserve"> </v>
      </c>
      <c r="I330" s="920" t="s">
        <v>178</v>
      </c>
      <c r="J330" s="91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923" t="str">
        <f>IF(J330="Fuerte","NO",IF(J330=" "," ","SI"))</f>
        <v xml:space="preserve"> </v>
      </c>
    </row>
    <row r="331" spans="1:11" ht="28.5" x14ac:dyDescent="0.2">
      <c r="A331" s="913"/>
      <c r="B331" s="593"/>
      <c r="C331" s="913"/>
      <c r="D331" s="916"/>
      <c r="E331" s="92" t="s">
        <v>218</v>
      </c>
      <c r="F331" s="62" t="s">
        <v>178</v>
      </c>
      <c r="G331" s="61">
        <f>IF(F331="Adecuado",15,0)</f>
        <v>0</v>
      </c>
      <c r="H331" s="918"/>
      <c r="I331" s="921"/>
      <c r="J331" s="918"/>
      <c r="K331" s="924"/>
    </row>
    <row r="332" spans="1:11" ht="42.75" x14ac:dyDescent="0.2">
      <c r="A332" s="913"/>
      <c r="B332" s="593"/>
      <c r="C332" s="913"/>
      <c r="D332" s="48" t="s">
        <v>219</v>
      </c>
      <c r="E332" s="92" t="s">
        <v>220</v>
      </c>
      <c r="F332" s="62" t="s">
        <v>178</v>
      </c>
      <c r="G332" s="61">
        <f>IF(F332="Oportuna",15,0)</f>
        <v>0</v>
      </c>
      <c r="H332" s="918"/>
      <c r="I332" s="921"/>
      <c r="J332" s="918"/>
      <c r="K332" s="924"/>
    </row>
    <row r="333" spans="1:11" ht="42.75" x14ac:dyDescent="0.2">
      <c r="A333" s="913"/>
      <c r="B333" s="593"/>
      <c r="C333" s="913"/>
      <c r="D333" s="48" t="s">
        <v>221</v>
      </c>
      <c r="E333" s="92" t="s">
        <v>222</v>
      </c>
      <c r="F333" s="215" t="s">
        <v>178</v>
      </c>
      <c r="G333" s="61">
        <f>IF(F333="Prevenir",15,IF(F333="Detectar",10,0))</f>
        <v>0</v>
      </c>
      <c r="H333" s="918"/>
      <c r="I333" s="921"/>
      <c r="J333" s="918"/>
      <c r="K333" s="924"/>
    </row>
    <row r="334" spans="1:11" ht="28.5" x14ac:dyDescent="0.2">
      <c r="A334" s="913"/>
      <c r="B334" s="593"/>
      <c r="C334" s="913"/>
      <c r="D334" s="48" t="s">
        <v>223</v>
      </c>
      <c r="E334" s="92" t="s">
        <v>224</v>
      </c>
      <c r="F334" s="62" t="s">
        <v>178</v>
      </c>
      <c r="G334" s="61">
        <f>IF(F334="Confiable",15,0)</f>
        <v>0</v>
      </c>
      <c r="H334" s="918"/>
      <c r="I334" s="921"/>
      <c r="J334" s="918"/>
      <c r="K334" s="924"/>
    </row>
    <row r="335" spans="1:11" ht="42.75" x14ac:dyDescent="0.2">
      <c r="A335" s="913"/>
      <c r="B335" s="593"/>
      <c r="C335" s="913"/>
      <c r="D335" s="48" t="s">
        <v>225</v>
      </c>
      <c r="E335" s="92" t="s">
        <v>226</v>
      </c>
      <c r="F335" s="215" t="s">
        <v>178</v>
      </c>
      <c r="G335" s="61">
        <f>IF(F335="Se investigan y se resuelven oportunamente",15,0)</f>
        <v>0</v>
      </c>
      <c r="H335" s="918"/>
      <c r="I335" s="921"/>
      <c r="J335" s="918"/>
      <c r="K335" s="924"/>
    </row>
    <row r="336" spans="1:11" ht="28.5" x14ac:dyDescent="0.2">
      <c r="A336" s="914"/>
      <c r="B336" s="594"/>
      <c r="C336" s="914"/>
      <c r="D336" s="43" t="s">
        <v>227</v>
      </c>
      <c r="E336" s="92" t="s">
        <v>228</v>
      </c>
      <c r="F336" s="62" t="s">
        <v>178</v>
      </c>
      <c r="G336" s="61">
        <f>IF(F336="Completa",10,IF(F336="Incompleta",5,0))</f>
        <v>0</v>
      </c>
      <c r="H336" s="919"/>
      <c r="I336" s="922"/>
      <c r="J336" s="919"/>
      <c r="K336" s="925"/>
    </row>
    <row r="337" spans="1:11" ht="15.75" thickBot="1" x14ac:dyDescent="0.25">
      <c r="A337" s="116"/>
      <c r="B337" s="117"/>
      <c r="C337" s="54"/>
      <c r="D337" s="55"/>
      <c r="E337" s="56" t="s">
        <v>229</v>
      </c>
      <c r="F337" s="16"/>
      <c r="G337" s="16">
        <f>SUM(G330:G336)</f>
        <v>0</v>
      </c>
      <c r="H337" s="127"/>
      <c r="I337" s="128"/>
      <c r="J337" s="128"/>
      <c r="K337" s="129"/>
    </row>
  </sheetData>
  <sheetProtection selectLockedCells="1"/>
  <mergeCells count="436">
    <mergeCell ref="L9:L10"/>
    <mergeCell ref="L11:L16"/>
    <mergeCell ref="L31:L32"/>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M9:M10"/>
    <mergeCell ref="M11:M16"/>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2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2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2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2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2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2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2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62"/>
  <sheetViews>
    <sheetView zoomScale="70" zoomScaleNormal="70" workbookViewId="0">
      <selection activeCell="E1" sqref="E1:E4"/>
    </sheetView>
  </sheetViews>
  <sheetFormatPr baseColWidth="10" defaultColWidth="11.42578125" defaultRowHeight="14.25" x14ac:dyDescent="0.25"/>
  <cols>
    <col min="1" max="1" width="29.42578125" style="290" customWidth="1"/>
    <col min="2" max="2" width="29.140625" style="290" customWidth="1"/>
    <col min="3" max="3" width="30.28515625" style="290" customWidth="1"/>
    <col min="4" max="4" width="31.85546875" style="290" customWidth="1"/>
    <col min="5" max="5" width="32.5703125" style="290" customWidth="1"/>
    <col min="6" max="6" width="32" style="290" customWidth="1"/>
    <col min="7" max="16384" width="11.42578125" style="290"/>
  </cols>
  <sheetData>
    <row r="1" spans="1:10" ht="15" customHeight="1" x14ac:dyDescent="0.25">
      <c r="A1" s="398"/>
      <c r="B1" s="477" t="s">
        <v>535</v>
      </c>
      <c r="C1" s="477"/>
      <c r="D1" s="477"/>
      <c r="E1" s="296" t="s">
        <v>512</v>
      </c>
      <c r="F1" s="401"/>
      <c r="G1" s="2"/>
      <c r="J1" s="476"/>
    </row>
    <row r="2" spans="1:10" ht="15" customHeight="1" x14ac:dyDescent="0.25">
      <c r="A2" s="399"/>
      <c r="B2" s="478"/>
      <c r="C2" s="478"/>
      <c r="D2" s="478"/>
      <c r="E2" s="284" t="s">
        <v>513</v>
      </c>
      <c r="F2" s="402"/>
      <c r="G2" s="2"/>
      <c r="J2" s="476"/>
    </row>
    <row r="3" spans="1:10" ht="15" customHeight="1" x14ac:dyDescent="0.25">
      <c r="A3" s="399"/>
      <c r="B3" s="478" t="s">
        <v>3</v>
      </c>
      <c r="C3" s="478"/>
      <c r="D3" s="478"/>
      <c r="E3" s="284" t="s">
        <v>514</v>
      </c>
      <c r="F3" s="402"/>
      <c r="G3" s="2"/>
      <c r="J3" s="476"/>
    </row>
    <row r="4" spans="1:10" ht="15.75" customHeight="1" x14ac:dyDescent="0.25">
      <c r="A4" s="399"/>
      <c r="B4" s="478"/>
      <c r="C4" s="478"/>
      <c r="D4" s="478"/>
      <c r="E4" s="284" t="s">
        <v>515</v>
      </c>
      <c r="F4" s="402"/>
      <c r="G4" s="2"/>
      <c r="J4" s="476"/>
    </row>
    <row r="5" spans="1:10" ht="15.75" customHeight="1" x14ac:dyDescent="0.25">
      <c r="A5" s="464"/>
      <c r="B5" s="465"/>
      <c r="C5" s="465"/>
      <c r="D5" s="465"/>
      <c r="E5" s="465"/>
      <c r="F5" s="466"/>
      <c r="G5" s="2"/>
      <c r="J5" s="274"/>
    </row>
    <row r="6" spans="1:10" ht="15" customHeight="1" x14ac:dyDescent="0.25">
      <c r="A6" s="473" t="s">
        <v>6</v>
      </c>
      <c r="B6" s="474"/>
      <c r="C6" s="474"/>
      <c r="D6" s="474"/>
      <c r="E6" s="474"/>
      <c r="F6" s="475"/>
    </row>
    <row r="7" spans="1:10" ht="15.75" customHeight="1" x14ac:dyDescent="0.25">
      <c r="A7" s="473"/>
      <c r="B7" s="474"/>
      <c r="C7" s="474"/>
      <c r="D7" s="474"/>
      <c r="E7" s="474"/>
      <c r="F7" s="475"/>
    </row>
    <row r="8" spans="1:10" ht="27" customHeight="1" x14ac:dyDescent="0.25">
      <c r="A8" s="467" t="s">
        <v>433</v>
      </c>
      <c r="B8" s="468"/>
      <c r="C8" s="468"/>
      <c r="D8" s="468"/>
      <c r="E8" s="468"/>
      <c r="F8" s="469"/>
    </row>
    <row r="9" spans="1:10" ht="57.75" customHeight="1" x14ac:dyDescent="0.25">
      <c r="A9" s="470" t="s">
        <v>434</v>
      </c>
      <c r="B9" s="471"/>
      <c r="C9" s="471"/>
      <c r="D9" s="471"/>
      <c r="E9" s="471"/>
      <c r="F9" s="472"/>
    </row>
    <row r="10" spans="1:10" ht="18.75" customHeight="1" thickBot="1" x14ac:dyDescent="0.3">
      <c r="A10" s="463"/>
      <c r="B10" s="463"/>
      <c r="C10" s="463"/>
      <c r="D10" s="463"/>
      <c r="E10" s="463"/>
      <c r="F10" s="463"/>
    </row>
    <row r="11" spans="1:10" ht="22.5" customHeight="1" thickBot="1" x14ac:dyDescent="0.3">
      <c r="A11" s="202" t="s">
        <v>7</v>
      </c>
      <c r="B11" s="203" t="s">
        <v>8</v>
      </c>
      <c r="C11" s="203" t="s">
        <v>9</v>
      </c>
      <c r="D11" s="203" t="s">
        <v>8</v>
      </c>
      <c r="E11" s="203" t="s">
        <v>10</v>
      </c>
      <c r="F11" s="204" t="s">
        <v>8</v>
      </c>
    </row>
    <row r="12" spans="1:10" ht="57" x14ac:dyDescent="0.25">
      <c r="A12" s="205" t="s">
        <v>281</v>
      </c>
      <c r="B12" s="296" t="s">
        <v>384</v>
      </c>
      <c r="C12" s="208" t="s">
        <v>299</v>
      </c>
      <c r="D12" s="296" t="s">
        <v>397</v>
      </c>
      <c r="E12" s="208" t="s">
        <v>292</v>
      </c>
      <c r="F12" s="297" t="s">
        <v>404</v>
      </c>
    </row>
    <row r="13" spans="1:10" ht="60" customHeight="1" x14ac:dyDescent="0.25">
      <c r="A13" s="206" t="s">
        <v>283</v>
      </c>
      <c r="B13" s="280" t="s">
        <v>385</v>
      </c>
      <c r="C13" s="209" t="s">
        <v>299</v>
      </c>
      <c r="D13" s="284" t="s">
        <v>409</v>
      </c>
      <c r="E13" s="209" t="s">
        <v>292</v>
      </c>
      <c r="F13" s="298" t="s">
        <v>405</v>
      </c>
    </row>
    <row r="14" spans="1:10" ht="139.5" customHeight="1" x14ac:dyDescent="0.25">
      <c r="A14" s="206" t="s">
        <v>283</v>
      </c>
      <c r="B14" s="284" t="s">
        <v>386</v>
      </c>
      <c r="C14" s="209" t="s">
        <v>299</v>
      </c>
      <c r="D14" s="284" t="s">
        <v>556</v>
      </c>
      <c r="E14" s="209" t="s">
        <v>294</v>
      </c>
      <c r="F14" s="270" t="s">
        <v>406</v>
      </c>
    </row>
    <row r="15" spans="1:10" ht="59.25" customHeight="1" x14ac:dyDescent="0.25">
      <c r="A15" s="206" t="s">
        <v>285</v>
      </c>
      <c r="B15" s="285" t="s">
        <v>387</v>
      </c>
      <c r="C15" s="209" t="s">
        <v>299</v>
      </c>
      <c r="D15" s="280" t="s">
        <v>398</v>
      </c>
      <c r="E15" s="209" t="s">
        <v>256</v>
      </c>
      <c r="F15" s="270" t="s">
        <v>407</v>
      </c>
    </row>
    <row r="16" spans="1:10" ht="28.5" x14ac:dyDescent="0.25">
      <c r="A16" s="206" t="s">
        <v>282</v>
      </c>
      <c r="B16" s="284" t="s">
        <v>388</v>
      </c>
      <c r="C16" s="209" t="s">
        <v>287</v>
      </c>
      <c r="D16" s="287" t="s">
        <v>412</v>
      </c>
      <c r="E16" s="209" t="s">
        <v>293</v>
      </c>
      <c r="F16" s="270" t="s">
        <v>428</v>
      </c>
    </row>
    <row r="17" spans="1:7" ht="71.25" x14ac:dyDescent="0.25">
      <c r="A17" s="206" t="s">
        <v>286</v>
      </c>
      <c r="B17" s="284" t="s">
        <v>389</v>
      </c>
      <c r="C17" s="209" t="s">
        <v>311</v>
      </c>
      <c r="D17" s="284" t="s">
        <v>414</v>
      </c>
      <c r="E17" s="209"/>
      <c r="F17" s="105"/>
    </row>
    <row r="18" spans="1:7" ht="42.75" x14ac:dyDescent="0.25">
      <c r="A18" s="206" t="s">
        <v>286</v>
      </c>
      <c r="B18" s="280" t="s">
        <v>390</v>
      </c>
      <c r="C18" s="209" t="s">
        <v>288</v>
      </c>
      <c r="D18" s="284" t="s">
        <v>399</v>
      </c>
      <c r="E18" s="209"/>
      <c r="F18" s="105"/>
    </row>
    <row r="19" spans="1:7" ht="71.25" x14ac:dyDescent="0.25">
      <c r="A19" s="206" t="s">
        <v>286</v>
      </c>
      <c r="B19" s="280" t="s">
        <v>394</v>
      </c>
      <c r="C19" s="209" t="s">
        <v>298</v>
      </c>
      <c r="D19" s="288" t="s">
        <v>400</v>
      </c>
      <c r="E19" s="209"/>
      <c r="F19" s="105"/>
    </row>
    <row r="20" spans="1:7" ht="71.25" x14ac:dyDescent="0.25">
      <c r="A20" s="206" t="s">
        <v>311</v>
      </c>
      <c r="B20" s="286" t="s">
        <v>391</v>
      </c>
      <c r="C20" s="209" t="s">
        <v>298</v>
      </c>
      <c r="D20" s="288" t="s">
        <v>402</v>
      </c>
      <c r="E20" s="209"/>
      <c r="F20" s="105"/>
    </row>
    <row r="21" spans="1:7" ht="85.5" x14ac:dyDescent="0.25">
      <c r="A21" s="206" t="s">
        <v>284</v>
      </c>
      <c r="B21" s="286" t="s">
        <v>392</v>
      </c>
      <c r="C21" s="209" t="s">
        <v>298</v>
      </c>
      <c r="D21" s="293" t="s">
        <v>411</v>
      </c>
      <c r="E21" s="209"/>
      <c r="F21" s="105"/>
    </row>
    <row r="22" spans="1:7" ht="28.5" x14ac:dyDescent="0.25">
      <c r="A22" s="206" t="s">
        <v>284</v>
      </c>
      <c r="B22" s="289" t="s">
        <v>395</v>
      </c>
      <c r="C22" s="209" t="s">
        <v>290</v>
      </c>
      <c r="D22" s="286" t="s">
        <v>401</v>
      </c>
      <c r="E22" s="209"/>
      <c r="F22" s="105"/>
    </row>
    <row r="23" spans="1:7" ht="57.75" customHeight="1" x14ac:dyDescent="0.25">
      <c r="A23" s="206" t="s">
        <v>281</v>
      </c>
      <c r="B23" s="291" t="s">
        <v>396</v>
      </c>
      <c r="C23" s="209" t="s">
        <v>289</v>
      </c>
      <c r="D23" s="280" t="s">
        <v>403</v>
      </c>
      <c r="E23" s="209"/>
      <c r="F23" s="105"/>
    </row>
    <row r="24" spans="1:7" ht="62.25" customHeight="1" thickBot="1" x14ac:dyDescent="0.3">
      <c r="A24" s="206" t="s">
        <v>311</v>
      </c>
      <c r="B24" s="284" t="s">
        <v>393</v>
      </c>
      <c r="C24" s="209" t="s">
        <v>288</v>
      </c>
      <c r="D24" s="286" t="s">
        <v>413</v>
      </c>
      <c r="E24" s="210"/>
      <c r="F24" s="273"/>
    </row>
    <row r="25" spans="1:7" ht="110.25" customHeight="1" thickBot="1" x14ac:dyDescent="0.3">
      <c r="A25" s="207" t="s">
        <v>284</v>
      </c>
      <c r="B25" s="299" t="s">
        <v>410</v>
      </c>
      <c r="C25" s="210" t="s">
        <v>299</v>
      </c>
      <c r="D25" s="300" t="s">
        <v>416</v>
      </c>
      <c r="E25" s="196"/>
      <c r="F25" s="197"/>
    </row>
    <row r="26" spans="1:7" ht="65.25" customHeight="1" x14ac:dyDescent="0.25">
      <c r="A26" s="196"/>
      <c r="B26" s="135"/>
      <c r="C26" s="294"/>
      <c r="D26" s="295"/>
      <c r="E26" s="196"/>
      <c r="F26" s="197"/>
      <c r="G26" s="292"/>
    </row>
    <row r="27" spans="1:7" ht="62.25" customHeight="1" x14ac:dyDescent="0.25">
      <c r="A27" s="196"/>
      <c r="B27" s="135"/>
      <c r="C27" s="196"/>
      <c r="D27" s="197"/>
      <c r="E27" s="196"/>
      <c r="F27" s="135"/>
      <c r="G27" s="292"/>
    </row>
    <row r="28" spans="1:7" ht="63" customHeight="1" x14ac:dyDescent="0.25">
      <c r="A28" s="196"/>
      <c r="B28" s="135"/>
      <c r="C28" s="196"/>
      <c r="D28" s="197"/>
      <c r="E28" s="196"/>
      <c r="F28" s="135"/>
      <c r="G28" s="292"/>
    </row>
    <row r="29" spans="1:7" ht="51.75" customHeight="1" x14ac:dyDescent="0.25">
      <c r="A29" s="196"/>
      <c r="B29" s="135"/>
      <c r="C29" s="196"/>
      <c r="D29" s="197"/>
      <c r="E29" s="196"/>
      <c r="F29" s="197"/>
      <c r="G29" s="292"/>
    </row>
    <row r="30" spans="1:7" ht="52.5" customHeight="1" x14ac:dyDescent="0.25">
      <c r="A30" s="196"/>
      <c r="B30" s="197"/>
      <c r="C30" s="196"/>
      <c r="D30" s="197"/>
      <c r="E30" s="196"/>
      <c r="F30" s="197"/>
      <c r="G30" s="292"/>
    </row>
    <row r="31" spans="1:7" ht="63.75" customHeight="1" x14ac:dyDescent="0.25">
      <c r="A31" s="196"/>
      <c r="B31" s="197"/>
      <c r="C31" s="196"/>
      <c r="D31" s="197"/>
      <c r="E31" s="196"/>
      <c r="F31" s="198"/>
      <c r="G31" s="292"/>
    </row>
    <row r="32" spans="1:7" ht="66" customHeight="1" x14ac:dyDescent="0.25">
      <c r="A32" s="196"/>
      <c r="B32" s="198"/>
      <c r="C32" s="196"/>
      <c r="D32" s="199"/>
      <c r="E32" s="196"/>
      <c r="F32" s="200"/>
      <c r="G32" s="292"/>
    </row>
    <row r="33" spans="1:7" ht="55.5" customHeight="1" x14ac:dyDescent="0.25">
      <c r="A33" s="196"/>
      <c r="B33" s="198"/>
      <c r="C33" s="196"/>
      <c r="D33" s="199"/>
      <c r="E33" s="196"/>
      <c r="F33" s="200"/>
      <c r="G33" s="292"/>
    </row>
    <row r="34" spans="1:7" ht="51.75" customHeight="1" x14ac:dyDescent="0.25">
      <c r="A34" s="196"/>
      <c r="B34" s="200"/>
      <c r="C34" s="196"/>
      <c r="D34" s="201"/>
      <c r="E34" s="196"/>
      <c r="F34" s="200"/>
      <c r="G34" s="292"/>
    </row>
    <row r="35" spans="1:7" ht="55.5" customHeight="1" x14ac:dyDescent="0.25">
      <c r="A35" s="196"/>
      <c r="B35" s="200"/>
      <c r="C35" s="196"/>
      <c r="D35" s="200"/>
      <c r="E35" s="196"/>
      <c r="F35" s="200"/>
      <c r="G35" s="292"/>
    </row>
    <row r="36" spans="1:7" ht="55.5" customHeight="1" x14ac:dyDescent="0.25">
      <c r="A36" s="196"/>
      <c r="B36" s="200"/>
      <c r="C36" s="196"/>
      <c r="D36" s="200"/>
      <c r="E36" s="196"/>
      <c r="F36" s="200"/>
      <c r="G36" s="292"/>
    </row>
    <row r="37" spans="1:7" ht="54.75" customHeight="1" x14ac:dyDescent="0.25">
      <c r="A37" s="196"/>
      <c r="B37" s="200"/>
      <c r="C37" s="196"/>
      <c r="D37" s="200"/>
      <c r="E37" s="196"/>
      <c r="F37" s="200"/>
      <c r="G37" s="292"/>
    </row>
    <row r="38" spans="1:7" ht="56.25" customHeight="1" x14ac:dyDescent="0.25">
      <c r="A38" s="196"/>
      <c r="B38" s="200"/>
      <c r="C38" s="196"/>
      <c r="D38" s="200"/>
      <c r="E38" s="196"/>
      <c r="F38" s="198"/>
      <c r="G38" s="292"/>
    </row>
    <row r="39" spans="1:7" ht="54.75" customHeight="1" x14ac:dyDescent="0.25">
      <c r="A39" s="196"/>
      <c r="B39" s="198"/>
      <c r="C39" s="196"/>
      <c r="D39" s="199"/>
      <c r="E39" s="196"/>
      <c r="F39" s="200"/>
      <c r="G39" s="292"/>
    </row>
    <row r="40" spans="1:7" ht="55.5" customHeight="1" x14ac:dyDescent="0.25">
      <c r="A40" s="196"/>
      <c r="B40" s="198"/>
      <c r="C40" s="196"/>
      <c r="D40" s="199"/>
      <c r="E40" s="196"/>
      <c r="F40" s="200"/>
      <c r="G40" s="292"/>
    </row>
    <row r="41" spans="1:7" ht="54.75" customHeight="1" x14ac:dyDescent="0.25">
      <c r="A41" s="196"/>
      <c r="B41" s="200"/>
      <c r="C41" s="196"/>
      <c r="D41" s="201"/>
      <c r="E41" s="196"/>
      <c r="F41" s="200"/>
      <c r="G41" s="292"/>
    </row>
    <row r="42" spans="1:7" ht="55.5" customHeight="1" x14ac:dyDescent="0.25">
      <c r="A42" s="196"/>
      <c r="B42" s="200"/>
      <c r="C42" s="196"/>
      <c r="D42" s="200"/>
      <c r="E42" s="196"/>
      <c r="F42" s="200"/>
      <c r="G42" s="292"/>
    </row>
    <row r="43" spans="1:7" ht="56.25" customHeight="1" x14ac:dyDescent="0.25">
      <c r="A43" s="196"/>
      <c r="B43" s="200"/>
      <c r="C43" s="196"/>
      <c r="D43" s="200"/>
      <c r="E43" s="196"/>
      <c r="F43" s="200"/>
      <c r="G43" s="292"/>
    </row>
    <row r="44" spans="1:7" ht="59.25" customHeight="1" x14ac:dyDescent="0.25">
      <c r="A44" s="196"/>
      <c r="B44" s="200"/>
      <c r="C44" s="196"/>
      <c r="D44" s="200"/>
      <c r="E44" s="196"/>
      <c r="F44" s="200"/>
      <c r="G44" s="292"/>
    </row>
    <row r="45" spans="1:7" ht="55.5" customHeight="1" x14ac:dyDescent="0.25">
      <c r="A45" s="196"/>
      <c r="B45" s="200"/>
      <c r="C45" s="196"/>
      <c r="D45" s="200"/>
      <c r="E45" s="196"/>
      <c r="F45" s="198"/>
      <c r="G45" s="292"/>
    </row>
    <row r="46" spans="1:7" ht="55.5" customHeight="1" x14ac:dyDescent="0.25">
      <c r="A46" s="196"/>
      <c r="B46" s="198"/>
      <c r="C46" s="196"/>
      <c r="D46" s="199"/>
      <c r="E46" s="196"/>
      <c r="F46" s="200"/>
      <c r="G46" s="292"/>
    </row>
    <row r="47" spans="1:7" ht="56.25" customHeight="1" x14ac:dyDescent="0.25">
      <c r="A47" s="196"/>
      <c r="B47" s="198"/>
      <c r="C47" s="196"/>
      <c r="D47" s="199"/>
      <c r="E47" s="196"/>
      <c r="F47" s="200"/>
      <c r="G47" s="292"/>
    </row>
    <row r="48" spans="1:7" ht="54" customHeight="1" x14ac:dyDescent="0.25">
      <c r="A48" s="196"/>
      <c r="B48" s="200"/>
      <c r="C48" s="196"/>
      <c r="D48" s="201"/>
      <c r="E48" s="196"/>
      <c r="F48" s="200"/>
      <c r="G48" s="292"/>
    </row>
    <row r="49" spans="1:7" ht="56.25" customHeight="1" x14ac:dyDescent="0.25">
      <c r="A49" s="196"/>
      <c r="B49" s="200"/>
      <c r="C49" s="196"/>
      <c r="D49" s="200"/>
      <c r="E49" s="196"/>
      <c r="F49" s="200"/>
      <c r="G49" s="292"/>
    </row>
    <row r="50" spans="1:7" ht="59.25" customHeight="1" x14ac:dyDescent="0.25">
      <c r="A50" s="196"/>
      <c r="B50" s="200"/>
      <c r="C50" s="196"/>
      <c r="D50" s="200"/>
      <c r="E50" s="196"/>
      <c r="F50" s="200"/>
      <c r="G50" s="292"/>
    </row>
    <row r="51" spans="1:7" ht="54.75" customHeight="1" x14ac:dyDescent="0.25">
      <c r="A51" s="196"/>
      <c r="B51" s="200"/>
      <c r="C51" s="196"/>
      <c r="D51" s="200"/>
      <c r="E51" s="196"/>
      <c r="F51" s="200"/>
      <c r="G51" s="292"/>
    </row>
    <row r="52" spans="1:7" ht="55.5" customHeight="1" x14ac:dyDescent="0.25">
      <c r="A52" s="196"/>
      <c r="B52" s="200"/>
      <c r="C52" s="196"/>
      <c r="D52" s="200"/>
      <c r="E52" s="292"/>
      <c r="F52" s="292"/>
      <c r="G52" s="292"/>
    </row>
    <row r="53" spans="1:7" x14ac:dyDescent="0.25">
      <c r="A53" s="292"/>
      <c r="B53" s="292"/>
      <c r="C53" s="292"/>
      <c r="D53" s="292"/>
      <c r="E53" s="292"/>
      <c r="F53" s="292"/>
      <c r="G53" s="292"/>
    </row>
    <row r="54" spans="1:7" x14ac:dyDescent="0.25">
      <c r="A54" s="292"/>
      <c r="B54" s="292"/>
      <c r="C54" s="292"/>
      <c r="D54" s="292"/>
      <c r="E54" s="292"/>
      <c r="F54" s="292"/>
      <c r="G54" s="292"/>
    </row>
    <row r="55" spans="1:7" x14ac:dyDescent="0.25">
      <c r="A55" s="292"/>
      <c r="B55" s="292"/>
      <c r="C55" s="292"/>
      <c r="D55" s="292"/>
      <c r="E55" s="292"/>
      <c r="F55" s="292"/>
      <c r="G55" s="292"/>
    </row>
    <row r="56" spans="1:7" x14ac:dyDescent="0.25">
      <c r="A56" s="292"/>
      <c r="B56" s="292"/>
      <c r="C56" s="292"/>
      <c r="D56" s="292"/>
      <c r="E56" s="292"/>
      <c r="F56" s="292"/>
      <c r="G56" s="292"/>
    </row>
    <row r="57" spans="1:7" x14ac:dyDescent="0.25">
      <c r="A57" s="292"/>
      <c r="B57" s="292"/>
      <c r="C57" s="292"/>
      <c r="D57" s="292"/>
      <c r="E57" s="292"/>
      <c r="F57" s="292"/>
      <c r="G57" s="292"/>
    </row>
    <row r="58" spans="1:7" x14ac:dyDescent="0.25">
      <c r="A58" s="292"/>
      <c r="B58" s="292"/>
      <c r="C58" s="292"/>
      <c r="D58" s="292"/>
      <c r="E58" s="292"/>
      <c r="F58" s="292"/>
      <c r="G58" s="292"/>
    </row>
    <row r="59" spans="1:7" x14ac:dyDescent="0.25">
      <c r="A59" s="292"/>
      <c r="B59" s="292"/>
      <c r="C59" s="292"/>
      <c r="D59" s="292"/>
      <c r="E59" s="292"/>
      <c r="F59" s="292"/>
      <c r="G59" s="292"/>
    </row>
    <row r="60" spans="1:7" x14ac:dyDescent="0.25">
      <c r="A60" s="292"/>
      <c r="B60" s="292"/>
      <c r="C60" s="292"/>
      <c r="D60" s="292"/>
      <c r="E60" s="292"/>
      <c r="F60" s="292"/>
      <c r="G60" s="292"/>
    </row>
    <row r="61" spans="1:7" x14ac:dyDescent="0.25">
      <c r="A61" s="292"/>
      <c r="B61" s="292"/>
      <c r="C61" s="292"/>
      <c r="D61" s="292"/>
      <c r="E61" s="292"/>
      <c r="F61" s="292"/>
      <c r="G61" s="292"/>
    </row>
    <row r="62" spans="1:7" x14ac:dyDescent="0.25">
      <c r="A62" s="292"/>
      <c r="B62" s="292"/>
      <c r="C62" s="292"/>
      <c r="D62" s="292"/>
      <c r="G62" s="29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A12:A25</xm:sqref>
        </x14:dataValidation>
        <x14:dataValidation type="list" allowBlank="1" showInputMessage="1" showErrorMessage="1" xr:uid="{00000000-0002-0000-0100-000001000000}">
          <x14:formula1>
            <xm:f>'LISTAS CONTEXTO'!$B$1:$B$8</xm:f>
          </x14:formula1>
          <xm:sqref>C12:C25</xm:sqref>
        </x14:dataValidation>
        <x14:dataValidation type="list" allowBlank="1" showInputMessage="1" showErrorMessage="1" xr:uid="{00000000-0002-0000-0100-000002000000}">
          <x14:formula1>
            <xm:f>'LISTAS CONTEXTO'!$C$1:$C$10</xm:f>
          </x14:formula1>
          <xm:sqref>E12:E24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50"/>
  <sheetViews>
    <sheetView zoomScale="55" zoomScaleNormal="55"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1021"/>
      <c r="B1" s="1026" t="str">
        <f>CONTEXTO!B1</f>
        <v>PROCESO: SISTEMA INTEGRADO DE GESTIÓN</v>
      </c>
      <c r="C1" s="1027"/>
      <c r="D1" s="1028"/>
      <c r="E1" s="569" t="s">
        <v>519</v>
      </c>
      <c r="F1" s="569"/>
      <c r="G1" s="569"/>
      <c r="H1" s="592"/>
    </row>
    <row r="2" spans="1:111" customFormat="1" ht="15.75" customHeight="1" x14ac:dyDescent="0.25">
      <c r="A2" s="1022"/>
      <c r="B2" s="1029"/>
      <c r="C2" s="1030"/>
      <c r="D2" s="1031"/>
      <c r="E2" s="531" t="s">
        <v>513</v>
      </c>
      <c r="F2" s="531"/>
      <c r="G2" s="531"/>
      <c r="H2" s="593"/>
    </row>
    <row r="3" spans="1:111" customFormat="1" ht="36" customHeight="1" x14ac:dyDescent="0.25">
      <c r="A3" s="1022"/>
      <c r="B3" s="1029" t="s">
        <v>231</v>
      </c>
      <c r="C3" s="1030"/>
      <c r="D3" s="1031"/>
      <c r="E3" s="531" t="s">
        <v>514</v>
      </c>
      <c r="F3" s="531"/>
      <c r="G3" s="531"/>
      <c r="H3" s="593"/>
    </row>
    <row r="4" spans="1:111" customFormat="1" ht="15.75" customHeight="1" thickBot="1" x14ac:dyDescent="0.3">
      <c r="A4" s="1023"/>
      <c r="B4" s="1032"/>
      <c r="C4" s="1033"/>
      <c r="D4" s="1034"/>
      <c r="E4" s="532" t="s">
        <v>532</v>
      </c>
      <c r="F4" s="532"/>
      <c r="G4" s="532"/>
      <c r="H4" s="1020"/>
    </row>
    <row r="5" spans="1:111" ht="15" thickBot="1" x14ac:dyDescent="0.25">
      <c r="A5" s="53"/>
      <c r="B5" s="59"/>
      <c r="C5" s="95"/>
      <c r="D5" s="95"/>
      <c r="E5" s="95"/>
      <c r="F5" s="95"/>
      <c r="G5" s="95"/>
      <c r="H5" s="70"/>
    </row>
    <row r="6" spans="1:111" customFormat="1" ht="24" customHeight="1" x14ac:dyDescent="0.25">
      <c r="A6" s="1010" t="e">
        <f>+CONTEXTO!#REF!</f>
        <v>#REF!</v>
      </c>
      <c r="B6" s="1011"/>
      <c r="C6" s="1011"/>
      <c r="D6" s="1011"/>
      <c r="E6" s="1011"/>
      <c r="F6" s="1011"/>
      <c r="G6" s="1011"/>
      <c r="H6" s="1012"/>
    </row>
    <row r="7" spans="1:111" customFormat="1" ht="72" customHeight="1" thickBot="1" x14ac:dyDescent="0.3">
      <c r="A7" s="1013" t="e">
        <f>+CONTEXTO!#REF!</f>
        <v>#REF!</v>
      </c>
      <c r="B7" s="1014"/>
      <c r="C7" s="1014"/>
      <c r="D7" s="1014"/>
      <c r="E7" s="1014"/>
      <c r="F7" s="1014"/>
      <c r="G7" s="1014"/>
      <c r="H7" s="1015"/>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row>
    <row r="8" spans="1:111" ht="15" thickBot="1" x14ac:dyDescent="0.25">
      <c r="A8" s="53"/>
      <c r="B8" s="59"/>
      <c r="C8" s="95"/>
      <c r="D8" s="95"/>
      <c r="E8" s="95"/>
      <c r="F8" s="95"/>
      <c r="G8" s="95"/>
      <c r="H8" s="70"/>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row>
    <row r="9" spans="1:111" s="51" customFormat="1" ht="30" customHeight="1" x14ac:dyDescent="0.25">
      <c r="A9" s="1035" t="s">
        <v>87</v>
      </c>
      <c r="B9" s="1024" t="s">
        <v>232</v>
      </c>
      <c r="C9" s="1025" t="s">
        <v>205</v>
      </c>
      <c r="D9" s="1025" t="s">
        <v>214</v>
      </c>
      <c r="E9" s="1025" t="s">
        <v>233</v>
      </c>
      <c r="F9" s="1036" t="s">
        <v>234</v>
      </c>
      <c r="G9" s="1036"/>
      <c r="H9" s="1037" t="s">
        <v>235</v>
      </c>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row>
    <row r="10" spans="1:111" s="52" customFormat="1" ht="48.75" customHeight="1" x14ac:dyDescent="0.25">
      <c r="A10" s="1035"/>
      <c r="B10" s="1024"/>
      <c r="C10" s="1025"/>
      <c r="D10" s="1025"/>
      <c r="E10" s="1025"/>
      <c r="F10" s="1036"/>
      <c r="G10" s="1036"/>
      <c r="H10" s="1037"/>
    </row>
    <row r="11" spans="1:111" s="52" customFormat="1" ht="151.5" customHeight="1" x14ac:dyDescent="0.25">
      <c r="A11" s="1016" t="str">
        <f>DESCRIPCION!A10</f>
        <v>Posibilidad de la utilizacion de documentos obsoletos que no garanticen la trasabilidad adecuada en los diferentes procesos.</v>
      </c>
      <c r="B11" s="92" t="str">
        <f>DESCRIPCION!D10</f>
        <v>Ausencia de seguimiento a la publicación de las versiones de los documentos y formatos validados y aprobados por la Dirección de Fortalecimiento institucional y el comité de gestión y desempeño</v>
      </c>
      <c r="C11" s="131" t="str">
        <f>'CONTROLES Y EVALUACIÓN'!C11:C17</f>
        <v xml:space="preserve">1. El director(a) de Fortalecimiento Institucional 2. Anualmente 3.  con el proposito de evitar la falta de seguimiento a la utilización de documentos obsoletos 4. Asigna a una persona de planta y le delega la responsabilidad de hacer seguimiento continuo al uso de documentos obsoletos   5.  En el comite tecnico de la dirección se reasigna la responsabilidad  al padrino de dicho funcionario. 6. Informes de seguimiento, publicaciones, correos electronicos, memorandos, Actas de comite técnico de la dirección. </v>
      </c>
      <c r="D11" s="246" t="str">
        <f>+'CONTROLES Y EVALUACIÓN'!H11:H17</f>
        <v>Moderado</v>
      </c>
      <c r="E11" s="246" t="str">
        <f>'CONTROLES Y EVALUACIÓN'!I11:I17</f>
        <v>Moderado (Algunas veces se ejecuta)</v>
      </c>
      <c r="F11" s="130"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61">
        <f>IF(F11="Fuerte",100,IF(F11="Moderado",50,IF(F11="Débil",0," ")))</f>
        <v>50</v>
      </c>
      <c r="H11" s="790" t="str">
        <f>IF(G14=100,"Fuerte",IF(AND(G14&gt;=50,G14&lt;=99),"Moderado",IF(AND(G14&gt;0,G14&lt;=49),"Débil"," ")))</f>
        <v>Moderado</v>
      </c>
    </row>
    <row r="12" spans="1:111" s="52" customFormat="1" ht="182.25" customHeight="1" x14ac:dyDescent="0.25">
      <c r="A12" s="913"/>
      <c r="B12" s="92" t="str">
        <f>DESCRIPCION!D11</f>
        <v xml:space="preserve">Constantes cambios normativos externos </v>
      </c>
      <c r="C12" s="131" t="str">
        <f>'CONTROLES Y EVALUACIÓN'!C22</f>
        <v>El director de Fortalecimiento Institucional solicita al líder de cada proceso del Sistema Integrado de Gestión la actualización del normograma. 2. Trimestralmente 3. Con el propósito de hacer revisión y actualizacion de la normatividad relacionada con los diferentes procesos y con el Sistema Integrado de Gestión. 4. Se realiza un seguimiento a cada proceso y en el dado caso que no se haya reportado por parte del proceso se realiza una solicitud mediante circulares, correos institucionales o comite técnico SIGAMI . 5.  Se realiza el envio de un memorando solicitando la actualizacion de los documentos obsoletos. Memorandos, circulares, correos electrónicos intitucionales.</v>
      </c>
      <c r="D12" s="93" t="str">
        <f>'CONTROLES Y EVALUACIÓN'!H22</f>
        <v>Fuerte</v>
      </c>
      <c r="E12" s="93" t="str">
        <f>'CONTROLES Y EVALUACIÓN'!I22</f>
        <v>Fuerte (Siempre se Ejecuta)</v>
      </c>
      <c r="F12" s="130" t="str">
        <f t="shared" ref="F12"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1">
        <f t="shared" ref="G12" si="1">IF(F12="Fuerte",100,IF(F12="Moderado",50,IF(F12="Débil",0," ")))</f>
        <v>100</v>
      </c>
      <c r="H12" s="791"/>
    </row>
    <row r="13" spans="1:111" s="52" customFormat="1" ht="126" customHeight="1" x14ac:dyDescent="0.25">
      <c r="A13" s="914"/>
      <c r="B13" s="282" t="str">
        <f>DESCRIPCION!D12</f>
        <v>Dificultad en la comunicación entre los diferentes funcionarios y dependencias de la Administración</v>
      </c>
      <c r="C13" s="131" t="str">
        <f>'CONTROLES Y EVALUACIÓN'!C33</f>
        <v>1. El director de Fortalecimiento Insitucional. 2. Cada vez que sea asigne un enlace SIGAMI. 3. Con el propósito de verificar que los enlaces SIGAMI asignados por los líderes de los diferentes procesos sea personal de planta o de carrera. 4. Se realiza la solicitud del listado del personal  de planta o carrera a la Dirección de Talento Humano, a fin de garantizar que el enlace asignado sea funcionaro de planta. 5.  Se  solicitando la asignacion de un nuevo enlace SIGAMI de planta. 6. Memorandos y correos electrónicos insitucionales, Solicitudes, Actas de Comite</v>
      </c>
      <c r="D13" s="283" t="str">
        <f>'CONTROLES Y EVALUACIÓN'!H33</f>
        <v>Fuerte</v>
      </c>
      <c r="E13" s="283" t="str">
        <f>'CONTROLES Y EVALUACIÓN'!I33</f>
        <v>Fuerte (Siempre se Ejecuta)</v>
      </c>
      <c r="F13" s="130" t="str">
        <f t="shared" ref="F13" si="2">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Fuerte</v>
      </c>
      <c r="G13" s="61">
        <f t="shared" ref="G13" si="3">IF(F13="Fuerte",100,IF(F13="Moderado",50,IF(F13="Débil",0," ")))</f>
        <v>100</v>
      </c>
      <c r="H13" s="791"/>
    </row>
    <row r="14" spans="1:111" s="52" customFormat="1" ht="30.75" customHeight="1" x14ac:dyDescent="0.25">
      <c r="A14" s="1039"/>
      <c r="B14" s="1040"/>
      <c r="C14" s="1040"/>
      <c r="D14" s="1040"/>
      <c r="E14" s="1040"/>
      <c r="F14" s="1041"/>
      <c r="G14" s="252">
        <f>AVERAGE(G11:G13)</f>
        <v>83.333333333333329</v>
      </c>
      <c r="H14" s="1038"/>
    </row>
    <row r="15" spans="1:111" s="52" customFormat="1" ht="153.75" customHeight="1" x14ac:dyDescent="0.25">
      <c r="A15" s="937" t="str">
        <f>DESCRIPCION!A13</f>
        <v>Posibilidad de incumplimiento de la publicación de los productos requeridos por grupos de interes y / o partes interesadas internas o externas</v>
      </c>
      <c r="B15" s="92" t="str">
        <f>+DESCRIPCION!D13</f>
        <v>Reportes de información no enviados a tiempo por los diferentes procesos</v>
      </c>
      <c r="C15" s="131" t="str">
        <f>+'CONTROLES Y EVALUACIÓN'!C44</f>
        <v>1. Los líderes de los Sistemas. 2. mensualmente 3. Solicitar los reportes de información  de acuerdo al cronograma de entrega de reportes. 4. ocho dias antes del vencimiento de las fechas de entregas establecidos en el cronograma anual, se envia una circular con la información solicitada. Adicionalmentes, se recuerda las fechas maximas de entrega de los reportes de los diferentes procesos. 5. En el dado caso que no se haya reportadolos informes por parte de algun proceso, se procede a realizar una solicitud mediante circulares, correos institucionales o comite técnico SIGAMI. 6. Correos electrónicos, actas de comite, cornograma anual de reportes, Memorandos, circulares.</v>
      </c>
      <c r="D15" s="93" t="str">
        <f>'CONTROLES Y EVALUACIÓN'!H44</f>
        <v>Fuerte</v>
      </c>
      <c r="E15" s="93" t="str">
        <f>'CONTROLES Y EVALUACIÓN'!I44</f>
        <v>Fuerte (Siempre se Ejecuta)</v>
      </c>
      <c r="F15" s="130" t="str">
        <f>'CONTROLES Y EVALUACIÓN'!J44</f>
        <v>Fuerte</v>
      </c>
      <c r="G15" s="61">
        <f>IF(F15="Fuerte",100,IF(F15="Moderado",50,IF(F15="Débil",0," ")))</f>
        <v>100</v>
      </c>
      <c r="H15" s="1045" t="str">
        <f>IF(G18=100,"Fuerte",IF(AND(G18&gt;=50,G18&lt;=99),"Moderado",IF(AND(G18&gt;=0,G18&lt;=49),"Débil"," ")))</f>
        <v>Fuerte</v>
      </c>
    </row>
    <row r="16" spans="1:111" s="52" customFormat="1" ht="153.75" customHeight="1" x14ac:dyDescent="0.25">
      <c r="A16" s="937"/>
      <c r="B16" s="272" t="str">
        <f>+DESCRIPCION!D14</f>
        <v>Declaratoria de emergencias</v>
      </c>
      <c r="C16" s="131" t="str">
        <f>'CONTROLES Y EVALUACIÓN'!C55</f>
        <v xml:space="preserve">1. Los líderes de los Sistemas junto con su equipo de trabajo  realizan  de manera virtual las diferentes mesas de trabajo o comites. 2. Cada vez que se requiera. 3. A fin de cumplir con la publición de los productos requeridos por grupos de interes o partes interesadas. 4. Reuniones virtuales mediante la plataforma MEET. 5. En el dado caso que la mesa de trabajo o el comite no se pueda realizar, se establece una nueva fecha. 6. Actas de reunión, correos electronicos instutucionales. </v>
      </c>
      <c r="D16" s="283" t="str">
        <f>'CONTROLES Y EVALUACIÓN'!H55</f>
        <v>Fuerte</v>
      </c>
      <c r="E16" s="283" t="str">
        <f>'CONTROLES Y EVALUACIÓN'!I55</f>
        <v>Fuerte (Siempre se Ejecuta)</v>
      </c>
      <c r="F16" s="130" t="str">
        <f>'CONTROLES Y EVALUACIÓN'!J55</f>
        <v>Fuerte</v>
      </c>
      <c r="G16" s="61">
        <f>IF(F16="Fuerte",100,IF(F16="Moderado",50,IF(F16="Débil",0," ")))</f>
        <v>100</v>
      </c>
      <c r="H16" s="1046"/>
    </row>
    <row r="17" spans="1:8" s="52" customFormat="1" ht="162" customHeight="1" x14ac:dyDescent="0.25">
      <c r="A17" s="937"/>
      <c r="B17" s="272" t="str">
        <f>+DESCRIPCION!D15</f>
        <v>Falta de empoderamiento, compromiso y liderazgo por parte de la alta dirección o líderes de procesos ocasionando el no cumplimiento de las metas y afectación en el clima laboral</v>
      </c>
      <c r="C17" s="131" t="str">
        <f>+('CONTROLES Y EVALUACIÓN'!C66)</f>
        <v xml:space="preserve">1. La representante de la alta dirección junto con los líderes de los diferentes Sistemas, se reunen con la alta dirección y con los lideres de los diferentes procesos. 2. Cada vez que se requiera. 3. Con el proposito de asesorar y encaminar los diferentes procesos mediante el empoderamiento y el compromiso de la alta dirección y los líderes de los procesos. Adicionalmente, cumplir de manera oportuna con los reportes.  4. Se convoca a la alta dirección y a los líderes de los procesos a reuniones, mesas de trabajo o mediante el Comite de gestión y Desempeño. 5. Se organizan mesas de trabajo a fin de dar a conocer la importancia que tiene la alta dirección en el cumplimiento de las metas y quienes son los responsables de cada proceso. 6 Actas, correos electrónicos, memorandos. </v>
      </c>
      <c r="D17" s="93" t="str">
        <f>'CONTROLES Y EVALUACIÓN'!H66</f>
        <v>Fuerte</v>
      </c>
      <c r="E17" s="93" t="str">
        <f>'CONTROLES Y EVALUACIÓN'!I66</f>
        <v>Fuerte (Siempre se Ejecuta)</v>
      </c>
      <c r="F17" s="130" t="str">
        <f>'CONTROLES Y EVALUACIÓN'!J66</f>
        <v>Fuerte</v>
      </c>
      <c r="G17" s="61">
        <f t="shared" ref="G17" si="4">IF(F17="Fuerte",100,IF(F17="Moderado",50,IF(F17="Débil",0," ")))</f>
        <v>100</v>
      </c>
      <c r="H17" s="1046"/>
    </row>
    <row r="18" spans="1:8" s="52" customFormat="1" ht="36" customHeight="1" x14ac:dyDescent="0.25">
      <c r="A18" s="1042"/>
      <c r="B18" s="1043"/>
      <c r="C18" s="1043"/>
      <c r="D18" s="1043"/>
      <c r="E18" s="1043"/>
      <c r="F18" s="1044"/>
      <c r="G18" s="132">
        <f>AVERAGE(G15:G17)</f>
        <v>100</v>
      </c>
      <c r="H18" s="1047"/>
    </row>
    <row r="19" spans="1:8" s="52" customFormat="1" ht="135" customHeight="1" x14ac:dyDescent="0.25">
      <c r="A19" s="1016">
        <f>DESCRIPCION!A16</f>
        <v>0</v>
      </c>
      <c r="B19" s="92">
        <f>+DESCRIPCION!D16</f>
        <v>0</v>
      </c>
      <c r="C19" s="131"/>
      <c r="D19" s="93"/>
      <c r="E19" s="93"/>
      <c r="F19" s="130"/>
      <c r="G19" s="61"/>
      <c r="H19" s="790" t="e">
        <f>IF(G22=100,"Fuerte",IF(AND(G22&gt;=50,G22&lt;=99),"Moderado",IF(AND(G22&gt;0,G22&lt;=49),"Débil"," ")))</f>
        <v>#DIV/0!</v>
      </c>
    </row>
    <row r="20" spans="1:8" s="52" customFormat="1" ht="114" customHeight="1" x14ac:dyDescent="0.25">
      <c r="A20" s="913"/>
      <c r="B20" s="272">
        <f>+DESCRIPCION!D17</f>
        <v>0</v>
      </c>
      <c r="C20" s="131">
        <f>'CONTROLES Y EVALUACIÓN'!C77</f>
        <v>0</v>
      </c>
      <c r="D20" s="93" t="str">
        <f>'CONTROLES Y EVALUACIÓN'!H77</f>
        <v xml:space="preserve"> </v>
      </c>
      <c r="E20" s="93">
        <f>'CONTROLES Y EVALUACIÓN'!I77</f>
        <v>0</v>
      </c>
      <c r="F20" s="130" t="str">
        <f>'CONTROLES Y EVALUACIÓN'!J77</f>
        <v xml:space="preserve"> </v>
      </c>
      <c r="G20" s="61" t="str">
        <f t="shared" ref="G20:G21" si="5">IF(F20="Fuerte",100,IF(F20="Moderado",50,IF(F20="Débil",0," ")))</f>
        <v xml:space="preserve"> </v>
      </c>
      <c r="H20" s="791"/>
    </row>
    <row r="21" spans="1:8" s="52" customFormat="1" ht="114" customHeight="1" x14ac:dyDescent="0.25">
      <c r="A21" s="914"/>
      <c r="B21" s="92">
        <f>DESCRIPCION!D18</f>
        <v>0</v>
      </c>
      <c r="C21" s="131">
        <f>'CONTROLES Y EVALUACIÓN'!C99</f>
        <v>0</v>
      </c>
      <c r="D21" s="93" t="str">
        <f>'CONTROLES Y EVALUACIÓN'!H99</f>
        <v xml:space="preserve"> </v>
      </c>
      <c r="E21" s="93">
        <f>'CONTROLES Y EVALUACIÓN'!I99</f>
        <v>0</v>
      </c>
      <c r="F21" s="130" t="str">
        <f>'CONTROLES Y EVALUACIÓN'!J99</f>
        <v xml:space="preserve"> </v>
      </c>
      <c r="G21" s="61" t="str">
        <f t="shared" si="5"/>
        <v xml:space="preserve"> </v>
      </c>
      <c r="H21" s="791"/>
    </row>
    <row r="22" spans="1:8" s="52" customFormat="1" ht="33.75" customHeight="1" x14ac:dyDescent="0.25">
      <c r="A22" s="1017"/>
      <c r="B22" s="1018"/>
      <c r="C22" s="1018"/>
      <c r="D22" s="1018"/>
      <c r="E22" s="1018"/>
      <c r="F22" s="1019"/>
      <c r="G22" s="133" t="e">
        <f>AVERAGE(G19:G21)</f>
        <v>#DIV/0!</v>
      </c>
      <c r="H22" s="791"/>
    </row>
    <row r="23" spans="1:8" s="52" customFormat="1" ht="113.25" customHeight="1" x14ac:dyDescent="0.25">
      <c r="A23" s="1016" t="str">
        <f>DESCRIPCION!A19</f>
        <v>d</v>
      </c>
      <c r="B23" s="92">
        <f>DESCRIPCION!D19</f>
        <v>0</v>
      </c>
      <c r="C23" s="131">
        <f>'CONTROLES Y EVALUACIÓN'!C110</f>
        <v>0</v>
      </c>
      <c r="D23" s="93" t="str">
        <f>'CONTROLES Y EVALUACIÓN'!H110</f>
        <v xml:space="preserve"> </v>
      </c>
      <c r="E23" s="93" t="str">
        <f>'CONTROLES Y EVALUACIÓN'!I110</f>
        <v>Seleccionar</v>
      </c>
      <c r="F23" s="130" t="str">
        <f>'CONTROLES Y EVALUACIÓN'!J110</f>
        <v xml:space="preserve"> </v>
      </c>
      <c r="G23" s="61" t="str">
        <f>IF(F23="Fuerte",100,IF(F23="Moderado",50,IF(F23="Débil",0," ")))</f>
        <v xml:space="preserve"> </v>
      </c>
      <c r="H23" s="790" t="e">
        <f>IF(G26=100,"Fuerte",IF(AND(G26&gt;=50,G26&lt;=99),"Moderado",IF(AND(G26&gt;0,G26&lt;=49),"Débil"," ")))</f>
        <v>#DIV/0!</v>
      </c>
    </row>
    <row r="24" spans="1:8" ht="113.25" customHeight="1" x14ac:dyDescent="0.2">
      <c r="A24" s="913"/>
      <c r="B24" s="92">
        <f>DESCRIPCION!D20</f>
        <v>0</v>
      </c>
      <c r="C24" s="131">
        <f>'CONTROLES Y EVALUACIÓN'!C121</f>
        <v>0</v>
      </c>
      <c r="D24" s="93" t="str">
        <f>'CONTROLES Y EVALUACIÓN'!H121</f>
        <v xml:space="preserve"> </v>
      </c>
      <c r="E24" s="93" t="str">
        <f>'CONTROLES Y EVALUACIÓN'!I121</f>
        <v>Seleccionar</v>
      </c>
      <c r="F24" s="130" t="str">
        <f>'CONTROLES Y EVALUACIÓN'!J121</f>
        <v xml:space="preserve"> </v>
      </c>
      <c r="G24" s="61" t="str">
        <f t="shared" ref="G24:G25" si="6">IF(F24="Fuerte",100,IF(F24="Moderado",50,IF(F24="Débil",0," ")))</f>
        <v xml:space="preserve"> </v>
      </c>
      <c r="H24" s="791"/>
    </row>
    <row r="25" spans="1:8" ht="123.75" customHeight="1" x14ac:dyDescent="0.2">
      <c r="A25" s="914"/>
      <c r="B25" s="92">
        <f>DESCRIPCION!D21</f>
        <v>0</v>
      </c>
      <c r="C25" s="131">
        <f>'CONTROLES Y EVALUACIÓN'!C132</f>
        <v>0</v>
      </c>
      <c r="D25" s="93" t="str">
        <f>'CONTROLES Y EVALUACIÓN'!H132</f>
        <v xml:space="preserve"> </v>
      </c>
      <c r="E25" s="93" t="str">
        <f>'CONTROLES Y EVALUACIÓN'!I132</f>
        <v>Seleccionar</v>
      </c>
      <c r="F25" s="130" t="str">
        <f>'CONTROLES Y EVALUACIÓN'!J132</f>
        <v xml:space="preserve"> </v>
      </c>
      <c r="G25" s="61" t="str">
        <f t="shared" si="6"/>
        <v xml:space="preserve"> </v>
      </c>
      <c r="H25" s="791"/>
    </row>
    <row r="26" spans="1:8" ht="31.5" customHeight="1" x14ac:dyDescent="0.2">
      <c r="A26" s="1017"/>
      <c r="B26" s="1018"/>
      <c r="C26" s="1018"/>
      <c r="D26" s="1018"/>
      <c r="E26" s="1018"/>
      <c r="F26" s="1019"/>
      <c r="G26" s="133" t="e">
        <f>AVERAGE(G23:G25)</f>
        <v>#DIV/0!</v>
      </c>
      <c r="H26" s="791"/>
    </row>
    <row r="27" spans="1:8" ht="112.5" customHeight="1" x14ac:dyDescent="0.2">
      <c r="A27" s="1016" t="str">
        <f>DESCRIPCION!A22</f>
        <v>e</v>
      </c>
      <c r="B27" s="92">
        <f>DESCRIPCION!D22</f>
        <v>0</v>
      </c>
      <c r="C27" s="131">
        <f>'CONTROLES Y EVALUACIÓN'!C143</f>
        <v>0</v>
      </c>
      <c r="D27" s="93" t="str">
        <f>'CONTROLES Y EVALUACIÓN'!H143</f>
        <v xml:space="preserve"> </v>
      </c>
      <c r="E27" s="93" t="str">
        <f>'CONTROLES Y EVALUACIÓN'!I143</f>
        <v>Seleccionar</v>
      </c>
      <c r="F27" s="130" t="str">
        <f>'CONTROLES Y EVALUACIÓN'!J143</f>
        <v xml:space="preserve"> </v>
      </c>
      <c r="G27" s="61" t="str">
        <f>IF(F27="Fuerte",100,IF(F27="Moderado",50,IF(F27="Débil",0," ")))</f>
        <v xml:space="preserve"> </v>
      </c>
      <c r="H27" s="790" t="e">
        <f>IF(G30=100,"Fuerte",IF(AND(G30&gt;=50,G30&lt;=99),"Moderado",IF(AND(G30&gt;0,G30&lt;=49),"Débil"," ")))</f>
        <v>#DIV/0!</v>
      </c>
    </row>
    <row r="28" spans="1:8" ht="99.75" customHeight="1" x14ac:dyDescent="0.2">
      <c r="A28" s="913"/>
      <c r="B28" s="92">
        <f>DESCRIPCION!D23</f>
        <v>0</v>
      </c>
      <c r="C28" s="131">
        <f>'CONTROLES Y EVALUACIÓN'!C154</f>
        <v>0</v>
      </c>
      <c r="D28" s="93" t="str">
        <f>'CONTROLES Y EVALUACIÓN'!H154</f>
        <v xml:space="preserve"> </v>
      </c>
      <c r="E28" s="93" t="str">
        <f>'CONTROLES Y EVALUACIÓN'!I154</f>
        <v>Seleccionar</v>
      </c>
      <c r="F28" s="130" t="str">
        <f>'CONTROLES Y EVALUACIÓN'!J154</f>
        <v xml:space="preserve"> </v>
      </c>
      <c r="G28" s="61" t="str">
        <f t="shared" ref="G28:G29" si="7">IF(F28="Fuerte",100,IF(F28="Moderado",50,IF(F28="Débil",0," ")))</f>
        <v xml:space="preserve"> </v>
      </c>
      <c r="H28" s="791"/>
    </row>
    <row r="29" spans="1:8" ht="96.75" customHeight="1" x14ac:dyDescent="0.2">
      <c r="A29" s="914"/>
      <c r="B29" s="92">
        <f>DESCRIPCION!D24</f>
        <v>0</v>
      </c>
      <c r="C29" s="131">
        <f>'CONTROLES Y EVALUACIÓN'!C165</f>
        <v>0</v>
      </c>
      <c r="D29" s="93" t="str">
        <f>'CONTROLES Y EVALUACIÓN'!H165</f>
        <v xml:space="preserve"> </v>
      </c>
      <c r="E29" s="93" t="str">
        <f>'CONTROLES Y EVALUACIÓN'!I165</f>
        <v>Seleccionar</v>
      </c>
      <c r="F29" s="130" t="str">
        <f>'CONTROLES Y EVALUACIÓN'!J165</f>
        <v xml:space="preserve"> </v>
      </c>
      <c r="G29" s="61" t="str">
        <f t="shared" si="7"/>
        <v xml:space="preserve"> </v>
      </c>
      <c r="H29" s="791"/>
    </row>
    <row r="30" spans="1:8" ht="24" customHeight="1" x14ac:dyDescent="0.2">
      <c r="A30" s="1017"/>
      <c r="B30" s="1018"/>
      <c r="C30" s="1018"/>
      <c r="D30" s="1018"/>
      <c r="E30" s="1018"/>
      <c r="F30" s="1019"/>
      <c r="G30" s="133" t="e">
        <f>AVERAGE(G27:G29)</f>
        <v>#DIV/0!</v>
      </c>
      <c r="H30" s="791"/>
    </row>
    <row r="31" spans="1:8" ht="120" customHeight="1" x14ac:dyDescent="0.2">
      <c r="A31" s="1016" t="str">
        <f>DESCRIPCION!A25</f>
        <v>f</v>
      </c>
      <c r="B31" s="92">
        <f>DESCRIPCION!D25</f>
        <v>0</v>
      </c>
      <c r="C31" s="131">
        <f>'CONTROLES Y EVALUACIÓN'!C176</f>
        <v>0</v>
      </c>
      <c r="D31" s="93" t="str">
        <f>'CONTROLES Y EVALUACIÓN'!H176</f>
        <v>Débil</v>
      </c>
      <c r="E31" s="93" t="str">
        <f>'CONTROLES Y EVALUACIÓN'!I176</f>
        <v>Fuerte (Siempre se Ejecuta)</v>
      </c>
      <c r="F31" s="130" t="str">
        <f>'CONTROLES Y EVALUACIÓN'!J176</f>
        <v>Débil</v>
      </c>
      <c r="G31" s="61">
        <f>IF(F31="Fuerte",100,IF(F31="Moderado",50,IF(F31="Débil",0," ")))</f>
        <v>0</v>
      </c>
      <c r="H31" s="790" t="str">
        <f>IF(G34=100,"Fuerte",IF(AND(G34&gt;=50,G34&lt;=99),"Moderado",IF(AND(G34&gt;0,G34&lt;=49),"Débil"," ")))</f>
        <v xml:space="preserve"> </v>
      </c>
    </row>
    <row r="32" spans="1:8" ht="114" customHeight="1" x14ac:dyDescent="0.2">
      <c r="A32" s="913"/>
      <c r="B32" s="92">
        <f>DESCRIPCION!B26</f>
        <v>0</v>
      </c>
      <c r="C32" s="131">
        <f>'CONTROLES Y EVALUACIÓN'!C187</f>
        <v>0</v>
      </c>
      <c r="D32" s="93" t="str">
        <f>'CONTROLES Y EVALUACIÓN'!H187</f>
        <v xml:space="preserve"> </v>
      </c>
      <c r="E32" s="93" t="str">
        <f>'CONTROLES Y EVALUACIÓN'!I187</f>
        <v>Seleccionar</v>
      </c>
      <c r="F32" s="130" t="str">
        <f>'CONTROLES Y EVALUACIÓN'!J187</f>
        <v xml:space="preserve"> </v>
      </c>
      <c r="G32" s="61" t="str">
        <f t="shared" ref="G32:G33" si="8">IF(F32="Fuerte",100,IF(F32="Moderado",50,IF(F32="Débil",0," ")))</f>
        <v xml:space="preserve"> </v>
      </c>
      <c r="H32" s="791"/>
    </row>
    <row r="33" spans="1:8" ht="100.5" customHeight="1" x14ac:dyDescent="0.2">
      <c r="A33" s="914"/>
      <c r="B33" s="92">
        <f>DESCRIPCION!B27</f>
        <v>0</v>
      </c>
      <c r="C33" s="131">
        <f>'CONTROLES Y EVALUACIÓN'!C198</f>
        <v>0</v>
      </c>
      <c r="D33" s="93" t="str">
        <f>'CONTROLES Y EVALUACIÓN'!H198</f>
        <v xml:space="preserve"> </v>
      </c>
      <c r="E33" s="93" t="str">
        <f>'CONTROLES Y EVALUACIÓN'!I198</f>
        <v>Seleccionar</v>
      </c>
      <c r="F33" s="130" t="str">
        <f>'CONTROLES Y EVALUACIÓN'!J198</f>
        <v xml:space="preserve"> </v>
      </c>
      <c r="G33" s="61" t="str">
        <f t="shared" si="8"/>
        <v xml:space="preserve"> </v>
      </c>
      <c r="H33" s="791"/>
    </row>
    <row r="34" spans="1:8" ht="30" customHeight="1" x14ac:dyDescent="0.2">
      <c r="A34" s="1017"/>
      <c r="B34" s="1018"/>
      <c r="C34" s="1018"/>
      <c r="D34" s="1018"/>
      <c r="E34" s="1018"/>
      <c r="F34" s="1019"/>
      <c r="G34" s="133">
        <f>AVERAGE(G31:G33)</f>
        <v>0</v>
      </c>
      <c r="H34" s="791"/>
    </row>
    <row r="35" spans="1:8" ht="107.25" customHeight="1" x14ac:dyDescent="0.2">
      <c r="A35" s="1016" t="str">
        <f>DESCRIPCION!A28</f>
        <v>g</v>
      </c>
      <c r="B35" s="92">
        <f>DESCRIPCION!D28</f>
        <v>0</v>
      </c>
      <c r="C35" s="131">
        <f>'CONTROLES Y EVALUACIÓN'!C209</f>
        <v>0</v>
      </c>
      <c r="D35" s="93" t="str">
        <f>'CONTROLES Y EVALUACIÓN'!H209</f>
        <v xml:space="preserve"> </v>
      </c>
      <c r="E35" s="93" t="str">
        <f>'CONTROLES Y EVALUACIÓN'!I209</f>
        <v>Seleccionar</v>
      </c>
      <c r="F35" s="130" t="str">
        <f>'CONTROLES Y EVALUACIÓN'!J209</f>
        <v xml:space="preserve"> </v>
      </c>
      <c r="G35" s="61" t="str">
        <f>IF(F35="Fuerte",100,IF(F35="Moderado",50,IF(F35="Débil",0," ")))</f>
        <v xml:space="preserve"> </v>
      </c>
      <c r="H35" s="790" t="e">
        <f>IF(G38=100,"Fuerte",IF(AND(G38&gt;=50,G38&lt;=99),"Moderado",IF(AND(G38&gt;0,G38&lt;=49),"Débil"," ")))</f>
        <v>#DIV/0!</v>
      </c>
    </row>
    <row r="36" spans="1:8" ht="108.75" customHeight="1" x14ac:dyDescent="0.2">
      <c r="A36" s="913"/>
      <c r="B36" s="92">
        <f>DESCRIPCION!D29</f>
        <v>0</v>
      </c>
      <c r="C36" s="131">
        <f>'CONTROLES Y EVALUACIÓN'!C220</f>
        <v>0</v>
      </c>
      <c r="D36" s="93" t="str">
        <f>'CONTROLES Y EVALUACIÓN'!H220</f>
        <v xml:space="preserve"> </v>
      </c>
      <c r="E36" s="93" t="str">
        <f>'CONTROLES Y EVALUACIÓN'!I220</f>
        <v>Moderado (Algunas veces se ejecuta)</v>
      </c>
      <c r="F36" s="130" t="str">
        <f>'CONTROLES Y EVALUACIÓN'!J220</f>
        <v xml:space="preserve"> </v>
      </c>
      <c r="G36" s="61" t="str">
        <f t="shared" ref="G36:G37" si="9">IF(F36="Fuerte",100,IF(F36="Moderado",50,IF(F36="Débil",0," ")))</f>
        <v xml:space="preserve"> </v>
      </c>
      <c r="H36" s="791"/>
    </row>
    <row r="37" spans="1:8" ht="111" customHeight="1" x14ac:dyDescent="0.2">
      <c r="A37" s="914"/>
      <c r="B37" s="92">
        <f>DESCRIPCION!D30</f>
        <v>0</v>
      </c>
      <c r="C37" s="131">
        <f>'CONTROLES Y EVALUACIÓN'!C231</f>
        <v>0</v>
      </c>
      <c r="D37" s="93" t="str">
        <f>'CONTROLES Y EVALUACIÓN'!H231</f>
        <v xml:space="preserve"> </v>
      </c>
      <c r="E37" s="93" t="str">
        <f>'CONTROLES Y EVALUACIÓN'!I231</f>
        <v>Seleccionar</v>
      </c>
      <c r="F37" s="130" t="str">
        <f>'CONTROLES Y EVALUACIÓN'!J231</f>
        <v xml:space="preserve"> </v>
      </c>
      <c r="G37" s="61" t="str">
        <f t="shared" si="9"/>
        <v xml:space="preserve"> </v>
      </c>
      <c r="H37" s="791"/>
    </row>
    <row r="38" spans="1:8" ht="31.5" customHeight="1" x14ac:dyDescent="0.2">
      <c r="A38" s="1017"/>
      <c r="B38" s="1018"/>
      <c r="C38" s="1018"/>
      <c r="D38" s="1018"/>
      <c r="E38" s="1018"/>
      <c r="F38" s="1019"/>
      <c r="G38" s="133" t="e">
        <f>AVERAGE(G35:G37)</f>
        <v>#DIV/0!</v>
      </c>
      <c r="H38" s="791"/>
    </row>
    <row r="39" spans="1:8" ht="85.5" customHeight="1" x14ac:dyDescent="0.2">
      <c r="A39" s="1016" t="str">
        <f>DESCRIPCION!A31</f>
        <v>h</v>
      </c>
      <c r="B39" s="92">
        <f>DESCRIPCION!D31</f>
        <v>0</v>
      </c>
      <c r="C39" s="131">
        <f>'CONTROLES Y EVALUACIÓN'!C242</f>
        <v>0</v>
      </c>
      <c r="D39" s="93" t="str">
        <f>'CONTROLES Y EVALUACIÓN'!H242</f>
        <v xml:space="preserve"> </v>
      </c>
      <c r="E39" s="93" t="str">
        <f>'CONTROLES Y EVALUACIÓN'!I242</f>
        <v>Seleccionar</v>
      </c>
      <c r="F39" s="130" t="str">
        <f>'CONTROLES Y EVALUACIÓN'!J242</f>
        <v xml:space="preserve"> </v>
      </c>
      <c r="G39" s="61" t="str">
        <f>IF(F39="Fuerte",100,IF(F39="Moderado",50,IF(F39="Débil",0," ")))</f>
        <v xml:space="preserve"> </v>
      </c>
      <c r="H39" s="790" t="e">
        <f>IF(G42=100,"Fuerte",IF(AND(G42&gt;=50,G42&lt;=99),"Moderado",IF(AND(G42&gt;0,G42&lt;=49),"Débil"," ")))</f>
        <v>#DIV/0!</v>
      </c>
    </row>
    <row r="40" spans="1:8" ht="92.25" customHeight="1" x14ac:dyDescent="0.2">
      <c r="A40" s="913"/>
      <c r="B40" s="92">
        <f>DESCRIPCION!D32</f>
        <v>0</v>
      </c>
      <c r="C40" s="131">
        <f>'CONTROLES Y EVALUACIÓN'!C253</f>
        <v>0</v>
      </c>
      <c r="D40" s="93" t="str">
        <f>'CONTROLES Y EVALUACIÓN'!H253</f>
        <v xml:space="preserve"> </v>
      </c>
      <c r="E40" s="93" t="str">
        <f>'CONTROLES Y EVALUACIÓN'!I253</f>
        <v>Seleccionar</v>
      </c>
      <c r="F40" s="130" t="str">
        <f>'CONTROLES Y EVALUACIÓN'!J253</f>
        <v xml:space="preserve"> </v>
      </c>
      <c r="G40" s="61" t="str">
        <f t="shared" ref="G40" si="10">IF(F40="Fuerte",100,IF(F40="Moderado",50,IF(F40="Débil",0," ")))</f>
        <v xml:space="preserve"> </v>
      </c>
      <c r="H40" s="791"/>
    </row>
    <row r="41" spans="1:8" ht="86.25" customHeight="1" x14ac:dyDescent="0.2">
      <c r="A41" s="914"/>
      <c r="B41" s="92">
        <f>DESCRIPCION!D33</f>
        <v>0</v>
      </c>
      <c r="C41" s="131">
        <f>'CONTROLES Y EVALUACIÓN'!C264</f>
        <v>0</v>
      </c>
      <c r="D41" s="93" t="str">
        <f>'CONTROLES Y EVALUACIÓN'!H264</f>
        <v xml:space="preserve"> </v>
      </c>
      <c r="E41" s="93" t="str">
        <f>'CONTROLES Y EVALUACIÓN'!I264</f>
        <v>Seleccionar</v>
      </c>
      <c r="F41" s="130" t="str">
        <f>'CONTROLES Y EVALUACIÓN'!J264</f>
        <v xml:space="preserve"> </v>
      </c>
      <c r="G41" s="61" t="str">
        <f>IF(F41="Fuerte",100,IF(F41="Moderado",50,IF(F41="Débil",0," ")))</f>
        <v xml:space="preserve"> </v>
      </c>
      <c r="H41" s="791"/>
    </row>
    <row r="42" spans="1:8" ht="28.5" customHeight="1" x14ac:dyDescent="0.2">
      <c r="A42" s="1017"/>
      <c r="B42" s="1018"/>
      <c r="C42" s="1018"/>
      <c r="D42" s="1018"/>
      <c r="E42" s="1018"/>
      <c r="F42" s="1019"/>
      <c r="G42" s="133" t="e">
        <f>AVERAGE(G39:G41)</f>
        <v>#DIV/0!</v>
      </c>
      <c r="H42" s="791"/>
    </row>
    <row r="43" spans="1:8" ht="71.25" customHeight="1" x14ac:dyDescent="0.2">
      <c r="A43" s="1016" t="str">
        <f>DESCRIPCION!A34</f>
        <v>i</v>
      </c>
      <c r="B43" s="92">
        <f>DESCRIPCION!D34</f>
        <v>0</v>
      </c>
      <c r="C43" s="131">
        <f>'CONTROLES Y EVALUACIÓN'!C275</f>
        <v>0</v>
      </c>
      <c r="D43" s="93" t="str">
        <f>'CONTROLES Y EVALUACIÓN'!H275</f>
        <v xml:space="preserve"> </v>
      </c>
      <c r="E43" s="93" t="str">
        <f>'CONTROLES Y EVALUACIÓN'!I275</f>
        <v>Seleccionar</v>
      </c>
      <c r="F43" s="130" t="str">
        <f>'CONTROLES Y EVALUACIÓN'!J275</f>
        <v xml:space="preserve"> </v>
      </c>
      <c r="G43" s="61" t="str">
        <f>IF(F43="Fuerte",100,IF(F43="Moderado",50,IF(F43="Débil",0," ")))</f>
        <v xml:space="preserve"> </v>
      </c>
      <c r="H43" s="790" t="e">
        <f>IF(G46=100,"Fuerte",IF(AND(G46&gt;=50,G46&lt;=99),"Moderado",IF(AND(G46&gt;0,G46&lt;=49),"Débil"," ")))</f>
        <v>#DIV/0!</v>
      </c>
    </row>
    <row r="44" spans="1:8" ht="91.5" customHeight="1" x14ac:dyDescent="0.2">
      <c r="A44" s="913"/>
      <c r="B44" s="92">
        <f>DESCRIPCION!D35</f>
        <v>0</v>
      </c>
      <c r="C44" s="131">
        <f>'CONTROLES Y EVALUACIÓN'!C286</f>
        <v>0</v>
      </c>
      <c r="D44" s="93" t="str">
        <f>'CONTROLES Y EVALUACIÓN'!H286</f>
        <v xml:space="preserve"> </v>
      </c>
      <c r="E44" s="93" t="str">
        <f>'CONTROLES Y EVALUACIÓN'!I286</f>
        <v>Seleccionar</v>
      </c>
      <c r="F44" s="130" t="str">
        <f>'CONTROLES Y EVALUACIÓN'!J286</f>
        <v xml:space="preserve"> </v>
      </c>
      <c r="G44" s="61" t="str">
        <f t="shared" ref="G44:G45" si="11">IF(F44="Fuerte",100,IF(F44="Moderado",50,IF(F44="Débil",0," ")))</f>
        <v xml:space="preserve"> </v>
      </c>
      <c r="H44" s="791"/>
    </row>
    <row r="45" spans="1:8" ht="85.5" customHeight="1" x14ac:dyDescent="0.2">
      <c r="A45" s="914"/>
      <c r="B45" s="92">
        <f>DESCRIPCION!D36</f>
        <v>0</v>
      </c>
      <c r="C45" s="131">
        <f>'CONTROLES Y EVALUACIÓN'!C297</f>
        <v>0</v>
      </c>
      <c r="D45" s="93" t="str">
        <f>'CONTROLES Y EVALUACIÓN'!H297</f>
        <v xml:space="preserve"> </v>
      </c>
      <c r="E45" s="93" t="str">
        <f>'CONTROLES Y EVALUACIÓN'!I297</f>
        <v>Seleccionar</v>
      </c>
      <c r="F45" s="130" t="str">
        <f>'CONTROLES Y EVALUACIÓN'!J297</f>
        <v xml:space="preserve"> </v>
      </c>
      <c r="G45" s="61" t="str">
        <f t="shared" si="11"/>
        <v xml:space="preserve"> </v>
      </c>
      <c r="H45" s="791"/>
    </row>
    <row r="46" spans="1:8" ht="33.75" customHeight="1" x14ac:dyDescent="0.2">
      <c r="A46" s="1017"/>
      <c r="B46" s="1018"/>
      <c r="C46" s="1018"/>
      <c r="D46" s="1018"/>
      <c r="E46" s="1018"/>
      <c r="F46" s="1019"/>
      <c r="G46" s="133" t="e">
        <f>AVERAGE(G43:G45)</f>
        <v>#DIV/0!</v>
      </c>
      <c r="H46" s="791"/>
    </row>
    <row r="47" spans="1:8" ht="107.25" customHeight="1" x14ac:dyDescent="0.2">
      <c r="A47" s="1004" t="str">
        <f>DESCRIPCION!A37</f>
        <v>j</v>
      </c>
      <c r="B47" s="92">
        <f>DESCRIPCION!D37</f>
        <v>0</v>
      </c>
      <c r="C47" s="131">
        <f>'CONTROLES Y EVALUACIÓN'!C308</f>
        <v>0</v>
      </c>
      <c r="D47" s="93" t="str">
        <f>'CONTROLES Y EVALUACIÓN'!H308</f>
        <v xml:space="preserve"> </v>
      </c>
      <c r="E47" s="93" t="str">
        <f>'CONTROLES Y EVALUACIÓN'!I308</f>
        <v>Seleccionar</v>
      </c>
      <c r="F47" s="130" t="str">
        <f>'CONTROLES Y EVALUACIÓN'!J308</f>
        <v xml:space="preserve"> </v>
      </c>
      <c r="G47" s="61" t="str">
        <f>IF(F47="Fuerte",100,IF(F47="Moderado",50,IF(F47="Débil",0," ")))</f>
        <v xml:space="preserve"> </v>
      </c>
      <c r="H47" s="790" t="e">
        <f>IF(G50=100,"Fuerte",IF(AND(G50&gt;=50,G50&lt;=99),"Moderado",IF(AND(G50&gt;0,G50&lt;=49),"Débil"," ")))</f>
        <v>#DIV/0!</v>
      </c>
    </row>
    <row r="48" spans="1:8" ht="99.75" customHeight="1" x14ac:dyDescent="0.2">
      <c r="A48" s="1005"/>
      <c r="B48" s="92">
        <f>DESCRIPCION!D38</f>
        <v>0</v>
      </c>
      <c r="C48" s="131">
        <f>'CONTROLES Y EVALUACIÓN'!C319</f>
        <v>0</v>
      </c>
      <c r="D48" s="93" t="str">
        <f>'CONTROLES Y EVALUACIÓN'!H319</f>
        <v xml:space="preserve"> </v>
      </c>
      <c r="E48" s="93" t="str">
        <f>'CONTROLES Y EVALUACIÓN'!I319</f>
        <v>Fuerte (Siempre se Ejecuta)</v>
      </c>
      <c r="F48" s="130" t="str">
        <f>'CONTROLES Y EVALUACIÓN'!J319</f>
        <v xml:space="preserve"> </v>
      </c>
      <c r="G48" s="61" t="str">
        <f t="shared" ref="G48:G49" si="12">IF(F48="Fuerte",100,IF(F48="Moderado",50,IF(F48="Débil",0," ")))</f>
        <v xml:space="preserve"> </v>
      </c>
      <c r="H48" s="791"/>
    </row>
    <row r="49" spans="1:8" ht="96" customHeight="1" x14ac:dyDescent="0.2">
      <c r="A49" s="1006"/>
      <c r="B49" s="92">
        <f>DESCRIPCION!D39</f>
        <v>0</v>
      </c>
      <c r="C49" s="131">
        <f>'CONTROLES Y EVALUACIÓN'!C330</f>
        <v>0</v>
      </c>
      <c r="D49" s="93" t="str">
        <f>'CONTROLES Y EVALUACIÓN'!H330</f>
        <v xml:space="preserve"> </v>
      </c>
      <c r="E49" s="93" t="str">
        <f>'CONTROLES Y EVALUACIÓN'!I330</f>
        <v>Seleccionar</v>
      </c>
      <c r="F49" s="130" t="str">
        <f>'CONTROLES Y EVALUACIÓN'!J330</f>
        <v xml:space="preserve"> </v>
      </c>
      <c r="G49" s="61" t="str">
        <f t="shared" si="12"/>
        <v xml:space="preserve"> </v>
      </c>
      <c r="H49" s="791"/>
    </row>
    <row r="50" spans="1:8" ht="30.75" customHeight="1" thickBot="1" x14ac:dyDescent="0.25">
      <c r="A50" s="1007"/>
      <c r="B50" s="1008"/>
      <c r="C50" s="1008"/>
      <c r="D50" s="1008"/>
      <c r="E50" s="1008"/>
      <c r="F50" s="1009"/>
      <c r="G50" s="134" t="e">
        <f>AVERAGE(G47:G49)</f>
        <v>#DIV/0!</v>
      </c>
      <c r="H50" s="792"/>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zoomScale="85" zoomScaleNormal="85"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514"/>
      <c r="B1" s="674"/>
      <c r="C1" s="477" t="str">
        <f>CONTEXTO!B1</f>
        <v>PROCESO: SISTEMA INTEGRADO DE GESTIÓN</v>
      </c>
      <c r="D1" s="477"/>
      <c r="E1" s="477"/>
      <c r="F1" s="477"/>
      <c r="G1" s="569" t="s">
        <v>512</v>
      </c>
      <c r="H1" s="569"/>
      <c r="I1" s="569"/>
      <c r="J1" s="892"/>
      <c r="K1" s="401"/>
      <c r="L1" s="1"/>
    </row>
    <row r="2" spans="1:12" x14ac:dyDescent="0.25">
      <c r="A2" s="515"/>
      <c r="B2" s="509"/>
      <c r="C2" s="478"/>
      <c r="D2" s="478"/>
      <c r="E2" s="478"/>
      <c r="F2" s="478"/>
      <c r="G2" s="531" t="s">
        <v>529</v>
      </c>
      <c r="H2" s="531"/>
      <c r="I2" s="531"/>
      <c r="J2" s="893"/>
      <c r="K2" s="402"/>
      <c r="L2" s="1"/>
    </row>
    <row r="3" spans="1:12" ht="15" customHeight="1" x14ac:dyDescent="0.25">
      <c r="A3" s="515"/>
      <c r="B3" s="509"/>
      <c r="C3" s="478" t="s">
        <v>32</v>
      </c>
      <c r="D3" s="478"/>
      <c r="E3" s="478"/>
      <c r="F3" s="478"/>
      <c r="G3" s="531" t="s">
        <v>514</v>
      </c>
      <c r="H3" s="531"/>
      <c r="I3" s="531"/>
      <c r="J3" s="893"/>
      <c r="K3" s="402"/>
      <c r="L3" s="1"/>
    </row>
    <row r="4" spans="1:12" x14ac:dyDescent="0.25">
      <c r="A4" s="515"/>
      <c r="B4" s="509"/>
      <c r="C4" s="478"/>
      <c r="D4" s="478"/>
      <c r="E4" s="478"/>
      <c r="F4" s="478"/>
      <c r="G4" s="531" t="s">
        <v>533</v>
      </c>
      <c r="H4" s="531"/>
      <c r="I4" s="531"/>
      <c r="J4" s="893"/>
      <c r="K4" s="402"/>
      <c r="L4" s="1"/>
    </row>
    <row r="5" spans="1:12" ht="15.75" x14ac:dyDescent="0.25">
      <c r="A5" s="464"/>
      <c r="B5" s="465"/>
      <c r="C5" s="465"/>
      <c r="D5" s="465"/>
      <c r="E5" s="465"/>
      <c r="F5" s="465"/>
      <c r="G5" s="465"/>
      <c r="H5" s="465"/>
      <c r="I5" s="465"/>
      <c r="J5" s="465"/>
      <c r="K5" s="466"/>
      <c r="L5" s="1"/>
    </row>
    <row r="6" spans="1:12" x14ac:dyDescent="0.25">
      <c r="A6" s="902" t="s">
        <v>119</v>
      </c>
      <c r="B6" s="903"/>
      <c r="C6" s="903"/>
      <c r="D6" s="903"/>
      <c r="E6" s="903"/>
      <c r="F6" s="903"/>
      <c r="G6" s="903"/>
      <c r="H6" s="903"/>
      <c r="I6" s="903"/>
      <c r="J6" s="903"/>
      <c r="K6" s="904"/>
      <c r="L6" s="1"/>
    </row>
    <row r="7" spans="1:12" x14ac:dyDescent="0.25">
      <c r="A7" s="902"/>
      <c r="B7" s="903"/>
      <c r="C7" s="903"/>
      <c r="D7" s="903"/>
      <c r="E7" s="903"/>
      <c r="F7" s="903"/>
      <c r="G7" s="903"/>
      <c r="H7" s="903"/>
      <c r="I7" s="903"/>
      <c r="J7" s="903"/>
      <c r="K7" s="904"/>
      <c r="L7" s="1"/>
    </row>
    <row r="8" spans="1:12" x14ac:dyDescent="0.25">
      <c r="A8" s="896" t="e">
        <f>CONTEXTO!#REF!</f>
        <v>#REF!</v>
      </c>
      <c r="B8" s="897"/>
      <c r="C8" s="897"/>
      <c r="D8" s="897"/>
      <c r="E8" s="897"/>
      <c r="F8" s="897"/>
      <c r="G8" s="897"/>
      <c r="H8" s="897"/>
      <c r="I8" s="897"/>
      <c r="J8" s="897"/>
      <c r="K8" s="898"/>
      <c r="L8" s="1"/>
    </row>
    <row r="9" spans="1:12" ht="56.25" customHeight="1" thickBot="1" x14ac:dyDescent="0.3">
      <c r="A9" s="1064" t="e">
        <f>CONTEXTO!#REF!</f>
        <v>#REF!</v>
      </c>
      <c r="B9" s="1065"/>
      <c r="C9" s="1065"/>
      <c r="D9" s="1065"/>
      <c r="E9" s="1065"/>
      <c r="F9" s="1065"/>
      <c r="G9" s="1065"/>
      <c r="H9" s="1065"/>
      <c r="I9" s="1065"/>
      <c r="J9" s="1065"/>
      <c r="K9" s="1066"/>
      <c r="L9" s="1"/>
    </row>
    <row r="10" spans="1:12" ht="15.75" thickBot="1" x14ac:dyDescent="0.3">
      <c r="A10" s="894"/>
      <c r="B10" s="895"/>
      <c r="C10" s="895"/>
      <c r="D10" s="895"/>
      <c r="E10" s="895"/>
      <c r="F10" s="895"/>
      <c r="G10" s="895"/>
      <c r="H10" s="895"/>
      <c r="I10" s="895"/>
      <c r="J10" s="895"/>
      <c r="K10" s="895"/>
      <c r="L10" s="59"/>
    </row>
    <row r="11" spans="1:12" ht="15.75" customHeight="1" thickBot="1" x14ac:dyDescent="0.3">
      <c r="A11" s="1061" t="s">
        <v>120</v>
      </c>
      <c r="B11" s="1055" t="str">
        <f>DESCRIPCION!A10</f>
        <v>Posibilidad de la utilizacion de documentos obsoletos que no garanticen la trasabilidad adecuada en los diferentes procesos.</v>
      </c>
      <c r="C11" s="1055"/>
      <c r="D11" s="1055"/>
      <c r="E11" s="1055"/>
      <c r="F11" s="1055"/>
      <c r="G11" s="1055"/>
      <c r="H11" s="1056"/>
      <c r="I11" s="1053" t="s">
        <v>348</v>
      </c>
      <c r="J11" s="1054"/>
      <c r="K11" s="143" t="str">
        <f>IF(J18="x","EXTREMA",IF(J20="x","ALTA",IF(J22="x","MODERADA",IF(J24="x","BAJA",""))))</f>
        <v>MODERADA</v>
      </c>
      <c r="L11" s="1"/>
    </row>
    <row r="12" spans="1:12" ht="36.75" customHeight="1" thickBot="1" x14ac:dyDescent="0.3">
      <c r="A12" s="1062"/>
      <c r="B12" s="1057"/>
      <c r="C12" s="1057"/>
      <c r="D12" s="1057"/>
      <c r="E12" s="1057"/>
      <c r="F12" s="1057"/>
      <c r="G12" s="1057"/>
      <c r="H12" s="1058"/>
      <c r="I12" s="1048" t="s">
        <v>349</v>
      </c>
      <c r="J12" s="1049"/>
      <c r="K12" s="191" t="str">
        <f>'VALORACION RIESGOS INHERENTES'!K11</f>
        <v>ALTA</v>
      </c>
      <c r="L12" s="1"/>
    </row>
    <row r="13" spans="1:12" ht="16.5" thickBot="1" x14ac:dyDescent="0.3">
      <c r="A13" s="1063"/>
      <c r="B13" s="845" t="s">
        <v>300</v>
      </c>
      <c r="C13" s="846"/>
      <c r="D13" s="846"/>
      <c r="E13" s="846"/>
      <c r="F13" s="846"/>
      <c r="G13" s="846"/>
      <c r="H13" s="846"/>
      <c r="I13" s="846"/>
      <c r="J13" s="849"/>
      <c r="K13" s="258" t="str">
        <f>'EVALUACIÓN SOLIDEZ CONTROLES'!H11</f>
        <v>Moderado</v>
      </c>
      <c r="L13" s="1"/>
    </row>
    <row r="14" spans="1:12" ht="16.5" thickBot="1" x14ac:dyDescent="0.3">
      <c r="A14" s="247" t="s">
        <v>122</v>
      </c>
      <c r="B14" s="248"/>
      <c r="C14" s="248"/>
      <c r="D14" s="249"/>
      <c r="E14" s="1050" t="s">
        <v>250</v>
      </c>
      <c r="F14" s="1051"/>
      <c r="G14" s="1052"/>
      <c r="H14" s="845" t="s">
        <v>351</v>
      </c>
      <c r="I14" s="849"/>
      <c r="J14" s="850" t="s">
        <v>133</v>
      </c>
      <c r="K14" s="851"/>
      <c r="L14" s="1"/>
    </row>
    <row r="15" spans="1:12" ht="47.25" customHeight="1" x14ac:dyDescent="0.25">
      <c r="A15" s="175"/>
      <c r="B15" s="156"/>
      <c r="C15" s="176"/>
      <c r="D15" s="156"/>
      <c r="E15" s="156"/>
      <c r="F15" s="156"/>
      <c r="G15" s="156"/>
      <c r="H15" s="156"/>
      <c r="I15" s="156"/>
      <c r="J15" s="171"/>
      <c r="K15" s="172"/>
      <c r="L15" s="1"/>
    </row>
    <row r="16" spans="1:12" ht="39" customHeight="1" x14ac:dyDescent="0.25">
      <c r="A16" s="831" t="s">
        <v>122</v>
      </c>
      <c r="B16" s="156">
        <v>5</v>
      </c>
      <c r="C16" s="832"/>
      <c r="D16" s="811"/>
      <c r="E16" s="812"/>
      <c r="F16" s="812"/>
      <c r="G16" s="812"/>
      <c r="H16" s="156"/>
      <c r="I16" s="156"/>
      <c r="J16" s="826" t="s">
        <v>121</v>
      </c>
      <c r="K16" s="827"/>
      <c r="L16" s="1"/>
    </row>
    <row r="17" spans="1:24" x14ac:dyDescent="0.25">
      <c r="A17" s="831"/>
      <c r="B17" s="156" t="s">
        <v>124</v>
      </c>
      <c r="C17" s="833"/>
      <c r="D17" s="811"/>
      <c r="E17" s="812"/>
      <c r="F17" s="812"/>
      <c r="G17" s="812"/>
      <c r="H17" s="156"/>
      <c r="I17" s="156"/>
      <c r="J17" s="158"/>
      <c r="K17" s="159"/>
      <c r="L17" s="1"/>
    </row>
    <row r="18" spans="1:24" ht="27.75" x14ac:dyDescent="0.25">
      <c r="A18" s="831"/>
      <c r="B18" s="156">
        <v>4</v>
      </c>
      <c r="C18" s="834"/>
      <c r="D18" s="811"/>
      <c r="E18" s="811"/>
      <c r="F18" s="824"/>
      <c r="G18" s="812"/>
      <c r="H18" s="156"/>
      <c r="I18" s="156"/>
      <c r="J18" s="162" t="str">
        <f xml:space="preserve"> IF(OR(E16="X",F16="X",G16="x",F18="x",G18="X",F20="X",G20="X",G22="X" ),"x","")</f>
        <v/>
      </c>
      <c r="K18" s="159" t="s">
        <v>123</v>
      </c>
      <c r="L18" s="1"/>
    </row>
    <row r="19" spans="1:24" ht="27.75" x14ac:dyDescent="0.25">
      <c r="A19" s="831"/>
      <c r="B19" s="156" t="s">
        <v>126</v>
      </c>
      <c r="C19" s="835"/>
      <c r="D19" s="811"/>
      <c r="E19" s="811"/>
      <c r="F19" s="824"/>
      <c r="G19" s="812"/>
      <c r="H19" s="156"/>
      <c r="I19" s="156"/>
      <c r="J19" s="163"/>
      <c r="K19" s="159"/>
      <c r="L19" s="1"/>
    </row>
    <row r="20" spans="1:24" ht="27.75" x14ac:dyDescent="0.25">
      <c r="A20" s="831"/>
      <c r="B20" s="156">
        <v>3</v>
      </c>
      <c r="C20" s="814"/>
      <c r="D20" s="809"/>
      <c r="E20" s="810"/>
      <c r="F20" s="824"/>
      <c r="G20" s="812"/>
      <c r="H20" s="156"/>
      <c r="I20" s="156"/>
      <c r="J20" s="164" t="str">
        <f xml:space="preserve"> IF(OR(C16="X",D16="X",D18="x",E18="x",E20="X",F22="X",F24="X",G24="X" ),"x","")</f>
        <v/>
      </c>
      <c r="K20" s="159" t="s">
        <v>125</v>
      </c>
      <c r="L20" s="1"/>
      <c r="X20" s="39"/>
    </row>
    <row r="21" spans="1:24" ht="27.75" x14ac:dyDescent="0.25">
      <c r="A21" s="831"/>
      <c r="B21" s="156" t="s">
        <v>128</v>
      </c>
      <c r="C21" s="825"/>
      <c r="D21" s="809"/>
      <c r="E21" s="811"/>
      <c r="F21" s="824"/>
      <c r="G21" s="812"/>
      <c r="H21" s="156"/>
      <c r="I21" s="156"/>
      <c r="J21" s="165"/>
      <c r="K21" s="159"/>
      <c r="L21" s="1"/>
    </row>
    <row r="22" spans="1:24" ht="27.75" x14ac:dyDescent="0.25">
      <c r="A22" s="831"/>
      <c r="B22" s="156">
        <v>2</v>
      </c>
      <c r="C22" s="814"/>
      <c r="D22" s="807"/>
      <c r="E22" s="808" t="s">
        <v>138</v>
      </c>
      <c r="F22" s="810"/>
      <c r="G22" s="812"/>
      <c r="H22" s="156"/>
      <c r="I22" s="156"/>
      <c r="J22" s="166" t="str">
        <f xml:space="preserve"> IF(OR(C18="X",D20="X",E22="x",E24="x" ),"x","")</f>
        <v>x</v>
      </c>
      <c r="K22" s="159" t="s">
        <v>127</v>
      </c>
      <c r="L22" s="1"/>
    </row>
    <row r="23" spans="1:24" ht="27.75" x14ac:dyDescent="0.25">
      <c r="A23" s="831"/>
      <c r="B23" s="156" t="s">
        <v>250</v>
      </c>
      <c r="C23" s="825"/>
      <c r="D23" s="807"/>
      <c r="E23" s="809"/>
      <c r="F23" s="811"/>
      <c r="G23" s="812"/>
      <c r="H23" s="156"/>
      <c r="I23" s="156"/>
      <c r="J23" s="165"/>
      <c r="K23" s="159"/>
      <c r="L23" s="1"/>
    </row>
    <row r="24" spans="1:24" ht="27.75" x14ac:dyDescent="0.25">
      <c r="A24" s="831"/>
      <c r="B24" s="156">
        <v>1</v>
      </c>
      <c r="C24" s="814"/>
      <c r="D24" s="816"/>
      <c r="E24" s="818"/>
      <c r="F24" s="820"/>
      <c r="G24" s="822"/>
      <c r="H24" s="156"/>
      <c r="I24" s="156"/>
      <c r="J24" s="167" t="str">
        <f xml:space="preserve"> IF(OR(C20="X",C22="X",C24="x",D22="x",D24="x" ),"x","")</f>
        <v/>
      </c>
      <c r="K24" s="159" t="s">
        <v>129</v>
      </c>
      <c r="L24" s="1"/>
    </row>
    <row r="25" spans="1:24" x14ac:dyDescent="0.25">
      <c r="A25" s="831"/>
      <c r="B25" s="156" t="s">
        <v>130</v>
      </c>
      <c r="C25" s="815"/>
      <c r="D25" s="817"/>
      <c r="E25" s="819"/>
      <c r="F25" s="821"/>
      <c r="G25" s="823"/>
      <c r="H25" s="156"/>
      <c r="I25" s="156"/>
      <c r="J25" s="141"/>
      <c r="K25" s="142"/>
      <c r="L25" s="1"/>
    </row>
    <row r="26" spans="1:24" x14ac:dyDescent="0.25">
      <c r="A26" s="175"/>
      <c r="B26" s="156"/>
      <c r="C26" s="156">
        <v>1</v>
      </c>
      <c r="D26" s="156">
        <v>2</v>
      </c>
      <c r="E26" s="156">
        <v>3</v>
      </c>
      <c r="F26" s="156">
        <v>4</v>
      </c>
      <c r="G26" s="156">
        <v>5</v>
      </c>
      <c r="H26" s="156"/>
      <c r="I26" s="156"/>
      <c r="J26" s="906"/>
      <c r="K26" s="907"/>
      <c r="L26" s="1"/>
    </row>
    <row r="27" spans="1:24" x14ac:dyDescent="0.25">
      <c r="A27" s="175"/>
      <c r="B27" s="156"/>
      <c r="C27" s="156" t="s">
        <v>131</v>
      </c>
      <c r="D27" s="156" t="s">
        <v>132</v>
      </c>
      <c r="E27" s="156" t="s">
        <v>133</v>
      </c>
      <c r="F27" s="156" t="s">
        <v>134</v>
      </c>
      <c r="G27" s="156" t="s">
        <v>135</v>
      </c>
      <c r="H27" s="156"/>
      <c r="I27" s="156"/>
      <c r="J27" s="156"/>
      <c r="K27" s="172"/>
      <c r="L27" s="1"/>
    </row>
    <row r="28" spans="1:24" ht="15" customHeight="1" x14ac:dyDescent="0.25">
      <c r="A28" s="175"/>
      <c r="B28" s="156"/>
      <c r="C28" s="813" t="s">
        <v>136</v>
      </c>
      <c r="D28" s="813"/>
      <c r="E28" s="813"/>
      <c r="F28" s="813"/>
      <c r="G28" s="813"/>
      <c r="H28" s="156"/>
      <c r="I28" s="156"/>
      <c r="J28" s="156"/>
      <c r="K28" s="172"/>
      <c r="L28" s="1"/>
    </row>
    <row r="29" spans="1:24" ht="15" customHeight="1" x14ac:dyDescent="0.25">
      <c r="A29" s="175"/>
      <c r="B29" s="156"/>
      <c r="C29" s="813"/>
      <c r="D29" s="813"/>
      <c r="E29" s="813"/>
      <c r="F29" s="813"/>
      <c r="G29" s="813"/>
      <c r="H29" s="156"/>
      <c r="I29" s="156"/>
      <c r="J29" s="156"/>
      <c r="K29" s="172"/>
      <c r="L29" s="1"/>
    </row>
    <row r="30" spans="1:24" ht="15.75" thickBot="1" x14ac:dyDescent="0.3">
      <c r="A30" s="177"/>
      <c r="B30" s="178"/>
      <c r="C30" s="178"/>
      <c r="D30" s="178"/>
      <c r="E30" s="178"/>
      <c r="F30" s="178"/>
      <c r="G30" s="178"/>
      <c r="H30" s="178"/>
      <c r="I30" s="178"/>
      <c r="J30" s="178"/>
      <c r="K30" s="179"/>
      <c r="L30" s="1"/>
    </row>
    <row r="31" spans="1:24" ht="15.75" thickBot="1" x14ac:dyDescent="0.3">
      <c r="A31" s="1"/>
      <c r="B31" s="1"/>
      <c r="C31" s="1"/>
      <c r="D31" s="1"/>
      <c r="E31" s="1"/>
      <c r="F31" s="1"/>
      <c r="G31" s="1"/>
      <c r="H31" s="1"/>
      <c r="I31" s="1"/>
      <c r="J31" s="1"/>
      <c r="K31" s="1"/>
      <c r="L31" s="1"/>
    </row>
    <row r="32" spans="1:24" ht="15.75" customHeight="1" thickBot="1" x14ac:dyDescent="0.3">
      <c r="A32" s="1061" t="s">
        <v>120</v>
      </c>
      <c r="B32" s="1059" t="str">
        <f>DESCRIPCION!A13</f>
        <v>Posibilidad de incumplimiento de la publicación de los productos requeridos por grupos de interes y / o partes interesadas internas o externas</v>
      </c>
      <c r="C32" s="1055"/>
      <c r="D32" s="1055"/>
      <c r="E32" s="1055"/>
      <c r="F32" s="1055"/>
      <c r="G32" s="1055"/>
      <c r="H32" s="1056"/>
      <c r="I32" s="1053" t="s">
        <v>348</v>
      </c>
      <c r="J32" s="1054"/>
      <c r="K32" s="138" t="str">
        <f>IF(J39="x","EXTREMA",IF(J41="x","ALTA",IF(J43="x","MODERADA",IF(J45="x","BAJA",""))))</f>
        <v>BAJA</v>
      </c>
      <c r="L32" s="1"/>
    </row>
    <row r="33" spans="1:12" ht="16.5" thickBot="1" x14ac:dyDescent="0.3">
      <c r="A33" s="1062"/>
      <c r="B33" s="1060"/>
      <c r="C33" s="1057"/>
      <c r="D33" s="1057"/>
      <c r="E33" s="1057"/>
      <c r="F33" s="1057"/>
      <c r="G33" s="1057"/>
      <c r="H33" s="1058"/>
      <c r="I33" s="1048" t="s">
        <v>349</v>
      </c>
      <c r="J33" s="1049"/>
      <c r="K33" s="192" t="str">
        <f>'VALORACION RIESGOS INHERENTES'!K31</f>
        <v>ALTA</v>
      </c>
      <c r="L33" s="1"/>
    </row>
    <row r="34" spans="1:12" ht="16.5" thickBot="1" x14ac:dyDescent="0.3">
      <c r="A34" s="1063"/>
      <c r="B34" s="845" t="s">
        <v>300</v>
      </c>
      <c r="C34" s="846"/>
      <c r="D34" s="846"/>
      <c r="E34" s="846"/>
      <c r="F34" s="846"/>
      <c r="G34" s="846"/>
      <c r="H34" s="846"/>
      <c r="I34" s="846"/>
      <c r="J34" s="849"/>
      <c r="K34" s="258" t="str">
        <f>'EVALUACIÓN SOLIDEZ CONTROLES'!H15</f>
        <v>Fuerte</v>
      </c>
      <c r="L34" s="1"/>
    </row>
    <row r="35" spans="1:12" ht="16.5" thickBot="1" x14ac:dyDescent="0.3">
      <c r="A35" s="247" t="s">
        <v>122</v>
      </c>
      <c r="B35" s="248"/>
      <c r="C35" s="248"/>
      <c r="D35" s="249"/>
      <c r="E35" s="1050" t="s">
        <v>352</v>
      </c>
      <c r="F35" s="1051"/>
      <c r="G35" s="1052"/>
      <c r="H35" s="845" t="s">
        <v>351</v>
      </c>
      <c r="I35" s="849"/>
      <c r="J35" s="850" t="s">
        <v>132</v>
      </c>
      <c r="K35" s="851"/>
      <c r="L35" s="1"/>
    </row>
    <row r="36" spans="1:12" ht="39" customHeight="1" thickBot="1" x14ac:dyDescent="0.3">
      <c r="A36" s="170"/>
      <c r="B36" s="169"/>
      <c r="C36" s="169"/>
      <c r="D36" s="169"/>
      <c r="E36" s="169"/>
      <c r="F36" s="169"/>
      <c r="G36" s="169"/>
      <c r="H36" s="169"/>
      <c r="I36" s="169"/>
      <c r="J36" s="171"/>
      <c r="K36" s="172"/>
      <c r="L36" s="1"/>
    </row>
    <row r="37" spans="1:12" ht="28.5" customHeight="1" thickBot="1" x14ac:dyDescent="0.3">
      <c r="A37" s="876" t="s">
        <v>122</v>
      </c>
      <c r="B37" s="168">
        <v>5</v>
      </c>
      <c r="C37" s="1067"/>
      <c r="D37" s="878"/>
      <c r="E37" s="872"/>
      <c r="F37" s="872"/>
      <c r="G37" s="872"/>
      <c r="H37" s="169"/>
      <c r="I37" s="169"/>
      <c r="J37" s="874" t="s">
        <v>121</v>
      </c>
      <c r="K37" s="875"/>
      <c r="L37" s="1"/>
    </row>
    <row r="38" spans="1:12" ht="15.75" thickBot="1" x14ac:dyDescent="0.3">
      <c r="A38" s="876"/>
      <c r="B38" s="168" t="s">
        <v>124</v>
      </c>
      <c r="C38" s="877"/>
      <c r="D38" s="878"/>
      <c r="E38" s="872"/>
      <c r="F38" s="872"/>
      <c r="G38" s="872"/>
      <c r="H38" s="169"/>
      <c r="I38" s="169"/>
      <c r="J38" s="173"/>
      <c r="K38" s="20"/>
      <c r="L38" s="1"/>
    </row>
    <row r="39" spans="1:12" ht="29.25" thickBot="1" x14ac:dyDescent="0.3">
      <c r="A39" s="876"/>
      <c r="B39" s="168">
        <v>4</v>
      </c>
      <c r="C39" s="879"/>
      <c r="D39" s="878"/>
      <c r="E39" s="878"/>
      <c r="F39" s="880"/>
      <c r="G39" s="872"/>
      <c r="H39" s="169"/>
      <c r="I39" s="169"/>
      <c r="J39" s="183" t="str">
        <f xml:space="preserve"> IF(OR(E37="X",F37="X",G37="x",F39="x",G39="X",F41="X",G41="X",G43="X" ),"x","")</f>
        <v/>
      </c>
      <c r="K39" s="20" t="s">
        <v>123</v>
      </c>
      <c r="L39" s="1"/>
    </row>
    <row r="40" spans="1:12" ht="29.25" thickBot="1" x14ac:dyDescent="0.3">
      <c r="A40" s="876"/>
      <c r="B40" s="168" t="s">
        <v>126</v>
      </c>
      <c r="C40" s="879"/>
      <c r="D40" s="878"/>
      <c r="E40" s="878"/>
      <c r="F40" s="881"/>
      <c r="G40" s="872"/>
      <c r="H40" s="169"/>
      <c r="I40" s="169"/>
      <c r="J40" s="184"/>
      <c r="K40" s="20"/>
      <c r="L40" s="1"/>
    </row>
    <row r="41" spans="1:12" ht="29.25" thickBot="1" x14ac:dyDescent="0.3">
      <c r="A41" s="876"/>
      <c r="B41" s="168">
        <v>3</v>
      </c>
      <c r="C41" s="882"/>
      <c r="D41" s="869"/>
      <c r="E41" s="883"/>
      <c r="F41" s="880"/>
      <c r="G41" s="872"/>
      <c r="H41" s="169"/>
      <c r="I41" s="169"/>
      <c r="J41" s="185" t="str">
        <f xml:space="preserve"> IF(OR(C37="X",D37="X",D39="x",E39="x",E41="X",F43="X",F45="X",G45="X" ),"x","")</f>
        <v/>
      </c>
      <c r="K41" s="20" t="s">
        <v>125</v>
      </c>
      <c r="L41" s="1"/>
    </row>
    <row r="42" spans="1:12" ht="29.25" thickBot="1" x14ac:dyDescent="0.3">
      <c r="A42" s="876"/>
      <c r="B42" s="168" t="s">
        <v>128</v>
      </c>
      <c r="C42" s="882"/>
      <c r="D42" s="869"/>
      <c r="E42" s="878"/>
      <c r="F42" s="881"/>
      <c r="G42" s="872"/>
      <c r="H42" s="169"/>
      <c r="I42" s="169"/>
      <c r="J42" s="186"/>
      <c r="K42" s="20"/>
      <c r="L42" s="1"/>
    </row>
    <row r="43" spans="1:12" ht="29.25" thickBot="1" x14ac:dyDescent="0.3">
      <c r="A43" s="876"/>
      <c r="B43" s="168">
        <v>2</v>
      </c>
      <c r="C43" s="882"/>
      <c r="D43" s="885"/>
      <c r="E43" s="868"/>
      <c r="F43" s="870"/>
      <c r="G43" s="872"/>
      <c r="H43" s="169"/>
      <c r="I43" s="169"/>
      <c r="J43" s="187" t="str">
        <f xml:space="preserve"> IF(OR(C39="X",D41="X",E43="x",E45="x" ),"x","")</f>
        <v/>
      </c>
      <c r="K43" s="20" t="s">
        <v>127</v>
      </c>
      <c r="L43" s="1"/>
    </row>
    <row r="44" spans="1:12" ht="29.25" thickBot="1" x14ac:dyDescent="0.3">
      <c r="A44" s="876"/>
      <c r="B44" s="168" t="s">
        <v>250</v>
      </c>
      <c r="C44" s="882"/>
      <c r="D44" s="885"/>
      <c r="E44" s="869"/>
      <c r="F44" s="871"/>
      <c r="G44" s="872"/>
      <c r="H44" s="169"/>
      <c r="I44" s="169"/>
      <c r="J44" s="186"/>
      <c r="K44" s="20"/>
      <c r="L44" s="1"/>
    </row>
    <row r="45" spans="1:12" ht="29.25" thickBot="1" x14ac:dyDescent="0.3">
      <c r="A45" s="876"/>
      <c r="B45" s="168">
        <v>1</v>
      </c>
      <c r="C45" s="882"/>
      <c r="D45" s="885" t="s">
        <v>138</v>
      </c>
      <c r="E45" s="889"/>
      <c r="F45" s="890"/>
      <c r="G45" s="878"/>
      <c r="H45" s="169"/>
      <c r="I45" s="169"/>
      <c r="J45" s="188" t="str">
        <f xml:space="preserve"> IF(OR(C41="X",C43="X",D43="x",C45="x",D45="x" ),"x","")</f>
        <v>x</v>
      </c>
      <c r="K45" s="20" t="s">
        <v>129</v>
      </c>
      <c r="L45" s="1"/>
    </row>
    <row r="46" spans="1:12" ht="15.75" thickBot="1" x14ac:dyDescent="0.3">
      <c r="A46" s="876"/>
      <c r="B46" s="168" t="s">
        <v>130</v>
      </c>
      <c r="C46" s="884"/>
      <c r="D46" s="886"/>
      <c r="E46" s="887"/>
      <c r="F46" s="891"/>
      <c r="G46" s="888"/>
      <c r="H46" s="174"/>
      <c r="I46" s="169"/>
      <c r="J46" s="169"/>
      <c r="K46" s="168"/>
      <c r="L46" s="1"/>
    </row>
    <row r="47" spans="1:12" x14ac:dyDescent="0.25">
      <c r="A47" s="170"/>
      <c r="B47" s="169"/>
      <c r="C47" s="169">
        <v>1</v>
      </c>
      <c r="D47" s="169">
        <v>2</v>
      </c>
      <c r="E47" s="169">
        <v>3</v>
      </c>
      <c r="F47" s="169">
        <v>4</v>
      </c>
      <c r="G47" s="169">
        <v>5</v>
      </c>
      <c r="H47" s="169"/>
      <c r="I47" s="169"/>
      <c r="J47" s="169"/>
      <c r="K47" s="168"/>
      <c r="L47" s="1"/>
    </row>
    <row r="48" spans="1:12" x14ac:dyDescent="0.25">
      <c r="A48" s="170"/>
      <c r="B48" s="169"/>
      <c r="C48" s="169" t="s">
        <v>131</v>
      </c>
      <c r="D48" s="169" t="s">
        <v>132</v>
      </c>
      <c r="E48" s="169" t="s">
        <v>133</v>
      </c>
      <c r="F48" s="169" t="s">
        <v>134</v>
      </c>
      <c r="G48" s="169" t="s">
        <v>135</v>
      </c>
      <c r="H48" s="169"/>
      <c r="I48" s="169"/>
      <c r="J48" s="169"/>
      <c r="K48" s="168"/>
      <c r="L48" s="1"/>
    </row>
    <row r="49" spans="1:12" ht="15" customHeight="1" x14ac:dyDescent="0.25">
      <c r="A49" s="170"/>
      <c r="B49" s="169"/>
      <c r="C49" s="873" t="s">
        <v>136</v>
      </c>
      <c r="D49" s="873"/>
      <c r="E49" s="873"/>
      <c r="F49" s="873"/>
      <c r="G49" s="873"/>
      <c r="H49" s="169"/>
      <c r="I49" s="169"/>
      <c r="J49" s="169"/>
      <c r="K49" s="168"/>
      <c r="L49" s="1"/>
    </row>
    <row r="50" spans="1:12" ht="15" customHeight="1" x14ac:dyDescent="0.25">
      <c r="A50" s="170"/>
      <c r="B50" s="169"/>
      <c r="C50" s="873"/>
      <c r="D50" s="873"/>
      <c r="E50" s="873"/>
      <c r="F50" s="873"/>
      <c r="G50" s="873"/>
      <c r="H50" s="169"/>
      <c r="I50" s="169"/>
      <c r="J50" s="169"/>
      <c r="K50" s="168"/>
      <c r="L50" s="1"/>
    </row>
    <row r="51" spans="1:12" ht="15.75" thickBot="1" x14ac:dyDescent="0.3">
      <c r="A51" s="21"/>
      <c r="B51" s="19"/>
      <c r="C51" s="19"/>
      <c r="D51" s="19"/>
      <c r="E51" s="19"/>
      <c r="F51" s="19"/>
      <c r="G51" s="19"/>
      <c r="H51" s="19"/>
      <c r="I51" s="136"/>
      <c r="J51" s="136"/>
      <c r="K51" s="137"/>
      <c r="L51" s="1"/>
    </row>
    <row r="52" spans="1:12" ht="15.75" thickBot="1" x14ac:dyDescent="0.3">
      <c r="A52" s="1"/>
      <c r="B52" s="1"/>
      <c r="C52" s="1"/>
      <c r="D52" s="1"/>
      <c r="E52" s="1"/>
      <c r="F52" s="1"/>
      <c r="G52" s="1"/>
      <c r="H52" s="1"/>
      <c r="I52" s="1"/>
      <c r="J52" s="1"/>
      <c r="K52" s="1"/>
      <c r="L52" s="1"/>
    </row>
    <row r="53" spans="1:12" ht="16.5" customHeight="1" thickBot="1" x14ac:dyDescent="0.3">
      <c r="A53" s="1061" t="s">
        <v>120</v>
      </c>
      <c r="B53" s="1055">
        <f>DESCRIPCION!A16</f>
        <v>0</v>
      </c>
      <c r="C53" s="1055"/>
      <c r="D53" s="1055"/>
      <c r="E53" s="1055"/>
      <c r="F53" s="1055"/>
      <c r="G53" s="1055"/>
      <c r="H53" s="1056"/>
      <c r="I53" s="1053" t="s">
        <v>348</v>
      </c>
      <c r="J53" s="1054"/>
      <c r="K53" s="138" t="str">
        <f>IF(J60="x","EXTREMA",IF(J62="x","ALTA",IF(J64="x","MODERADA",IF(J66="x","BAJA",""))))</f>
        <v/>
      </c>
      <c r="L53" s="1"/>
    </row>
    <row r="54" spans="1:12" ht="16.5" thickBot="1" x14ac:dyDescent="0.3">
      <c r="A54" s="1062"/>
      <c r="B54" s="1057"/>
      <c r="C54" s="1057"/>
      <c r="D54" s="1057"/>
      <c r="E54" s="1057"/>
      <c r="F54" s="1057"/>
      <c r="G54" s="1057"/>
      <c r="H54" s="1058"/>
      <c r="I54" s="1048" t="s">
        <v>349</v>
      </c>
      <c r="J54" s="1049"/>
      <c r="K54" s="192" t="str">
        <f>'VALORACION RIESGOS INHERENTES'!K51</f>
        <v/>
      </c>
      <c r="L54" s="1"/>
    </row>
    <row r="55" spans="1:12" ht="16.5" thickBot="1" x14ac:dyDescent="0.3">
      <c r="A55" s="1063"/>
      <c r="B55" s="845" t="s">
        <v>300</v>
      </c>
      <c r="C55" s="846"/>
      <c r="D55" s="846"/>
      <c r="E55" s="846"/>
      <c r="F55" s="846"/>
      <c r="G55" s="846"/>
      <c r="H55" s="846"/>
      <c r="I55" s="846"/>
      <c r="J55" s="849"/>
      <c r="K55" s="190" t="e">
        <f>'EVALUACIÓN SOLIDEZ CONTROLES'!H19</f>
        <v>#DIV/0!</v>
      </c>
      <c r="L55" s="1"/>
    </row>
    <row r="56" spans="1:12" ht="16.5" thickBot="1" x14ac:dyDescent="0.3">
      <c r="A56" s="247" t="s">
        <v>122</v>
      </c>
      <c r="B56" s="248"/>
      <c r="C56" s="248"/>
      <c r="D56" s="249"/>
      <c r="E56" s="1050"/>
      <c r="F56" s="1051"/>
      <c r="G56" s="1052"/>
      <c r="H56" s="845" t="s">
        <v>351</v>
      </c>
      <c r="I56" s="849"/>
      <c r="J56" s="850"/>
      <c r="K56" s="851"/>
      <c r="L56" s="1"/>
    </row>
    <row r="57" spans="1:12" ht="40.5" customHeight="1" thickBot="1" x14ac:dyDescent="0.3">
      <c r="A57" s="170"/>
      <c r="B57" s="169"/>
      <c r="C57" s="169"/>
      <c r="D57" s="169"/>
      <c r="E57" s="169"/>
      <c r="F57" s="169"/>
      <c r="G57" s="169"/>
      <c r="H57" s="169"/>
      <c r="I57" s="169"/>
      <c r="J57" s="171"/>
      <c r="K57" s="172"/>
      <c r="L57" s="1"/>
    </row>
    <row r="58" spans="1:12" ht="22.5" customHeight="1" thickBot="1" x14ac:dyDescent="0.3">
      <c r="A58" s="876" t="s">
        <v>122</v>
      </c>
      <c r="B58" s="168">
        <v>5</v>
      </c>
      <c r="C58" s="1067"/>
      <c r="D58" s="878"/>
      <c r="E58" s="872"/>
      <c r="F58" s="872"/>
      <c r="G58" s="872"/>
      <c r="H58" s="169"/>
      <c r="I58" s="169"/>
      <c r="J58" s="874" t="s">
        <v>121</v>
      </c>
      <c r="K58" s="875"/>
      <c r="L58" s="1"/>
    </row>
    <row r="59" spans="1:12" ht="23.25" customHeight="1" thickBot="1" x14ac:dyDescent="0.3">
      <c r="A59" s="876"/>
      <c r="B59" s="168" t="s">
        <v>124</v>
      </c>
      <c r="C59" s="877"/>
      <c r="D59" s="878"/>
      <c r="E59" s="872"/>
      <c r="F59" s="872"/>
      <c r="G59" s="872"/>
      <c r="H59" s="169"/>
      <c r="I59" s="169"/>
      <c r="J59" s="173"/>
      <c r="K59" s="20"/>
      <c r="L59" s="1"/>
    </row>
    <row r="60" spans="1:12" ht="29.25" thickBot="1" x14ac:dyDescent="0.3">
      <c r="A60" s="876"/>
      <c r="B60" s="168">
        <v>4</v>
      </c>
      <c r="C60" s="879"/>
      <c r="D60" s="878"/>
      <c r="E60" s="878"/>
      <c r="F60" s="880"/>
      <c r="G60" s="872"/>
      <c r="H60" s="169"/>
      <c r="I60" s="169"/>
      <c r="J60" s="183" t="str">
        <f xml:space="preserve"> IF(OR(E58="X",F58="X",G58="x",F60="x",G60="X",F62="X",G62="X",G64="X" ),"x","")</f>
        <v/>
      </c>
      <c r="K60" s="20" t="s">
        <v>123</v>
      </c>
      <c r="L60" s="1"/>
    </row>
    <row r="61" spans="1:12" ht="29.25" thickBot="1" x14ac:dyDescent="0.3">
      <c r="A61" s="876"/>
      <c r="B61" s="168" t="s">
        <v>126</v>
      </c>
      <c r="C61" s="879"/>
      <c r="D61" s="878"/>
      <c r="E61" s="878"/>
      <c r="F61" s="881"/>
      <c r="G61" s="872"/>
      <c r="H61" s="169"/>
      <c r="I61" s="169"/>
      <c r="J61" s="184"/>
      <c r="K61" s="20"/>
      <c r="L61" s="1"/>
    </row>
    <row r="62" spans="1:12" ht="29.25" thickBot="1" x14ac:dyDescent="0.3">
      <c r="A62" s="876"/>
      <c r="B62" s="168">
        <v>3</v>
      </c>
      <c r="C62" s="882"/>
      <c r="D62" s="869"/>
      <c r="E62" s="883"/>
      <c r="F62" s="880"/>
      <c r="G62" s="872"/>
      <c r="H62" s="169"/>
      <c r="I62" s="169"/>
      <c r="J62" s="185" t="str">
        <f xml:space="preserve"> IF(OR(C58="X",D58="X",D60="x",E60="x",E62="X",F64="X",F66="X",G66="X" ),"x","")</f>
        <v/>
      </c>
      <c r="K62" s="20" t="s">
        <v>125</v>
      </c>
      <c r="L62" s="1"/>
    </row>
    <row r="63" spans="1:12" ht="29.25" thickBot="1" x14ac:dyDescent="0.3">
      <c r="A63" s="876"/>
      <c r="B63" s="168" t="s">
        <v>128</v>
      </c>
      <c r="C63" s="882"/>
      <c r="D63" s="869"/>
      <c r="E63" s="878"/>
      <c r="F63" s="881"/>
      <c r="G63" s="872"/>
      <c r="H63" s="169"/>
      <c r="I63" s="169"/>
      <c r="J63" s="186"/>
      <c r="K63" s="20"/>
      <c r="L63" s="1"/>
    </row>
    <row r="64" spans="1:12" ht="29.25" thickBot="1" x14ac:dyDescent="0.3">
      <c r="A64" s="876"/>
      <c r="B64" s="168">
        <v>2</v>
      </c>
      <c r="C64" s="882"/>
      <c r="D64" s="885"/>
      <c r="E64" s="868"/>
      <c r="F64" s="870"/>
      <c r="G64" s="872"/>
      <c r="H64" s="169"/>
      <c r="I64" s="169"/>
      <c r="J64" s="187" t="str">
        <f xml:space="preserve"> IF(OR(C60="X",D62="X",E64="x",E66="x" ),"x","")</f>
        <v/>
      </c>
      <c r="K64" s="20" t="s">
        <v>127</v>
      </c>
      <c r="L64" s="1"/>
    </row>
    <row r="65" spans="1:12" ht="29.25" thickBot="1" x14ac:dyDescent="0.3">
      <c r="A65" s="876"/>
      <c r="B65" s="168" t="s">
        <v>250</v>
      </c>
      <c r="C65" s="882"/>
      <c r="D65" s="885"/>
      <c r="E65" s="869"/>
      <c r="F65" s="871"/>
      <c r="G65" s="872"/>
      <c r="H65" s="169"/>
      <c r="I65" s="169"/>
      <c r="J65" s="186"/>
      <c r="K65" s="20"/>
      <c r="L65" s="1"/>
    </row>
    <row r="66" spans="1:12" ht="29.25" thickBot="1" x14ac:dyDescent="0.3">
      <c r="A66" s="876"/>
      <c r="B66" s="168">
        <v>1</v>
      </c>
      <c r="C66" s="882"/>
      <c r="D66" s="885"/>
      <c r="E66" s="869"/>
      <c r="F66" s="878"/>
      <c r="G66" s="878"/>
      <c r="H66" s="169"/>
      <c r="I66" s="169"/>
      <c r="J66" s="188" t="str">
        <f xml:space="preserve"> IF(OR(C62="X",C64="X",D64="x",C66="x",D66="x" ),"x","")</f>
        <v/>
      </c>
      <c r="K66" s="20" t="s">
        <v>129</v>
      </c>
      <c r="L66" s="1"/>
    </row>
    <row r="67" spans="1:12" ht="15.75" thickBot="1" x14ac:dyDescent="0.3">
      <c r="A67" s="876"/>
      <c r="B67" s="168" t="s">
        <v>130</v>
      </c>
      <c r="C67" s="884"/>
      <c r="D67" s="886"/>
      <c r="E67" s="887"/>
      <c r="F67" s="888"/>
      <c r="G67" s="888"/>
      <c r="H67" s="174"/>
      <c r="I67" s="169"/>
      <c r="J67" s="169"/>
      <c r="K67" s="168"/>
      <c r="L67" s="1"/>
    </row>
    <row r="68" spans="1:12" x14ac:dyDescent="0.25">
      <c r="A68" s="170"/>
      <c r="B68" s="169"/>
      <c r="C68" s="169">
        <v>1</v>
      </c>
      <c r="D68" s="169">
        <v>2</v>
      </c>
      <c r="E68" s="169">
        <v>3</v>
      </c>
      <c r="F68" s="169">
        <v>4</v>
      </c>
      <c r="G68" s="169">
        <v>5</v>
      </c>
      <c r="H68" s="169"/>
      <c r="I68" s="169"/>
      <c r="J68" s="169"/>
      <c r="K68" s="168"/>
      <c r="L68" s="1"/>
    </row>
    <row r="69" spans="1:12" x14ac:dyDescent="0.25">
      <c r="A69" s="170"/>
      <c r="B69" s="169"/>
      <c r="C69" s="169" t="s">
        <v>131</v>
      </c>
      <c r="D69" s="169" t="s">
        <v>132</v>
      </c>
      <c r="E69" s="169" t="s">
        <v>133</v>
      </c>
      <c r="F69" s="169" t="s">
        <v>134</v>
      </c>
      <c r="G69" s="169" t="s">
        <v>135</v>
      </c>
      <c r="H69" s="169"/>
      <c r="I69" s="169"/>
      <c r="J69" s="169"/>
      <c r="K69" s="168"/>
      <c r="L69" s="1"/>
    </row>
    <row r="70" spans="1:12" ht="15" customHeight="1" x14ac:dyDescent="0.25">
      <c r="A70" s="170"/>
      <c r="B70" s="169"/>
      <c r="C70" s="873" t="s">
        <v>136</v>
      </c>
      <c r="D70" s="873"/>
      <c r="E70" s="873"/>
      <c r="F70" s="873"/>
      <c r="G70" s="873"/>
      <c r="H70" s="169"/>
      <c r="I70" s="169"/>
      <c r="J70" s="169"/>
      <c r="K70" s="168"/>
      <c r="L70" s="1"/>
    </row>
    <row r="71" spans="1:12" ht="15" customHeight="1" x14ac:dyDescent="0.25">
      <c r="A71" s="170"/>
      <c r="B71" s="169"/>
      <c r="C71" s="873"/>
      <c r="D71" s="873"/>
      <c r="E71" s="873"/>
      <c r="F71" s="873"/>
      <c r="G71" s="873"/>
      <c r="H71" s="169"/>
      <c r="I71" s="169"/>
      <c r="J71" s="169"/>
      <c r="K71" s="168"/>
      <c r="L71" s="1"/>
    </row>
    <row r="72" spans="1:12" ht="15.75" thickBot="1" x14ac:dyDescent="0.3">
      <c r="A72" s="180"/>
      <c r="B72" s="181"/>
      <c r="C72" s="181"/>
      <c r="D72" s="181"/>
      <c r="E72" s="181"/>
      <c r="F72" s="181"/>
      <c r="G72" s="181"/>
      <c r="H72" s="181"/>
      <c r="I72" s="181"/>
      <c r="J72" s="181"/>
      <c r="K72" s="182"/>
      <c r="L72" s="1"/>
    </row>
    <row r="73" spans="1:12" ht="15.75" thickBot="1" x14ac:dyDescent="0.3">
      <c r="A73" s="1"/>
      <c r="B73" s="1"/>
      <c r="C73" s="1"/>
      <c r="D73" s="1"/>
      <c r="E73" s="1"/>
      <c r="F73" s="1"/>
      <c r="G73" s="1"/>
      <c r="H73" s="1"/>
      <c r="I73" s="1"/>
      <c r="J73" s="1"/>
      <c r="K73" s="1"/>
      <c r="L73" s="1"/>
    </row>
    <row r="74" spans="1:12" ht="16.5" customHeight="1" thickBot="1" x14ac:dyDescent="0.3">
      <c r="A74" s="1061" t="s">
        <v>120</v>
      </c>
      <c r="B74" s="1059" t="str">
        <f>DESCRIPCION!A19</f>
        <v>d</v>
      </c>
      <c r="C74" s="1055"/>
      <c r="D74" s="1055"/>
      <c r="E74" s="1055"/>
      <c r="F74" s="1055"/>
      <c r="G74" s="1055"/>
      <c r="H74" s="1056"/>
      <c r="I74" s="1053" t="s">
        <v>348</v>
      </c>
      <c r="J74" s="1054"/>
      <c r="K74" s="138" t="str">
        <f>IF(J81="x","EXTREMA",IF(J83="x","ALTA",IF(J85="x","MODERADA",IF(J87="x","BAJA",""))))</f>
        <v/>
      </c>
      <c r="L74" s="1"/>
    </row>
    <row r="75" spans="1:12" ht="15.75" customHeight="1" thickBot="1" x14ac:dyDescent="0.3">
      <c r="A75" s="1062"/>
      <c r="B75" s="1060"/>
      <c r="C75" s="1057"/>
      <c r="D75" s="1057"/>
      <c r="E75" s="1057"/>
      <c r="F75" s="1057"/>
      <c r="G75" s="1057"/>
      <c r="H75" s="1058"/>
      <c r="I75" s="1048" t="s">
        <v>349</v>
      </c>
      <c r="J75" s="1049"/>
      <c r="K75" s="190" t="str">
        <f>'VALORACION RIESGOS INHERENTES'!K71</f>
        <v/>
      </c>
      <c r="L75" s="1"/>
    </row>
    <row r="76" spans="1:12" ht="16.5" thickBot="1" x14ac:dyDescent="0.3">
      <c r="A76" s="1063"/>
      <c r="B76" s="845" t="s">
        <v>300</v>
      </c>
      <c r="C76" s="846"/>
      <c r="D76" s="846"/>
      <c r="E76" s="846"/>
      <c r="F76" s="846"/>
      <c r="G76" s="846"/>
      <c r="H76" s="846"/>
      <c r="I76" s="846"/>
      <c r="J76" s="849"/>
      <c r="K76" s="190" t="e">
        <f>'EVALUACIÓN SOLIDEZ CONTROLES'!H23</f>
        <v>#DIV/0!</v>
      </c>
      <c r="L76" s="1"/>
    </row>
    <row r="77" spans="1:12" ht="21.75" customHeight="1" thickBot="1" x14ac:dyDescent="0.3">
      <c r="A77" s="247" t="s">
        <v>122</v>
      </c>
      <c r="B77" s="248"/>
      <c r="C77" s="248"/>
      <c r="D77" s="249"/>
      <c r="E77" s="1050"/>
      <c r="F77" s="1051"/>
      <c r="G77" s="1052"/>
      <c r="H77" s="845" t="s">
        <v>351</v>
      </c>
      <c r="I77" s="849"/>
      <c r="J77" s="850"/>
      <c r="K77" s="851"/>
      <c r="L77" s="1"/>
    </row>
    <row r="78" spans="1:12" ht="36.75" customHeight="1" x14ac:dyDescent="0.25">
      <c r="A78" s="175"/>
      <c r="B78" s="156"/>
      <c r="C78" s="176"/>
      <c r="D78" s="156"/>
      <c r="E78" s="156"/>
      <c r="F78" s="156"/>
      <c r="G78" s="156"/>
      <c r="H78" s="156"/>
      <c r="I78" s="156"/>
      <c r="J78" s="171"/>
      <c r="K78" s="172"/>
      <c r="L78" s="1"/>
    </row>
    <row r="79" spans="1:12" ht="38.25" customHeight="1" x14ac:dyDescent="0.25">
      <c r="A79" s="831" t="s">
        <v>122</v>
      </c>
      <c r="B79" s="156">
        <v>5</v>
      </c>
      <c r="C79" s="832"/>
      <c r="D79" s="811"/>
      <c r="E79" s="812"/>
      <c r="F79" s="812"/>
      <c r="G79" s="812"/>
      <c r="H79" s="156"/>
      <c r="I79" s="156"/>
      <c r="J79" s="826" t="s">
        <v>121</v>
      </c>
      <c r="K79" s="827"/>
      <c r="L79" s="1"/>
    </row>
    <row r="80" spans="1:12" x14ac:dyDescent="0.25">
      <c r="A80" s="831"/>
      <c r="B80" s="156" t="s">
        <v>124</v>
      </c>
      <c r="C80" s="833"/>
      <c r="D80" s="811"/>
      <c r="E80" s="812"/>
      <c r="F80" s="812"/>
      <c r="G80" s="812"/>
      <c r="H80" s="156"/>
      <c r="I80" s="156"/>
      <c r="J80" s="158"/>
      <c r="K80" s="159"/>
      <c r="L80" s="1"/>
    </row>
    <row r="81" spans="1:12" ht="27.75" x14ac:dyDescent="0.25">
      <c r="A81" s="831"/>
      <c r="B81" s="156">
        <v>4</v>
      </c>
      <c r="C81" s="834"/>
      <c r="D81" s="811"/>
      <c r="E81" s="811"/>
      <c r="F81" s="824"/>
      <c r="G81" s="812"/>
      <c r="H81" s="156"/>
      <c r="I81" s="156"/>
      <c r="J81" s="162" t="str">
        <f xml:space="preserve"> IF(OR(E79="X",F79="X",G79="x",F81="x",G81="X",F83="X",G83="X",G85="X" ),"x","")</f>
        <v/>
      </c>
      <c r="K81" s="159" t="s">
        <v>123</v>
      </c>
      <c r="L81" s="1"/>
    </row>
    <row r="82" spans="1:12" ht="27.75" x14ac:dyDescent="0.25">
      <c r="A82" s="831"/>
      <c r="B82" s="156" t="s">
        <v>126</v>
      </c>
      <c r="C82" s="835"/>
      <c r="D82" s="811"/>
      <c r="E82" s="811"/>
      <c r="F82" s="824"/>
      <c r="G82" s="812"/>
      <c r="H82" s="156"/>
      <c r="I82" s="156"/>
      <c r="J82" s="163"/>
      <c r="K82" s="159"/>
      <c r="L82" s="1"/>
    </row>
    <row r="83" spans="1:12" ht="27.75" x14ac:dyDescent="0.25">
      <c r="A83" s="831"/>
      <c r="B83" s="156">
        <v>3</v>
      </c>
      <c r="C83" s="814"/>
      <c r="D83" s="809"/>
      <c r="E83" s="810"/>
      <c r="F83" s="824"/>
      <c r="G83" s="812"/>
      <c r="H83" s="156"/>
      <c r="I83" s="156"/>
      <c r="J83" s="164" t="str">
        <f xml:space="preserve"> IF(OR(C79="X",D79="X",D81="x",E81="x",E83="X",F85="X",F87="X",G87="X" ),"x","")</f>
        <v/>
      </c>
      <c r="K83" s="159" t="s">
        <v>125</v>
      </c>
      <c r="L83" s="1"/>
    </row>
    <row r="84" spans="1:12" ht="27.75" x14ac:dyDescent="0.25">
      <c r="A84" s="831"/>
      <c r="B84" s="156" t="s">
        <v>128</v>
      </c>
      <c r="C84" s="825"/>
      <c r="D84" s="809"/>
      <c r="E84" s="811"/>
      <c r="F84" s="824"/>
      <c r="G84" s="812"/>
      <c r="H84" s="156"/>
      <c r="I84" s="156"/>
      <c r="J84" s="165"/>
      <c r="K84" s="159"/>
      <c r="L84" s="1"/>
    </row>
    <row r="85" spans="1:12" ht="27.75" x14ac:dyDescent="0.25">
      <c r="A85" s="831"/>
      <c r="B85" s="156">
        <v>2</v>
      </c>
      <c r="C85" s="814"/>
      <c r="D85" s="807"/>
      <c r="E85" s="808"/>
      <c r="F85" s="810"/>
      <c r="G85" s="812"/>
      <c r="H85" s="156"/>
      <c r="I85" s="156"/>
      <c r="J85" s="166" t="str">
        <f xml:space="preserve"> IF(OR(C81="X",D83="X",E85="x",E87="x" ),"x","")</f>
        <v/>
      </c>
      <c r="K85" s="159" t="s">
        <v>127</v>
      </c>
      <c r="L85" s="1"/>
    </row>
    <row r="86" spans="1:12" ht="27.75" x14ac:dyDescent="0.25">
      <c r="A86" s="831"/>
      <c r="B86" s="156" t="s">
        <v>250</v>
      </c>
      <c r="C86" s="825"/>
      <c r="D86" s="807"/>
      <c r="E86" s="809"/>
      <c r="F86" s="811"/>
      <c r="G86" s="812"/>
      <c r="H86" s="156"/>
      <c r="I86" s="156"/>
      <c r="J86" s="165"/>
      <c r="K86" s="159"/>
      <c r="L86" s="1"/>
    </row>
    <row r="87" spans="1:12" ht="27.75" x14ac:dyDescent="0.25">
      <c r="A87" s="831"/>
      <c r="B87" s="156">
        <v>1</v>
      </c>
      <c r="C87" s="814"/>
      <c r="D87" s="816"/>
      <c r="E87" s="818"/>
      <c r="F87" s="820"/>
      <c r="G87" s="822"/>
      <c r="H87" s="156"/>
      <c r="I87" s="156"/>
      <c r="J87" s="167" t="str">
        <f xml:space="preserve"> IF(OR(C83="X",C85="X",D85="x",D87="x",C87="x" ),"x","")</f>
        <v/>
      </c>
      <c r="K87" s="159" t="s">
        <v>129</v>
      </c>
      <c r="L87" s="1"/>
    </row>
    <row r="88" spans="1:12" x14ac:dyDescent="0.25">
      <c r="A88" s="831"/>
      <c r="B88" s="156" t="s">
        <v>130</v>
      </c>
      <c r="C88" s="815"/>
      <c r="D88" s="817"/>
      <c r="E88" s="819"/>
      <c r="F88" s="821"/>
      <c r="G88" s="823"/>
      <c r="H88" s="156"/>
      <c r="I88" s="156"/>
      <c r="J88" s="156"/>
      <c r="K88" s="157"/>
      <c r="L88" s="1"/>
    </row>
    <row r="89" spans="1:12" x14ac:dyDescent="0.25">
      <c r="A89" s="175"/>
      <c r="B89" s="156"/>
      <c r="C89" s="156">
        <v>1</v>
      </c>
      <c r="D89" s="156">
        <v>2</v>
      </c>
      <c r="E89" s="156">
        <v>3</v>
      </c>
      <c r="F89" s="156">
        <v>4</v>
      </c>
      <c r="G89" s="156">
        <v>5</v>
      </c>
      <c r="H89" s="156"/>
      <c r="I89" s="156"/>
      <c r="J89" s="156"/>
      <c r="K89" s="157"/>
      <c r="L89" s="1"/>
    </row>
    <row r="90" spans="1:12" x14ac:dyDescent="0.25">
      <c r="A90" s="175"/>
      <c r="B90" s="156"/>
      <c r="C90" s="156" t="s">
        <v>131</v>
      </c>
      <c r="D90" s="156" t="s">
        <v>132</v>
      </c>
      <c r="E90" s="156" t="s">
        <v>133</v>
      </c>
      <c r="F90" s="156" t="s">
        <v>134</v>
      </c>
      <c r="G90" s="156" t="s">
        <v>135</v>
      </c>
      <c r="H90" s="156"/>
      <c r="I90" s="826"/>
      <c r="J90" s="826"/>
      <c r="K90" s="827"/>
      <c r="L90" s="1"/>
    </row>
    <row r="91" spans="1:12" ht="15" customHeight="1" x14ac:dyDescent="0.25">
      <c r="A91" s="175"/>
      <c r="B91" s="156"/>
      <c r="C91" s="813" t="s">
        <v>136</v>
      </c>
      <c r="D91" s="813"/>
      <c r="E91" s="813"/>
      <c r="F91" s="813"/>
      <c r="G91" s="813"/>
      <c r="H91" s="156"/>
      <c r="I91" s="156"/>
      <c r="J91" s="156"/>
      <c r="K91" s="157"/>
      <c r="L91" s="1"/>
    </row>
    <row r="92" spans="1:12" ht="15" customHeight="1" x14ac:dyDescent="0.25">
      <c r="A92" s="175"/>
      <c r="B92" s="156"/>
      <c r="C92" s="813"/>
      <c r="D92" s="813"/>
      <c r="E92" s="813"/>
      <c r="F92" s="813"/>
      <c r="G92" s="813"/>
      <c r="H92" s="156"/>
      <c r="I92" s="156"/>
      <c r="J92" s="156"/>
      <c r="K92" s="157"/>
      <c r="L92" s="1"/>
    </row>
    <row r="93" spans="1:12" ht="15.75" thickBot="1" x14ac:dyDescent="0.3">
      <c r="A93" s="78"/>
      <c r="B93" s="79"/>
      <c r="C93" s="79"/>
      <c r="D93" s="79"/>
      <c r="E93" s="79"/>
      <c r="F93" s="79"/>
      <c r="G93" s="79"/>
      <c r="H93" s="79"/>
      <c r="I93" s="79"/>
      <c r="J93" s="79"/>
      <c r="K93" s="80"/>
      <c r="L93" s="1"/>
    </row>
    <row r="94" spans="1:12" ht="15.75" thickBot="1" x14ac:dyDescent="0.3">
      <c r="A94" s="1"/>
      <c r="B94" s="1"/>
      <c r="C94" s="1"/>
      <c r="D94" s="1"/>
      <c r="E94" s="1"/>
      <c r="F94" s="1"/>
      <c r="G94" s="1"/>
      <c r="H94" s="1"/>
      <c r="I94" s="1"/>
      <c r="J94" s="1"/>
      <c r="K94" s="1"/>
      <c r="L94" s="1"/>
    </row>
    <row r="95" spans="1:12" ht="15.75" customHeight="1" thickBot="1" x14ac:dyDescent="0.3">
      <c r="A95" s="1061" t="s">
        <v>120</v>
      </c>
      <c r="B95" s="1055" t="str">
        <f>DESCRIPCION!A22</f>
        <v>e</v>
      </c>
      <c r="C95" s="1055"/>
      <c r="D95" s="1055"/>
      <c r="E95" s="1055"/>
      <c r="F95" s="1055"/>
      <c r="G95" s="1055"/>
      <c r="H95" s="1056"/>
      <c r="I95" s="1053" t="s">
        <v>348</v>
      </c>
      <c r="J95" s="1054"/>
      <c r="K95" s="138" t="str">
        <f>IF(J102="x","EXTREMA",IF(J104="x","ALTA",IF(J106="x","MODERADA",IF(J108="x","BAJA",""))))</f>
        <v/>
      </c>
      <c r="L95" s="1"/>
    </row>
    <row r="96" spans="1:12" ht="16.5" thickBot="1" x14ac:dyDescent="0.3">
      <c r="A96" s="1062"/>
      <c r="B96" s="1057"/>
      <c r="C96" s="1057"/>
      <c r="D96" s="1057"/>
      <c r="E96" s="1057"/>
      <c r="F96" s="1057"/>
      <c r="G96" s="1057"/>
      <c r="H96" s="1058"/>
      <c r="I96" s="1048" t="s">
        <v>349</v>
      </c>
      <c r="J96" s="1049"/>
      <c r="K96" s="191" t="str">
        <f>'VALORACION RIESGOS INHERENTES'!K91</f>
        <v/>
      </c>
      <c r="L96" s="1"/>
    </row>
    <row r="97" spans="1:12" ht="16.5" thickBot="1" x14ac:dyDescent="0.3">
      <c r="A97" s="1063"/>
      <c r="B97" s="1048" t="s">
        <v>300</v>
      </c>
      <c r="C97" s="1077"/>
      <c r="D97" s="1077"/>
      <c r="E97" s="1077"/>
      <c r="F97" s="1077"/>
      <c r="G97" s="1077"/>
      <c r="H97" s="1077"/>
      <c r="I97" s="1077"/>
      <c r="J97" s="1049"/>
      <c r="K97" s="191" t="e">
        <f>'EVALUACIÓN SOLIDEZ CONTROLES'!H27</f>
        <v>#DIV/0!</v>
      </c>
      <c r="L97" s="1"/>
    </row>
    <row r="98" spans="1:12" ht="20.25" customHeight="1" thickBot="1" x14ac:dyDescent="0.3">
      <c r="A98" s="247" t="s">
        <v>122</v>
      </c>
      <c r="B98" s="248"/>
      <c r="C98" s="248"/>
      <c r="D98" s="249"/>
      <c r="E98" s="1050"/>
      <c r="F98" s="1051"/>
      <c r="G98" s="1052"/>
      <c r="H98" s="845" t="s">
        <v>351</v>
      </c>
      <c r="I98" s="849"/>
      <c r="J98" s="850"/>
      <c r="K98" s="851"/>
      <c r="L98" s="1"/>
    </row>
    <row r="99" spans="1:12" ht="38.25" customHeight="1" x14ac:dyDescent="0.25">
      <c r="A99" s="175"/>
      <c r="B99" s="156"/>
      <c r="C99" s="176"/>
      <c r="D99" s="156"/>
      <c r="E99" s="156"/>
      <c r="F99" s="156"/>
      <c r="G99" s="156"/>
      <c r="H99" s="156"/>
      <c r="I99" s="156"/>
      <c r="J99" s="171"/>
      <c r="K99" s="172"/>
      <c r="L99" s="1"/>
    </row>
    <row r="100" spans="1:12" ht="39" customHeight="1" x14ac:dyDescent="0.25">
      <c r="A100" s="831" t="s">
        <v>122</v>
      </c>
      <c r="B100" s="156">
        <v>5</v>
      </c>
      <c r="C100" s="832"/>
      <c r="D100" s="811"/>
      <c r="E100" s="812"/>
      <c r="F100" s="812"/>
      <c r="G100" s="812"/>
      <c r="H100" s="156"/>
      <c r="I100" s="156"/>
      <c r="J100" s="826" t="s">
        <v>121</v>
      </c>
      <c r="K100" s="827"/>
      <c r="L100" s="1"/>
    </row>
    <row r="101" spans="1:12" x14ac:dyDescent="0.25">
      <c r="A101" s="831"/>
      <c r="B101" s="156" t="s">
        <v>124</v>
      </c>
      <c r="C101" s="833"/>
      <c r="D101" s="811"/>
      <c r="E101" s="812"/>
      <c r="F101" s="812"/>
      <c r="G101" s="812"/>
      <c r="H101" s="156"/>
      <c r="I101" s="156"/>
      <c r="J101" s="158"/>
      <c r="K101" s="159"/>
      <c r="L101" s="1"/>
    </row>
    <row r="102" spans="1:12" ht="27.75" x14ac:dyDescent="0.25">
      <c r="A102" s="831"/>
      <c r="B102" s="156">
        <v>4</v>
      </c>
      <c r="C102" s="834"/>
      <c r="D102" s="811"/>
      <c r="E102" s="811"/>
      <c r="F102" s="824"/>
      <c r="G102" s="812"/>
      <c r="H102" s="156"/>
      <c r="I102" s="156"/>
      <c r="J102" s="162" t="str">
        <f xml:space="preserve"> IF(OR(E100="X",F100="X",G100="x",F102="x",G102="X",F104="X",G104="X",G106="X" ),"x","")</f>
        <v/>
      </c>
      <c r="K102" s="159" t="s">
        <v>123</v>
      </c>
      <c r="L102" s="1"/>
    </row>
    <row r="103" spans="1:12" ht="27.75" x14ac:dyDescent="0.25">
      <c r="A103" s="831"/>
      <c r="B103" s="156" t="s">
        <v>126</v>
      </c>
      <c r="C103" s="835"/>
      <c r="D103" s="811"/>
      <c r="E103" s="811"/>
      <c r="F103" s="824"/>
      <c r="G103" s="812"/>
      <c r="H103" s="156"/>
      <c r="I103" s="156"/>
      <c r="J103" s="163"/>
      <c r="K103" s="159"/>
      <c r="L103" s="1"/>
    </row>
    <row r="104" spans="1:12" ht="27.75" x14ac:dyDescent="0.25">
      <c r="A104" s="831"/>
      <c r="B104" s="156">
        <v>3</v>
      </c>
      <c r="C104" s="814"/>
      <c r="D104" s="809"/>
      <c r="E104" s="810"/>
      <c r="F104" s="824"/>
      <c r="G104" s="812"/>
      <c r="H104" s="156"/>
      <c r="I104" s="156"/>
      <c r="J104" s="164" t="str">
        <f xml:space="preserve"> IF(OR(C100="X",D100="X",D102="x",E102="x",E104="X",F106="X",F108="X",G108="X" ),"x","")</f>
        <v/>
      </c>
      <c r="K104" s="159" t="s">
        <v>125</v>
      </c>
      <c r="L104" s="1"/>
    </row>
    <row r="105" spans="1:12" ht="27.75" x14ac:dyDescent="0.25">
      <c r="A105" s="831"/>
      <c r="B105" s="156" t="s">
        <v>128</v>
      </c>
      <c r="C105" s="825"/>
      <c r="D105" s="809"/>
      <c r="E105" s="811"/>
      <c r="F105" s="824"/>
      <c r="G105" s="812"/>
      <c r="H105" s="156"/>
      <c r="I105" s="156"/>
      <c r="J105" s="165"/>
      <c r="K105" s="159"/>
      <c r="L105" s="1"/>
    </row>
    <row r="106" spans="1:12" ht="27.75" x14ac:dyDescent="0.25">
      <c r="A106" s="831"/>
      <c r="B106" s="156">
        <v>2</v>
      </c>
      <c r="C106" s="814"/>
      <c r="D106" s="807"/>
      <c r="E106" s="808"/>
      <c r="F106" s="810"/>
      <c r="G106" s="812"/>
      <c r="H106" s="156"/>
      <c r="I106" s="156"/>
      <c r="J106" s="166" t="str">
        <f xml:space="preserve"> IF(OR(C102="X",D104="X",E108="x",E106="x" ),"x","")</f>
        <v/>
      </c>
      <c r="K106" s="159" t="s">
        <v>127</v>
      </c>
      <c r="L106" s="1"/>
    </row>
    <row r="107" spans="1:12" ht="27.75" x14ac:dyDescent="0.25">
      <c r="A107" s="831"/>
      <c r="B107" s="156" t="s">
        <v>250</v>
      </c>
      <c r="C107" s="825"/>
      <c r="D107" s="807"/>
      <c r="E107" s="809"/>
      <c r="F107" s="811"/>
      <c r="G107" s="812"/>
      <c r="H107" s="156"/>
      <c r="I107" s="156"/>
      <c r="J107" s="165"/>
      <c r="K107" s="159"/>
      <c r="L107" s="1"/>
    </row>
    <row r="108" spans="1:12" ht="27.75" x14ac:dyDescent="0.25">
      <c r="A108" s="831"/>
      <c r="B108" s="156">
        <v>1</v>
      </c>
      <c r="C108" s="814"/>
      <c r="D108" s="816"/>
      <c r="E108" s="818"/>
      <c r="F108" s="820"/>
      <c r="G108" s="822"/>
      <c r="H108" s="156"/>
      <c r="I108" s="156"/>
      <c r="J108" s="167" t="str">
        <f xml:space="preserve"> IF(OR(C104="X",C106="X",C108="x",D106="x",D108="x" ),"x","")</f>
        <v/>
      </c>
      <c r="K108" s="159" t="s">
        <v>129</v>
      </c>
      <c r="L108" s="1"/>
    </row>
    <row r="109" spans="1:12" x14ac:dyDescent="0.25">
      <c r="A109" s="831"/>
      <c r="B109" s="156" t="s">
        <v>130</v>
      </c>
      <c r="C109" s="815"/>
      <c r="D109" s="817"/>
      <c r="E109" s="819"/>
      <c r="F109" s="821"/>
      <c r="G109" s="823"/>
      <c r="H109" s="156"/>
      <c r="I109" s="156"/>
      <c r="J109" s="156"/>
      <c r="K109" s="157"/>
      <c r="L109" s="1"/>
    </row>
    <row r="110" spans="1:12" x14ac:dyDescent="0.25">
      <c r="A110" s="175"/>
      <c r="B110" s="156"/>
      <c r="C110" s="156">
        <v>1</v>
      </c>
      <c r="D110" s="156">
        <v>2</v>
      </c>
      <c r="E110" s="156">
        <v>3</v>
      </c>
      <c r="F110" s="156">
        <v>4</v>
      </c>
      <c r="G110" s="156">
        <v>5</v>
      </c>
      <c r="H110" s="156"/>
      <c r="I110" s="156"/>
      <c r="J110" s="156"/>
      <c r="K110" s="157"/>
      <c r="L110" s="1"/>
    </row>
    <row r="111" spans="1:12" x14ac:dyDescent="0.25">
      <c r="A111" s="175"/>
      <c r="B111" s="156"/>
      <c r="C111" s="156" t="s">
        <v>131</v>
      </c>
      <c r="D111" s="156" t="s">
        <v>132</v>
      </c>
      <c r="E111" s="156" t="s">
        <v>133</v>
      </c>
      <c r="F111" s="156" t="s">
        <v>134</v>
      </c>
      <c r="G111" s="156" t="s">
        <v>135</v>
      </c>
      <c r="H111" s="156"/>
      <c r="I111" s="156"/>
      <c r="J111" s="156"/>
      <c r="K111" s="157"/>
      <c r="L111" s="1"/>
    </row>
    <row r="112" spans="1:12" ht="15" customHeight="1" x14ac:dyDescent="0.25">
      <c r="A112" s="175"/>
      <c r="B112" s="156"/>
      <c r="C112" s="813" t="s">
        <v>136</v>
      </c>
      <c r="D112" s="813"/>
      <c r="E112" s="813"/>
      <c r="F112" s="813"/>
      <c r="G112" s="813"/>
      <c r="H112" s="156"/>
      <c r="I112" s="156"/>
      <c r="J112" s="156"/>
      <c r="K112" s="157"/>
      <c r="L112" s="1"/>
    </row>
    <row r="113" spans="1:12" ht="15" customHeight="1" x14ac:dyDescent="0.25">
      <c r="A113" s="175"/>
      <c r="B113" s="156"/>
      <c r="C113" s="813"/>
      <c r="D113" s="813"/>
      <c r="E113" s="813"/>
      <c r="F113" s="813"/>
      <c r="G113" s="813"/>
      <c r="H113" s="156"/>
      <c r="I113" s="156"/>
      <c r="J113" s="156"/>
      <c r="K113" s="157"/>
      <c r="L113" s="1"/>
    </row>
    <row r="114" spans="1:12" ht="15.75" thickBot="1" x14ac:dyDescent="0.3">
      <c r="A114" s="78"/>
      <c r="B114" s="79"/>
      <c r="C114" s="79"/>
      <c r="D114" s="79"/>
      <c r="E114" s="79"/>
      <c r="F114" s="79"/>
      <c r="G114" s="79"/>
      <c r="H114" s="79"/>
      <c r="I114" s="79"/>
      <c r="J114" s="79"/>
      <c r="K114" s="80"/>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61" t="s">
        <v>120</v>
      </c>
      <c r="B116" s="1055" t="str">
        <f>DESCRIPCION!A25</f>
        <v>f</v>
      </c>
      <c r="C116" s="1055"/>
      <c r="D116" s="1055"/>
      <c r="E116" s="1055"/>
      <c r="F116" s="1055"/>
      <c r="G116" s="1055"/>
      <c r="H116" s="1056"/>
      <c r="I116" s="1053" t="s">
        <v>348</v>
      </c>
      <c r="J116" s="1054"/>
      <c r="K116" s="138" t="str">
        <f>IF(J123="x","EXTREMA",IF(J125="x","ALTA",IF(J127="x","MODERADA",IF(J129="x","BAJA",""))))</f>
        <v/>
      </c>
      <c r="L116" s="1"/>
    </row>
    <row r="117" spans="1:12" ht="16.5" thickBot="1" x14ac:dyDescent="0.3">
      <c r="A117" s="1062"/>
      <c r="B117" s="1057"/>
      <c r="C117" s="1057"/>
      <c r="D117" s="1057"/>
      <c r="E117" s="1057"/>
      <c r="F117" s="1057"/>
      <c r="G117" s="1057"/>
      <c r="H117" s="1058"/>
      <c r="I117" s="1048" t="s">
        <v>349</v>
      </c>
      <c r="J117" s="1049"/>
      <c r="K117" s="191" t="str">
        <f>'VALORACION RIESGOS INHERENTES'!K111</f>
        <v/>
      </c>
      <c r="L117" s="1"/>
    </row>
    <row r="118" spans="1:12" ht="16.5" thickBot="1" x14ac:dyDescent="0.3">
      <c r="A118" s="1063"/>
      <c r="B118" s="845" t="s">
        <v>300</v>
      </c>
      <c r="C118" s="846"/>
      <c r="D118" s="846"/>
      <c r="E118" s="846"/>
      <c r="F118" s="846"/>
      <c r="G118" s="846"/>
      <c r="H118" s="846"/>
      <c r="I118" s="846"/>
      <c r="J118" s="849"/>
      <c r="K118" s="191" t="str">
        <f>'EVALUACIÓN SOLIDEZ CONTROLES'!H31</f>
        <v xml:space="preserve"> </v>
      </c>
      <c r="L118" s="1"/>
    </row>
    <row r="119" spans="1:12" ht="17.25" customHeight="1" thickBot="1" x14ac:dyDescent="0.3">
      <c r="A119" s="247" t="s">
        <v>122</v>
      </c>
      <c r="B119" s="248"/>
      <c r="C119" s="248"/>
      <c r="D119" s="249"/>
      <c r="E119" s="1050"/>
      <c r="F119" s="1051"/>
      <c r="G119" s="1052"/>
      <c r="H119" s="845" t="s">
        <v>351</v>
      </c>
      <c r="I119" s="849"/>
      <c r="J119" s="850"/>
      <c r="K119" s="851"/>
      <c r="L119" s="1"/>
    </row>
    <row r="120" spans="1:12" ht="39.75" customHeight="1" x14ac:dyDescent="0.25">
      <c r="A120" s="175"/>
      <c r="B120" s="156"/>
      <c r="C120" s="176"/>
      <c r="D120" s="156"/>
      <c r="E120" s="156"/>
      <c r="F120" s="156"/>
      <c r="G120" s="156"/>
      <c r="H120" s="156"/>
      <c r="I120" s="156"/>
      <c r="J120" s="59"/>
      <c r="K120" s="70"/>
      <c r="L120" s="1"/>
    </row>
    <row r="121" spans="1:12" ht="15" customHeight="1" x14ac:dyDescent="0.25">
      <c r="A121" s="831" t="s">
        <v>122</v>
      </c>
      <c r="B121" s="156">
        <v>5</v>
      </c>
      <c r="C121" s="852"/>
      <c r="D121" s="843"/>
      <c r="E121" s="844"/>
      <c r="F121" s="844"/>
      <c r="G121" s="844"/>
      <c r="H121" s="189"/>
      <c r="I121" s="156"/>
      <c r="J121" s="826" t="s">
        <v>121</v>
      </c>
      <c r="K121" s="827"/>
      <c r="L121" s="1"/>
    </row>
    <row r="122" spans="1:12" ht="33" x14ac:dyDescent="0.25">
      <c r="A122" s="831"/>
      <c r="B122" s="156" t="s">
        <v>124</v>
      </c>
      <c r="C122" s="853"/>
      <c r="D122" s="843"/>
      <c r="E122" s="844"/>
      <c r="F122" s="844"/>
      <c r="G122" s="844"/>
      <c r="H122" s="189"/>
      <c r="I122" s="156"/>
      <c r="J122" s="158"/>
      <c r="K122" s="159"/>
      <c r="L122" s="1"/>
    </row>
    <row r="123" spans="1:12" ht="33" x14ac:dyDescent="0.25">
      <c r="A123" s="831"/>
      <c r="B123" s="156">
        <v>4</v>
      </c>
      <c r="C123" s="854"/>
      <c r="D123" s="843"/>
      <c r="E123" s="843"/>
      <c r="F123" s="856"/>
      <c r="G123" s="844"/>
      <c r="H123" s="189"/>
      <c r="I123" s="156"/>
      <c r="J123" s="162" t="str">
        <f xml:space="preserve"> IF(OR(E121="X",F121="X",G121="x",F123="x",G123="X",F125="X",G125="X",G127="X" ),"x","")</f>
        <v/>
      </c>
      <c r="K123" s="159" t="s">
        <v>123</v>
      </c>
      <c r="L123" s="1"/>
    </row>
    <row r="124" spans="1:12" ht="33" x14ac:dyDescent="0.25">
      <c r="A124" s="831"/>
      <c r="B124" s="156" t="s">
        <v>126</v>
      </c>
      <c r="C124" s="855"/>
      <c r="D124" s="843"/>
      <c r="E124" s="843"/>
      <c r="F124" s="856"/>
      <c r="G124" s="844"/>
      <c r="H124" s="189"/>
      <c r="I124" s="156"/>
      <c r="J124" s="163"/>
      <c r="K124" s="159"/>
      <c r="L124" s="1"/>
    </row>
    <row r="125" spans="1:12" ht="33" x14ac:dyDescent="0.25">
      <c r="A125" s="831"/>
      <c r="B125" s="156">
        <v>3</v>
      </c>
      <c r="C125" s="857"/>
      <c r="D125" s="841"/>
      <c r="E125" s="842"/>
      <c r="F125" s="856"/>
      <c r="G125" s="844"/>
      <c r="H125" s="189"/>
      <c r="I125" s="156"/>
      <c r="J125" s="164" t="str">
        <f xml:space="preserve"> IF(OR(C121="X",D121="X",D123="x",E123="x",E125="X",F127="X",F129="X",G129="X" ),"x","")</f>
        <v/>
      </c>
      <c r="K125" s="159" t="s">
        <v>125</v>
      </c>
      <c r="L125" s="1"/>
    </row>
    <row r="126" spans="1:12" ht="33" x14ac:dyDescent="0.25">
      <c r="A126" s="831"/>
      <c r="B126" s="156" t="s">
        <v>128</v>
      </c>
      <c r="C126" s="858"/>
      <c r="D126" s="841"/>
      <c r="E126" s="843"/>
      <c r="F126" s="856"/>
      <c r="G126" s="844"/>
      <c r="H126" s="189"/>
      <c r="I126" s="156"/>
      <c r="J126" s="165"/>
      <c r="K126" s="159"/>
      <c r="L126" s="1"/>
    </row>
    <row r="127" spans="1:12" ht="33" x14ac:dyDescent="0.25">
      <c r="A127" s="831"/>
      <c r="B127" s="156">
        <v>2</v>
      </c>
      <c r="C127" s="857"/>
      <c r="D127" s="839"/>
      <c r="E127" s="840"/>
      <c r="F127" s="842"/>
      <c r="G127" s="844"/>
      <c r="H127" s="189"/>
      <c r="I127" s="156"/>
      <c r="J127" s="166" t="str">
        <f xml:space="preserve"> IF(OR(C123="X",D125="X",E127="x",E129="x" ),"x","")</f>
        <v/>
      </c>
      <c r="K127" s="159" t="s">
        <v>127</v>
      </c>
      <c r="L127" s="1"/>
    </row>
    <row r="128" spans="1:12" ht="33" x14ac:dyDescent="0.25">
      <c r="A128" s="831"/>
      <c r="B128" s="156" t="s">
        <v>250</v>
      </c>
      <c r="C128" s="858"/>
      <c r="D128" s="839"/>
      <c r="E128" s="841"/>
      <c r="F128" s="843"/>
      <c r="G128" s="844"/>
      <c r="H128" s="189"/>
      <c r="I128" s="156"/>
      <c r="J128" s="165"/>
      <c r="K128" s="159"/>
      <c r="L128" s="1"/>
    </row>
    <row r="129" spans="1:12" ht="33" x14ac:dyDescent="0.25">
      <c r="A129" s="831"/>
      <c r="B129" s="156">
        <v>1</v>
      </c>
      <c r="C129" s="857"/>
      <c r="D129" s="860"/>
      <c r="E129" s="862"/>
      <c r="F129" s="864"/>
      <c r="G129" s="866"/>
      <c r="H129" s="189"/>
      <c r="I129" s="156"/>
      <c r="J129" s="167" t="str">
        <f xml:space="preserve"> IF(OR(C125="X",C127="X",D127="x",C129="x",D129="x" ),"x","")</f>
        <v/>
      </c>
      <c r="K129" s="159" t="s">
        <v>129</v>
      </c>
      <c r="L129" s="1"/>
    </row>
    <row r="130" spans="1:12" ht="33" x14ac:dyDescent="0.25">
      <c r="A130" s="831"/>
      <c r="B130" s="156" t="s">
        <v>130</v>
      </c>
      <c r="C130" s="859"/>
      <c r="D130" s="861"/>
      <c r="E130" s="863"/>
      <c r="F130" s="865"/>
      <c r="G130" s="867"/>
      <c r="H130" s="189"/>
      <c r="I130" s="156"/>
      <c r="J130" s="156"/>
      <c r="K130" s="157"/>
      <c r="L130" s="1"/>
    </row>
    <row r="131" spans="1:12" x14ac:dyDescent="0.25">
      <c r="A131" s="175"/>
      <c r="B131" s="156"/>
      <c r="C131" s="156">
        <v>1</v>
      </c>
      <c r="D131" s="156">
        <v>2</v>
      </c>
      <c r="E131" s="156">
        <v>3</v>
      </c>
      <c r="F131" s="156">
        <v>4</v>
      </c>
      <c r="G131" s="156">
        <v>5</v>
      </c>
      <c r="H131" s="156"/>
      <c r="I131" s="156"/>
      <c r="J131" s="156"/>
      <c r="K131" s="157"/>
      <c r="L131" s="1"/>
    </row>
    <row r="132" spans="1:12" x14ac:dyDescent="0.25">
      <c r="A132" s="175"/>
      <c r="B132" s="156"/>
      <c r="C132" s="156" t="s">
        <v>131</v>
      </c>
      <c r="D132" s="156" t="s">
        <v>132</v>
      </c>
      <c r="E132" s="156" t="s">
        <v>133</v>
      </c>
      <c r="F132" s="156" t="s">
        <v>134</v>
      </c>
      <c r="G132" s="156" t="s">
        <v>135</v>
      </c>
      <c r="H132" s="156"/>
      <c r="I132" s="156"/>
      <c r="J132" s="156"/>
      <c r="K132" s="157"/>
      <c r="L132" s="1"/>
    </row>
    <row r="133" spans="1:12" ht="15" customHeight="1" x14ac:dyDescent="0.25">
      <c r="A133" s="175"/>
      <c r="B133" s="156"/>
      <c r="C133" s="813" t="s">
        <v>136</v>
      </c>
      <c r="D133" s="813"/>
      <c r="E133" s="813"/>
      <c r="F133" s="813"/>
      <c r="G133" s="813"/>
      <c r="H133" s="156"/>
      <c r="I133" s="156"/>
      <c r="J133" s="156"/>
      <c r="K133" s="157"/>
      <c r="L133" s="1"/>
    </row>
    <row r="134" spans="1:12" ht="15" customHeight="1" x14ac:dyDescent="0.25">
      <c r="A134" s="175"/>
      <c r="B134" s="156"/>
      <c r="C134" s="813"/>
      <c r="D134" s="813"/>
      <c r="E134" s="813"/>
      <c r="F134" s="813"/>
      <c r="G134" s="813"/>
      <c r="H134" s="156"/>
      <c r="I134" s="156"/>
      <c r="J134" s="156"/>
      <c r="K134" s="157"/>
      <c r="L134" s="1"/>
    </row>
    <row r="135" spans="1:12" ht="15.75" thickBot="1" x14ac:dyDescent="0.3">
      <c r="A135" s="78"/>
      <c r="B135" s="79"/>
      <c r="C135" s="79"/>
      <c r="D135" s="79"/>
      <c r="E135" s="79"/>
      <c r="F135" s="79"/>
      <c r="G135" s="79"/>
      <c r="H135" s="79"/>
      <c r="I135" s="79"/>
      <c r="J135" s="79"/>
      <c r="K135" s="80"/>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61" t="s">
        <v>120</v>
      </c>
      <c r="B137" s="1059" t="str">
        <f>DESCRIPCION!A28</f>
        <v>g</v>
      </c>
      <c r="C137" s="1055"/>
      <c r="D137" s="1055"/>
      <c r="E137" s="1055"/>
      <c r="F137" s="1055"/>
      <c r="G137" s="1055"/>
      <c r="H137" s="1056"/>
      <c r="I137" s="1053" t="s">
        <v>348</v>
      </c>
      <c r="J137" s="1054"/>
      <c r="K137" s="138" t="str">
        <f>IF(J144="x","EXTREMA",IF(J146="x","ALTA",IF(J148="x","MODERADA",IF(J150="x","BAJA",""))))</f>
        <v/>
      </c>
      <c r="L137" s="1"/>
    </row>
    <row r="138" spans="1:12" ht="16.5" thickBot="1" x14ac:dyDescent="0.3">
      <c r="A138" s="1062"/>
      <c r="B138" s="1060"/>
      <c r="C138" s="1057"/>
      <c r="D138" s="1057"/>
      <c r="E138" s="1057"/>
      <c r="F138" s="1057"/>
      <c r="G138" s="1057"/>
      <c r="H138" s="1058"/>
      <c r="I138" s="1048" t="s">
        <v>349</v>
      </c>
      <c r="J138" s="1049"/>
      <c r="K138" s="191" t="str">
        <f>'VALORACION RIESGOS INHERENTES'!K131</f>
        <v/>
      </c>
      <c r="L138" s="1"/>
    </row>
    <row r="139" spans="1:12" ht="16.5" thickBot="1" x14ac:dyDescent="0.3">
      <c r="A139" s="1063"/>
      <c r="B139" s="845" t="s">
        <v>300</v>
      </c>
      <c r="C139" s="846"/>
      <c r="D139" s="846"/>
      <c r="E139" s="846"/>
      <c r="F139" s="846"/>
      <c r="G139" s="846"/>
      <c r="H139" s="846"/>
      <c r="I139" s="846"/>
      <c r="J139" s="849"/>
      <c r="K139" s="190" t="e">
        <f>'EVALUACIÓN SOLIDEZ CONTROLES'!H35</f>
        <v>#DIV/0!</v>
      </c>
      <c r="L139" s="1"/>
    </row>
    <row r="140" spans="1:12" ht="18" customHeight="1" thickBot="1" x14ac:dyDescent="0.3">
      <c r="A140" s="247" t="s">
        <v>122</v>
      </c>
      <c r="B140" s="248"/>
      <c r="C140" s="248"/>
      <c r="D140" s="249"/>
      <c r="E140" s="1050"/>
      <c r="F140" s="1051"/>
      <c r="G140" s="1052"/>
      <c r="H140" s="845" t="s">
        <v>351</v>
      </c>
      <c r="I140" s="849"/>
      <c r="J140" s="850"/>
      <c r="K140" s="851"/>
      <c r="L140" s="1"/>
    </row>
    <row r="141" spans="1:12" ht="42" customHeight="1" x14ac:dyDescent="0.25">
      <c r="A141" s="175"/>
      <c r="B141" s="156"/>
      <c r="C141" s="176"/>
      <c r="D141" s="156"/>
      <c r="E141" s="156"/>
      <c r="F141" s="156"/>
      <c r="G141" s="156"/>
      <c r="H141" s="156"/>
      <c r="I141" s="156"/>
      <c r="J141" s="171"/>
      <c r="K141" s="172"/>
      <c r="L141" s="1"/>
    </row>
    <row r="142" spans="1:12" ht="41.25" customHeight="1" x14ac:dyDescent="0.25">
      <c r="A142" s="831" t="s">
        <v>122</v>
      </c>
      <c r="B142" s="156">
        <v>5</v>
      </c>
      <c r="C142" s="832"/>
      <c r="D142" s="811"/>
      <c r="E142" s="812"/>
      <c r="F142" s="812"/>
      <c r="G142" s="812"/>
      <c r="H142" s="156"/>
      <c r="I142" s="156"/>
      <c r="J142" s="826" t="s">
        <v>121</v>
      </c>
      <c r="K142" s="827"/>
      <c r="L142" s="1"/>
    </row>
    <row r="143" spans="1:12" x14ac:dyDescent="0.25">
      <c r="A143" s="831"/>
      <c r="B143" s="156" t="s">
        <v>124</v>
      </c>
      <c r="C143" s="833"/>
      <c r="D143" s="811"/>
      <c r="E143" s="812"/>
      <c r="F143" s="812"/>
      <c r="G143" s="812"/>
      <c r="H143" s="156"/>
      <c r="I143" s="156"/>
      <c r="J143" s="158"/>
      <c r="K143" s="159"/>
      <c r="L143" s="1"/>
    </row>
    <row r="144" spans="1:12" ht="27.75" x14ac:dyDescent="0.25">
      <c r="A144" s="831"/>
      <c r="B144" s="156">
        <v>4</v>
      </c>
      <c r="C144" s="834"/>
      <c r="D144" s="811"/>
      <c r="E144" s="811"/>
      <c r="F144" s="824"/>
      <c r="G144" s="812"/>
      <c r="H144" s="156"/>
      <c r="I144" s="156"/>
      <c r="J144" s="162" t="str">
        <f xml:space="preserve"> IF(OR(E142="X",F142="X",G142="x",F144="x",G144="X",F146="X",G146="X",G148="X" ),"x","")</f>
        <v/>
      </c>
      <c r="K144" s="159" t="s">
        <v>123</v>
      </c>
      <c r="L144" s="1"/>
    </row>
    <row r="145" spans="1:12" ht="27.75" x14ac:dyDescent="0.25">
      <c r="A145" s="831"/>
      <c r="B145" s="156" t="s">
        <v>126</v>
      </c>
      <c r="C145" s="835"/>
      <c r="D145" s="811"/>
      <c r="E145" s="811"/>
      <c r="F145" s="824"/>
      <c r="G145" s="812"/>
      <c r="H145" s="156"/>
      <c r="I145" s="156"/>
      <c r="J145" s="163"/>
      <c r="K145" s="159"/>
      <c r="L145" s="1"/>
    </row>
    <row r="146" spans="1:12" ht="27.75" x14ac:dyDescent="0.25">
      <c r="A146" s="831"/>
      <c r="B146" s="156">
        <v>3</v>
      </c>
      <c r="C146" s="814"/>
      <c r="D146" s="809"/>
      <c r="E146" s="810"/>
      <c r="F146" s="824"/>
      <c r="G146" s="812"/>
      <c r="H146" s="156"/>
      <c r="I146" s="156"/>
      <c r="J146" s="164" t="str">
        <f xml:space="preserve"> IF(OR(C142="X",D142="X",D144="x",E144="x",E146="X",F148="X",F150="X",G150="X" ),"x","")</f>
        <v/>
      </c>
      <c r="K146" s="159" t="s">
        <v>125</v>
      </c>
      <c r="L146" s="1"/>
    </row>
    <row r="147" spans="1:12" ht="27.75" x14ac:dyDescent="0.25">
      <c r="A147" s="831"/>
      <c r="B147" s="156" t="s">
        <v>128</v>
      </c>
      <c r="C147" s="825"/>
      <c r="D147" s="809"/>
      <c r="E147" s="811"/>
      <c r="F147" s="824"/>
      <c r="G147" s="812"/>
      <c r="H147" s="156"/>
      <c r="I147" s="156"/>
      <c r="J147" s="165"/>
      <c r="K147" s="159"/>
      <c r="L147" s="1"/>
    </row>
    <row r="148" spans="1:12" ht="27.75" x14ac:dyDescent="0.25">
      <c r="A148" s="831"/>
      <c r="B148" s="156">
        <v>2</v>
      </c>
      <c r="C148" s="814"/>
      <c r="D148" s="807"/>
      <c r="E148" s="808"/>
      <c r="F148" s="810"/>
      <c r="G148" s="812"/>
      <c r="H148" s="156"/>
      <c r="I148" s="156"/>
      <c r="J148" s="166" t="str">
        <f xml:space="preserve"> IF(OR(C144="X",D146="X",E148="x",E150="x" ),"x","")</f>
        <v/>
      </c>
      <c r="K148" s="159" t="s">
        <v>127</v>
      </c>
      <c r="L148" s="1"/>
    </row>
    <row r="149" spans="1:12" ht="27.75" x14ac:dyDescent="0.25">
      <c r="A149" s="831"/>
      <c r="B149" s="156" t="s">
        <v>250</v>
      </c>
      <c r="C149" s="825"/>
      <c r="D149" s="807"/>
      <c r="E149" s="809"/>
      <c r="F149" s="811"/>
      <c r="G149" s="812"/>
      <c r="H149" s="156"/>
      <c r="I149" s="156"/>
      <c r="J149" s="165"/>
      <c r="K149" s="159"/>
      <c r="L149" s="1"/>
    </row>
    <row r="150" spans="1:12" ht="27.75" x14ac:dyDescent="0.25">
      <c r="A150" s="831"/>
      <c r="B150" s="156">
        <v>1</v>
      </c>
      <c r="C150" s="814"/>
      <c r="D150" s="816"/>
      <c r="E150" s="818"/>
      <c r="F150" s="820"/>
      <c r="G150" s="822"/>
      <c r="H150" s="156"/>
      <c r="I150" s="156"/>
      <c r="J150" s="167" t="str">
        <f xml:space="preserve"> IF(OR(C146="X",C148="X",C150="x",D148="x",D150="x" ),"x","")</f>
        <v/>
      </c>
      <c r="K150" s="159" t="s">
        <v>129</v>
      </c>
      <c r="L150" s="1"/>
    </row>
    <row r="151" spans="1:12" x14ac:dyDescent="0.25">
      <c r="A151" s="831"/>
      <c r="B151" s="156" t="s">
        <v>130</v>
      </c>
      <c r="C151" s="815"/>
      <c r="D151" s="817"/>
      <c r="E151" s="819"/>
      <c r="F151" s="821"/>
      <c r="G151" s="823"/>
      <c r="H151" s="156"/>
      <c r="I151" s="156"/>
      <c r="J151" s="156"/>
      <c r="K151" s="157"/>
      <c r="L151" s="1"/>
    </row>
    <row r="152" spans="1:12" x14ac:dyDescent="0.25">
      <c r="A152" s="175"/>
      <c r="B152" s="156"/>
      <c r="C152" s="156">
        <v>1</v>
      </c>
      <c r="D152" s="156">
        <v>2</v>
      </c>
      <c r="E152" s="156">
        <v>3</v>
      </c>
      <c r="F152" s="156">
        <v>4</v>
      </c>
      <c r="G152" s="156">
        <v>5</v>
      </c>
      <c r="H152" s="156"/>
      <c r="I152" s="156"/>
      <c r="J152" s="156"/>
      <c r="K152" s="157"/>
      <c r="L152" s="1"/>
    </row>
    <row r="153" spans="1:12" x14ac:dyDescent="0.25">
      <c r="A153" s="175"/>
      <c r="B153" s="156"/>
      <c r="C153" s="156" t="s">
        <v>131</v>
      </c>
      <c r="D153" s="156" t="s">
        <v>132</v>
      </c>
      <c r="E153" s="156" t="s">
        <v>133</v>
      </c>
      <c r="F153" s="156" t="s">
        <v>134</v>
      </c>
      <c r="G153" s="156" t="s">
        <v>135</v>
      </c>
      <c r="H153" s="156"/>
      <c r="I153" s="156"/>
      <c r="J153" s="156"/>
      <c r="K153" s="157"/>
      <c r="L153" s="1"/>
    </row>
    <row r="154" spans="1:12" ht="15" customHeight="1" x14ac:dyDescent="0.25">
      <c r="A154" s="175"/>
      <c r="B154" s="156"/>
      <c r="C154" s="813" t="s">
        <v>136</v>
      </c>
      <c r="D154" s="813"/>
      <c r="E154" s="813"/>
      <c r="F154" s="813"/>
      <c r="G154" s="813"/>
      <c r="H154" s="156"/>
      <c r="I154" s="156"/>
      <c r="J154" s="156"/>
      <c r="K154" s="157"/>
      <c r="L154" s="1"/>
    </row>
    <row r="155" spans="1:12" ht="15" customHeight="1" x14ac:dyDescent="0.25">
      <c r="A155" s="175"/>
      <c r="B155" s="156"/>
      <c r="C155" s="813"/>
      <c r="D155" s="813"/>
      <c r="E155" s="813"/>
      <c r="F155" s="813"/>
      <c r="G155" s="813"/>
      <c r="H155" s="156"/>
      <c r="I155" s="156"/>
      <c r="J155" s="156"/>
      <c r="K155" s="157"/>
      <c r="L155" s="1"/>
    </row>
    <row r="156" spans="1:12" ht="15.75" thickBot="1" x14ac:dyDescent="0.3">
      <c r="A156" s="177"/>
      <c r="B156" s="178"/>
      <c r="C156" s="178"/>
      <c r="D156" s="178"/>
      <c r="E156" s="178"/>
      <c r="F156" s="178"/>
      <c r="G156" s="178"/>
      <c r="H156" s="178"/>
      <c r="I156" s="178"/>
      <c r="J156" s="178"/>
      <c r="K156" s="179"/>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61" t="s">
        <v>120</v>
      </c>
      <c r="B158" s="1055" t="str">
        <f>DESCRIPCION!A31</f>
        <v>h</v>
      </c>
      <c r="C158" s="1055"/>
      <c r="D158" s="1055"/>
      <c r="E158" s="1055"/>
      <c r="F158" s="1055"/>
      <c r="G158" s="1055"/>
      <c r="H158" s="1056"/>
      <c r="I158" s="1053" t="s">
        <v>348</v>
      </c>
      <c r="J158" s="1054"/>
      <c r="K158" s="138" t="str">
        <f>IF(J165="x","EXTREMA",IF(J167="x","ALTA",IF(J169="x","MODERADA",IF(J171="x","BAJA",""))))</f>
        <v/>
      </c>
      <c r="L158" s="1"/>
    </row>
    <row r="159" spans="1:12" ht="16.5" thickBot="1" x14ac:dyDescent="0.3">
      <c r="A159" s="1062"/>
      <c r="B159" s="1057"/>
      <c r="C159" s="1057"/>
      <c r="D159" s="1057"/>
      <c r="E159" s="1057"/>
      <c r="F159" s="1057"/>
      <c r="G159" s="1057"/>
      <c r="H159" s="1058"/>
      <c r="I159" s="1048" t="s">
        <v>349</v>
      </c>
      <c r="J159" s="1049"/>
      <c r="K159" s="190" t="str">
        <f>'VALORACION RIESGOS INHERENTES'!K151</f>
        <v/>
      </c>
      <c r="L159" s="1"/>
    </row>
    <row r="160" spans="1:12" ht="15.75" customHeight="1" thickBot="1" x14ac:dyDescent="0.3">
      <c r="A160" s="1063"/>
      <c r="B160" s="845" t="s">
        <v>300</v>
      </c>
      <c r="C160" s="846"/>
      <c r="D160" s="846"/>
      <c r="E160" s="846"/>
      <c r="F160" s="846"/>
      <c r="G160" s="846"/>
      <c r="H160" s="846"/>
      <c r="I160" s="846"/>
      <c r="J160" s="849"/>
      <c r="K160" s="190" t="e">
        <f>'EVALUACIÓN SOLIDEZ CONTROLES'!H39</f>
        <v>#DIV/0!</v>
      </c>
      <c r="L160" s="1"/>
    </row>
    <row r="161" spans="1:12" ht="15.75" customHeight="1" thickBot="1" x14ac:dyDescent="0.3">
      <c r="A161" s="247" t="s">
        <v>122</v>
      </c>
      <c r="B161" s="248"/>
      <c r="C161" s="248"/>
      <c r="D161" s="249"/>
      <c r="E161" s="1050"/>
      <c r="F161" s="1051"/>
      <c r="G161" s="1052"/>
      <c r="H161" s="845" t="s">
        <v>351</v>
      </c>
      <c r="I161" s="849"/>
      <c r="J161" s="850"/>
      <c r="K161" s="851"/>
      <c r="L161" s="1"/>
    </row>
    <row r="162" spans="1:12" ht="44.25" customHeight="1" x14ac:dyDescent="0.25">
      <c r="A162" s="175"/>
      <c r="B162" s="156"/>
      <c r="C162" s="176"/>
      <c r="D162" s="156"/>
      <c r="E162" s="156"/>
      <c r="F162" s="156"/>
      <c r="G162" s="156"/>
      <c r="H162" s="156"/>
      <c r="I162" s="156"/>
      <c r="J162" s="171"/>
      <c r="K162" s="172"/>
      <c r="L162" s="1"/>
    </row>
    <row r="163" spans="1:12" ht="54" customHeight="1" x14ac:dyDescent="0.25">
      <c r="A163" s="831" t="s">
        <v>122</v>
      </c>
      <c r="B163" s="156">
        <v>5</v>
      </c>
      <c r="C163" s="832"/>
      <c r="D163" s="811"/>
      <c r="E163" s="812"/>
      <c r="F163" s="812"/>
      <c r="G163" s="812"/>
      <c r="H163" s="156"/>
      <c r="I163" s="156"/>
      <c r="J163" s="826" t="s">
        <v>121</v>
      </c>
      <c r="K163" s="827"/>
      <c r="L163" s="1"/>
    </row>
    <row r="164" spans="1:12" x14ac:dyDescent="0.25">
      <c r="A164" s="831"/>
      <c r="B164" s="156" t="s">
        <v>124</v>
      </c>
      <c r="C164" s="833"/>
      <c r="D164" s="811"/>
      <c r="E164" s="812"/>
      <c r="F164" s="812"/>
      <c r="G164" s="812"/>
      <c r="H164" s="156"/>
      <c r="I164" s="156"/>
      <c r="J164" s="158"/>
      <c r="K164" s="159"/>
      <c r="L164" s="1"/>
    </row>
    <row r="165" spans="1:12" ht="27.75" x14ac:dyDescent="0.25">
      <c r="A165" s="831"/>
      <c r="B165" s="156">
        <v>4</v>
      </c>
      <c r="C165" s="834"/>
      <c r="D165" s="811"/>
      <c r="E165" s="811"/>
      <c r="F165" s="824"/>
      <c r="G165" s="812"/>
      <c r="H165" s="156"/>
      <c r="I165" s="156"/>
      <c r="J165" s="162" t="str">
        <f xml:space="preserve"> IF(OR(E163="X",F163="X",G163="x",F165="x",G165="X",F167="X",G167="X",G169="X" ),"x","")</f>
        <v/>
      </c>
      <c r="K165" s="159" t="s">
        <v>123</v>
      </c>
      <c r="L165" s="1"/>
    </row>
    <row r="166" spans="1:12" ht="27.75" x14ac:dyDescent="0.25">
      <c r="A166" s="831"/>
      <c r="B166" s="156" t="s">
        <v>126</v>
      </c>
      <c r="C166" s="835"/>
      <c r="D166" s="811"/>
      <c r="E166" s="811"/>
      <c r="F166" s="824"/>
      <c r="G166" s="812"/>
      <c r="H166" s="156"/>
      <c r="I166" s="156"/>
      <c r="J166" s="163"/>
      <c r="K166" s="159"/>
      <c r="L166" s="1"/>
    </row>
    <row r="167" spans="1:12" ht="27.75" x14ac:dyDescent="0.25">
      <c r="A167" s="831"/>
      <c r="B167" s="156">
        <v>3</v>
      </c>
      <c r="C167" s="814"/>
      <c r="D167" s="809"/>
      <c r="E167" s="810"/>
      <c r="F167" s="824"/>
      <c r="G167" s="812"/>
      <c r="H167" s="156"/>
      <c r="I167" s="156"/>
      <c r="J167" s="164" t="str">
        <f xml:space="preserve"> IF(OR(C163="X",D163="X",D165="x",E165="x",E167="X",F169="X",F171="X",G171="X" ),"x","")</f>
        <v/>
      </c>
      <c r="K167" s="159" t="s">
        <v>125</v>
      </c>
      <c r="L167" s="1"/>
    </row>
    <row r="168" spans="1:12" ht="27.75" x14ac:dyDescent="0.25">
      <c r="A168" s="831"/>
      <c r="B168" s="156" t="s">
        <v>128</v>
      </c>
      <c r="C168" s="825"/>
      <c r="D168" s="809"/>
      <c r="E168" s="811"/>
      <c r="F168" s="824"/>
      <c r="G168" s="812"/>
      <c r="H168" s="156"/>
      <c r="I168" s="156"/>
      <c r="J168" s="165"/>
      <c r="K168" s="159"/>
      <c r="L168" s="1"/>
    </row>
    <row r="169" spans="1:12" ht="27.75" x14ac:dyDescent="0.25">
      <c r="A169" s="831"/>
      <c r="B169" s="156">
        <v>2</v>
      </c>
      <c r="C169" s="814"/>
      <c r="D169" s="807"/>
      <c r="E169" s="808"/>
      <c r="F169" s="810"/>
      <c r="G169" s="812"/>
      <c r="H169" s="156"/>
      <c r="I169" s="156"/>
      <c r="J169" s="166" t="str">
        <f xml:space="preserve"> IF(OR(C165="X",D167="X",E169="x",E171="x" ),"x","")</f>
        <v/>
      </c>
      <c r="K169" s="159" t="s">
        <v>127</v>
      </c>
      <c r="L169" s="1"/>
    </row>
    <row r="170" spans="1:12" ht="27.75" x14ac:dyDescent="0.25">
      <c r="A170" s="831"/>
      <c r="B170" s="156" t="s">
        <v>250</v>
      </c>
      <c r="C170" s="825"/>
      <c r="D170" s="807"/>
      <c r="E170" s="809"/>
      <c r="F170" s="811"/>
      <c r="G170" s="812"/>
      <c r="H170" s="156"/>
      <c r="I170" s="156"/>
      <c r="J170" s="165"/>
      <c r="K170" s="159"/>
      <c r="L170" s="1"/>
    </row>
    <row r="171" spans="1:12" ht="27.75" x14ac:dyDescent="0.25">
      <c r="A171" s="831"/>
      <c r="B171" s="156">
        <v>1</v>
      </c>
      <c r="C171" s="814"/>
      <c r="D171" s="816"/>
      <c r="E171" s="818"/>
      <c r="F171" s="820"/>
      <c r="G171" s="822"/>
      <c r="H171" s="156"/>
      <c r="I171" s="156"/>
      <c r="J171" s="167" t="str">
        <f xml:space="preserve"> IF(OR(C167="X",C169="X",C171="x",D169="x",D171="x" ),"x","")</f>
        <v/>
      </c>
      <c r="K171" s="159" t="s">
        <v>129</v>
      </c>
      <c r="L171" s="1"/>
    </row>
    <row r="172" spans="1:12" x14ac:dyDescent="0.25">
      <c r="A172" s="831"/>
      <c r="B172" s="156" t="s">
        <v>130</v>
      </c>
      <c r="C172" s="815"/>
      <c r="D172" s="817"/>
      <c r="E172" s="819"/>
      <c r="F172" s="821"/>
      <c r="G172" s="823"/>
      <c r="H172" s="156"/>
      <c r="I172" s="156"/>
      <c r="J172" s="156"/>
      <c r="K172" s="157"/>
      <c r="L172" s="1"/>
    </row>
    <row r="173" spans="1:12" x14ac:dyDescent="0.25">
      <c r="A173" s="175"/>
      <c r="B173" s="156"/>
      <c r="C173" s="156">
        <v>1</v>
      </c>
      <c r="D173" s="156">
        <v>2</v>
      </c>
      <c r="E173" s="156">
        <v>3</v>
      </c>
      <c r="F173" s="156">
        <v>4</v>
      </c>
      <c r="G173" s="156">
        <v>5</v>
      </c>
      <c r="H173" s="156"/>
      <c r="I173" s="156"/>
      <c r="J173" s="156"/>
      <c r="K173" s="157"/>
      <c r="L173" s="1"/>
    </row>
    <row r="174" spans="1:12" x14ac:dyDescent="0.25">
      <c r="A174" s="175"/>
      <c r="B174" s="156"/>
      <c r="C174" s="156" t="s">
        <v>131</v>
      </c>
      <c r="D174" s="156" t="s">
        <v>132</v>
      </c>
      <c r="E174" s="156" t="s">
        <v>133</v>
      </c>
      <c r="F174" s="156" t="s">
        <v>134</v>
      </c>
      <c r="G174" s="156" t="s">
        <v>135</v>
      </c>
      <c r="H174" s="156"/>
      <c r="I174" s="156"/>
      <c r="J174" s="156"/>
      <c r="K174" s="157"/>
      <c r="L174" s="1"/>
    </row>
    <row r="175" spans="1:12" ht="15" customHeight="1" x14ac:dyDescent="0.25">
      <c r="A175" s="175"/>
      <c r="B175" s="156"/>
      <c r="C175" s="813" t="s">
        <v>136</v>
      </c>
      <c r="D175" s="813"/>
      <c r="E175" s="813"/>
      <c r="F175" s="813"/>
      <c r="G175" s="813"/>
      <c r="H175" s="156"/>
      <c r="I175" s="156"/>
      <c r="J175" s="156"/>
      <c r="K175" s="157"/>
      <c r="L175" s="1"/>
    </row>
    <row r="176" spans="1:12" ht="15" customHeight="1" x14ac:dyDescent="0.25">
      <c r="A176" s="175"/>
      <c r="B176" s="156"/>
      <c r="C176" s="813"/>
      <c r="D176" s="813"/>
      <c r="E176" s="813"/>
      <c r="F176" s="813"/>
      <c r="G176" s="813"/>
      <c r="H176" s="156"/>
      <c r="I176" s="156"/>
      <c r="J176" s="156"/>
      <c r="K176" s="157"/>
      <c r="L176" s="1"/>
    </row>
    <row r="177" spans="1:12" ht="15.75" thickBot="1" x14ac:dyDescent="0.3">
      <c r="A177" s="177"/>
      <c r="B177" s="178"/>
      <c r="C177" s="178"/>
      <c r="D177" s="178"/>
      <c r="E177" s="178"/>
      <c r="F177" s="178"/>
      <c r="G177" s="178"/>
      <c r="H177" s="178"/>
      <c r="I177" s="178"/>
      <c r="J177" s="178"/>
      <c r="K177" s="179"/>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61" t="s">
        <v>120</v>
      </c>
      <c r="B180" s="1055" t="str">
        <f>DESCRIPCION!A34</f>
        <v>i</v>
      </c>
      <c r="C180" s="1055"/>
      <c r="D180" s="1055"/>
      <c r="E180" s="1055"/>
      <c r="F180" s="1055"/>
      <c r="G180" s="1055"/>
      <c r="H180" s="1056"/>
      <c r="I180" s="1053" t="s">
        <v>348</v>
      </c>
      <c r="J180" s="1054"/>
      <c r="K180" s="138" t="str">
        <f>IF(J187="x","EXTREMA",IF(J189="x","ALTA",IF(J191="x","MODERADA",IF(J193="x","BAJA",""))))</f>
        <v/>
      </c>
      <c r="L180" s="1"/>
    </row>
    <row r="181" spans="1:12" ht="16.5" thickBot="1" x14ac:dyDescent="0.3">
      <c r="A181" s="1062"/>
      <c r="B181" s="1057"/>
      <c r="C181" s="1057"/>
      <c r="D181" s="1057"/>
      <c r="E181" s="1057"/>
      <c r="F181" s="1057"/>
      <c r="G181" s="1057"/>
      <c r="H181" s="1058"/>
      <c r="I181" s="1048" t="s">
        <v>349</v>
      </c>
      <c r="J181" s="1049"/>
      <c r="K181" s="191" t="str">
        <f>'VALORACION RIESGOS INHERENTES'!K172</f>
        <v/>
      </c>
      <c r="L181" s="1"/>
    </row>
    <row r="182" spans="1:12" ht="16.5" thickBot="1" x14ac:dyDescent="0.3">
      <c r="A182" s="1063"/>
      <c r="B182" s="845" t="s">
        <v>300</v>
      </c>
      <c r="C182" s="846"/>
      <c r="D182" s="846"/>
      <c r="E182" s="846"/>
      <c r="F182" s="846"/>
      <c r="G182" s="846"/>
      <c r="H182" s="846"/>
      <c r="I182" s="846"/>
      <c r="J182" s="849"/>
      <c r="K182" s="190" t="e">
        <f>'EVALUACIÓN SOLIDEZ CONTROLES'!H43</f>
        <v>#DIV/0!</v>
      </c>
      <c r="L182" s="1"/>
    </row>
    <row r="183" spans="1:12" ht="16.5" thickBot="1" x14ac:dyDescent="0.3">
      <c r="A183" s="247" t="s">
        <v>122</v>
      </c>
      <c r="B183" s="248"/>
      <c r="C183" s="248"/>
      <c r="D183" s="249"/>
      <c r="E183" s="1050"/>
      <c r="F183" s="1051"/>
      <c r="G183" s="1052"/>
      <c r="H183" s="845" t="s">
        <v>351</v>
      </c>
      <c r="I183" s="849"/>
      <c r="J183" s="850"/>
      <c r="K183" s="851"/>
      <c r="L183" s="1"/>
    </row>
    <row r="184" spans="1:12" ht="37.5" customHeight="1" x14ac:dyDescent="0.25">
      <c r="A184" s="175"/>
      <c r="B184" s="156"/>
      <c r="C184" s="176"/>
      <c r="D184" s="156"/>
      <c r="E184" s="156"/>
      <c r="F184" s="156"/>
      <c r="G184" s="156"/>
      <c r="H184" s="156"/>
      <c r="I184" s="156"/>
      <c r="J184" s="171"/>
      <c r="K184" s="172"/>
      <c r="L184" s="1"/>
    </row>
    <row r="185" spans="1:12" ht="40.5" customHeight="1" x14ac:dyDescent="0.25">
      <c r="A185" s="831" t="s">
        <v>122</v>
      </c>
      <c r="B185" s="156">
        <v>5</v>
      </c>
      <c r="C185" s="832"/>
      <c r="D185" s="811"/>
      <c r="E185" s="812"/>
      <c r="F185" s="812"/>
      <c r="G185" s="812"/>
      <c r="H185" s="156"/>
      <c r="I185" s="156"/>
      <c r="J185" s="826" t="s">
        <v>121</v>
      </c>
      <c r="K185" s="827"/>
      <c r="L185" s="1"/>
    </row>
    <row r="186" spans="1:12" x14ac:dyDescent="0.25">
      <c r="A186" s="831"/>
      <c r="B186" s="156" t="s">
        <v>124</v>
      </c>
      <c r="C186" s="833"/>
      <c r="D186" s="811"/>
      <c r="E186" s="812"/>
      <c r="F186" s="812"/>
      <c r="G186" s="812"/>
      <c r="H186" s="156"/>
      <c r="I186" s="156"/>
      <c r="J186" s="158"/>
      <c r="K186" s="159"/>
      <c r="L186" s="1"/>
    </row>
    <row r="187" spans="1:12" ht="27.75" x14ac:dyDescent="0.25">
      <c r="A187" s="831"/>
      <c r="B187" s="156">
        <v>4</v>
      </c>
      <c r="C187" s="834"/>
      <c r="D187" s="811"/>
      <c r="E187" s="811"/>
      <c r="F187" s="824"/>
      <c r="G187" s="812"/>
      <c r="H187" s="156"/>
      <c r="I187" s="156"/>
      <c r="J187" s="162" t="str">
        <f xml:space="preserve"> IF(OR(E185="X",F185="X",G185="x",F187="x",G187="X",F189="X",G189="X",G191="X" ),"x","")</f>
        <v/>
      </c>
      <c r="K187" s="159" t="s">
        <v>123</v>
      </c>
      <c r="L187" s="1"/>
    </row>
    <row r="188" spans="1:12" ht="27.75" x14ac:dyDescent="0.25">
      <c r="A188" s="831"/>
      <c r="B188" s="156" t="s">
        <v>126</v>
      </c>
      <c r="C188" s="835"/>
      <c r="D188" s="811"/>
      <c r="E188" s="811"/>
      <c r="F188" s="824"/>
      <c r="G188" s="812"/>
      <c r="H188" s="156"/>
      <c r="I188" s="156"/>
      <c r="J188" s="163"/>
      <c r="K188" s="159"/>
      <c r="L188" s="1"/>
    </row>
    <row r="189" spans="1:12" ht="27.75" x14ac:dyDescent="0.25">
      <c r="A189" s="831"/>
      <c r="B189" s="156">
        <v>3</v>
      </c>
      <c r="C189" s="814"/>
      <c r="D189" s="809"/>
      <c r="E189" s="810"/>
      <c r="F189" s="824"/>
      <c r="G189" s="812"/>
      <c r="H189" s="156"/>
      <c r="I189" s="156"/>
      <c r="J189" s="164" t="str">
        <f xml:space="preserve"> IF(OR(C185="X",D185="X",D187="x",E187="x",E189="X",F191="X",F193="X",G193="X" ),"x","")</f>
        <v/>
      </c>
      <c r="K189" s="159" t="s">
        <v>125</v>
      </c>
      <c r="L189" s="1"/>
    </row>
    <row r="190" spans="1:12" ht="27.75" x14ac:dyDescent="0.25">
      <c r="A190" s="831"/>
      <c r="B190" s="156" t="s">
        <v>128</v>
      </c>
      <c r="C190" s="825"/>
      <c r="D190" s="809"/>
      <c r="E190" s="811"/>
      <c r="F190" s="824"/>
      <c r="G190" s="812"/>
      <c r="H190" s="156"/>
      <c r="I190" s="156"/>
      <c r="J190" s="165"/>
      <c r="K190" s="159"/>
      <c r="L190" s="1"/>
    </row>
    <row r="191" spans="1:12" ht="27.75" x14ac:dyDescent="0.25">
      <c r="A191" s="831"/>
      <c r="B191" s="156">
        <v>2</v>
      </c>
      <c r="C191" s="814"/>
      <c r="D191" s="807"/>
      <c r="E191" s="808"/>
      <c r="F191" s="810"/>
      <c r="G191" s="812"/>
      <c r="H191" s="156"/>
      <c r="I191" s="156"/>
      <c r="J191" s="166" t="str">
        <f xml:space="preserve"> IF(OR(E191="X",D189="X",C187="x",E193="x" ),"x","")</f>
        <v/>
      </c>
      <c r="K191" s="159" t="s">
        <v>127</v>
      </c>
      <c r="L191" s="1"/>
    </row>
    <row r="192" spans="1:12" ht="27.75" x14ac:dyDescent="0.25">
      <c r="A192" s="831"/>
      <c r="B192" s="156" t="s">
        <v>250</v>
      </c>
      <c r="C192" s="825"/>
      <c r="D192" s="807"/>
      <c r="E192" s="809"/>
      <c r="F192" s="811"/>
      <c r="G192" s="812"/>
      <c r="H192" s="156"/>
      <c r="I192" s="156"/>
      <c r="J192" s="165"/>
      <c r="K192" s="159"/>
      <c r="L192" s="1"/>
    </row>
    <row r="193" spans="1:12" ht="27.75" x14ac:dyDescent="0.25">
      <c r="A193" s="831"/>
      <c r="B193" s="156">
        <v>1</v>
      </c>
      <c r="C193" s="814"/>
      <c r="D193" s="816"/>
      <c r="E193" s="818"/>
      <c r="F193" s="820"/>
      <c r="G193" s="822"/>
      <c r="H193" s="156"/>
      <c r="I193" s="156"/>
      <c r="J193" s="167" t="str">
        <f xml:space="preserve"> IF(OR(C189="X",C191="X",D191="x",D193="x",C193="x" ),"x","")</f>
        <v/>
      </c>
      <c r="K193" s="159" t="s">
        <v>129</v>
      </c>
      <c r="L193" s="1"/>
    </row>
    <row r="194" spans="1:12" x14ac:dyDescent="0.25">
      <c r="A194" s="831"/>
      <c r="B194" s="156" t="s">
        <v>130</v>
      </c>
      <c r="C194" s="815"/>
      <c r="D194" s="817"/>
      <c r="E194" s="819"/>
      <c r="F194" s="821"/>
      <c r="G194" s="823"/>
      <c r="H194" s="156"/>
      <c r="I194" s="156"/>
      <c r="J194" s="156"/>
      <c r="K194" s="157"/>
      <c r="L194" s="1"/>
    </row>
    <row r="195" spans="1:12" x14ac:dyDescent="0.25">
      <c r="A195" s="175"/>
      <c r="B195" s="156"/>
      <c r="C195" s="156">
        <v>1</v>
      </c>
      <c r="D195" s="156">
        <v>2</v>
      </c>
      <c r="E195" s="156">
        <v>3</v>
      </c>
      <c r="F195" s="156">
        <v>4</v>
      </c>
      <c r="G195" s="156">
        <v>5</v>
      </c>
      <c r="H195" s="156"/>
      <c r="I195" s="156"/>
      <c r="J195" s="156"/>
      <c r="K195" s="157"/>
      <c r="L195" s="1"/>
    </row>
    <row r="196" spans="1:12" ht="15" customHeight="1" x14ac:dyDescent="0.25">
      <c r="A196" s="175"/>
      <c r="B196" s="156"/>
      <c r="C196" s="156" t="s">
        <v>131</v>
      </c>
      <c r="D196" s="156" t="s">
        <v>132</v>
      </c>
      <c r="E196" s="156" t="s">
        <v>133</v>
      </c>
      <c r="F196" s="156" t="s">
        <v>134</v>
      </c>
      <c r="G196" s="156" t="s">
        <v>135</v>
      </c>
      <c r="H196" s="156"/>
      <c r="I196" s="156"/>
      <c r="J196" s="156"/>
      <c r="K196" s="157"/>
      <c r="L196" s="1"/>
    </row>
    <row r="197" spans="1:12" ht="15" customHeight="1" x14ac:dyDescent="0.25">
      <c r="A197" s="175"/>
      <c r="B197" s="156"/>
      <c r="C197" s="813" t="s">
        <v>136</v>
      </c>
      <c r="D197" s="813"/>
      <c r="E197" s="813"/>
      <c r="F197" s="813"/>
      <c r="G197" s="813"/>
      <c r="H197" s="156"/>
      <c r="I197" s="156"/>
      <c r="J197" s="156"/>
      <c r="K197" s="157"/>
      <c r="L197" s="1"/>
    </row>
    <row r="198" spans="1:12" x14ac:dyDescent="0.25">
      <c r="A198" s="175"/>
      <c r="B198" s="156"/>
      <c r="C198" s="813"/>
      <c r="D198" s="813"/>
      <c r="E198" s="813"/>
      <c r="F198" s="813"/>
      <c r="G198" s="813"/>
      <c r="H198" s="156"/>
      <c r="I198" s="156"/>
      <c r="J198" s="156"/>
      <c r="K198" s="157"/>
      <c r="L198" s="1"/>
    </row>
    <row r="199" spans="1:12" ht="15.75" thickBot="1" x14ac:dyDescent="0.3">
      <c r="A199" s="78"/>
      <c r="B199" s="79"/>
      <c r="C199" s="79"/>
      <c r="D199" s="79"/>
      <c r="E199" s="79"/>
      <c r="F199" s="79"/>
      <c r="G199" s="79"/>
      <c r="H199" s="79"/>
      <c r="I199" s="79"/>
      <c r="J199" s="79"/>
      <c r="K199" s="80"/>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61" t="s">
        <v>120</v>
      </c>
      <c r="B201" s="1055" t="str">
        <f>DESCRIPCION!A37</f>
        <v>j</v>
      </c>
      <c r="C201" s="1055"/>
      <c r="D201" s="1055"/>
      <c r="E201" s="1055"/>
      <c r="F201" s="1055"/>
      <c r="G201" s="1055"/>
      <c r="H201" s="1056"/>
      <c r="I201" s="1053" t="s">
        <v>348</v>
      </c>
      <c r="J201" s="1054"/>
      <c r="K201" s="138" t="str">
        <f>IF(J208="x","EXTREMA",IF(J210="x","ALTA",IF(J212="x","MODERADA",IF(J214="x","BAJA",""))))</f>
        <v/>
      </c>
      <c r="L201" s="1"/>
    </row>
    <row r="202" spans="1:12" ht="16.5" thickBot="1" x14ac:dyDescent="0.3">
      <c r="A202" s="1062"/>
      <c r="B202" s="1057"/>
      <c r="C202" s="1057"/>
      <c r="D202" s="1057"/>
      <c r="E202" s="1057"/>
      <c r="F202" s="1057"/>
      <c r="G202" s="1057"/>
      <c r="H202" s="1058"/>
      <c r="I202" s="1048" t="s">
        <v>349</v>
      </c>
      <c r="J202" s="1049"/>
      <c r="K202" s="190" t="str">
        <f>'VALORACION RIESGOS INHERENTES'!K192</f>
        <v/>
      </c>
      <c r="L202" s="1"/>
    </row>
    <row r="203" spans="1:12" ht="16.5" thickBot="1" x14ac:dyDescent="0.3">
      <c r="A203" s="1063"/>
      <c r="B203" s="193" t="s">
        <v>300</v>
      </c>
      <c r="C203" s="194"/>
      <c r="D203" s="194"/>
      <c r="E203" s="194"/>
      <c r="F203" s="194"/>
      <c r="G203" s="194"/>
      <c r="H203" s="194"/>
      <c r="I203" s="194"/>
      <c r="J203" s="195"/>
      <c r="K203" s="190" t="e">
        <f>'EVALUACIÓN SOLIDEZ CONTROLES'!H47</f>
        <v>#DIV/0!</v>
      </c>
      <c r="L203" s="1"/>
    </row>
    <row r="204" spans="1:12" ht="16.5" thickBot="1" x14ac:dyDescent="0.3">
      <c r="A204" s="247" t="s">
        <v>122</v>
      </c>
      <c r="B204" s="248"/>
      <c r="C204" s="248"/>
      <c r="D204" s="249"/>
      <c r="E204" s="1050"/>
      <c r="F204" s="1051"/>
      <c r="G204" s="1052"/>
      <c r="H204" s="845" t="s">
        <v>351</v>
      </c>
      <c r="I204" s="849"/>
      <c r="J204" s="850"/>
      <c r="K204" s="851"/>
      <c r="L204" s="1"/>
    </row>
    <row r="205" spans="1:12" ht="38.25" customHeight="1" x14ac:dyDescent="0.25">
      <c r="A205" s="175"/>
      <c r="B205" s="156"/>
      <c r="C205" s="176"/>
      <c r="D205" s="156"/>
      <c r="E205" s="156"/>
      <c r="F205" s="156"/>
      <c r="G205" s="156"/>
      <c r="H205" s="156"/>
      <c r="I205" s="156"/>
      <c r="J205" s="171"/>
      <c r="K205" s="172"/>
      <c r="L205" s="1"/>
    </row>
    <row r="206" spans="1:12" ht="45" customHeight="1" x14ac:dyDescent="0.25">
      <c r="A206" s="831" t="s">
        <v>122</v>
      </c>
      <c r="B206" s="156">
        <v>5</v>
      </c>
      <c r="C206" s="832"/>
      <c r="D206" s="811"/>
      <c r="E206" s="812"/>
      <c r="F206" s="812"/>
      <c r="G206" s="812"/>
      <c r="H206" s="156"/>
      <c r="I206" s="156"/>
      <c r="J206" s="826" t="s">
        <v>121</v>
      </c>
      <c r="K206" s="827"/>
      <c r="L206" s="1"/>
    </row>
    <row r="207" spans="1:12" x14ac:dyDescent="0.25">
      <c r="A207" s="831"/>
      <c r="B207" s="156" t="s">
        <v>124</v>
      </c>
      <c r="C207" s="833"/>
      <c r="D207" s="811"/>
      <c r="E207" s="812"/>
      <c r="F207" s="812"/>
      <c r="G207" s="812"/>
      <c r="H207" s="156"/>
      <c r="I207" s="156"/>
      <c r="J207" s="158"/>
      <c r="K207" s="159"/>
      <c r="L207" s="1"/>
    </row>
    <row r="208" spans="1:12" ht="27.75" x14ac:dyDescent="0.25">
      <c r="A208" s="831"/>
      <c r="B208" s="156">
        <v>4</v>
      </c>
      <c r="C208" s="834"/>
      <c r="D208" s="811"/>
      <c r="E208" s="811"/>
      <c r="F208" s="824"/>
      <c r="G208" s="812"/>
      <c r="H208" s="156"/>
      <c r="I208" s="156"/>
      <c r="J208" s="162" t="str">
        <f xml:space="preserve"> IF(OR(E206="X",F206="X",G206="x",F208="x",G208="X",F210="X",G210="X",G212="X" ),"x","")</f>
        <v/>
      </c>
      <c r="K208" s="159" t="s">
        <v>123</v>
      </c>
      <c r="L208" s="1"/>
    </row>
    <row r="209" spans="1:12" ht="27.75" x14ac:dyDescent="0.25">
      <c r="A209" s="831"/>
      <c r="B209" s="156" t="s">
        <v>126</v>
      </c>
      <c r="C209" s="835"/>
      <c r="D209" s="811"/>
      <c r="E209" s="811"/>
      <c r="F209" s="824"/>
      <c r="G209" s="812"/>
      <c r="H209" s="156"/>
      <c r="I209" s="156"/>
      <c r="J209" s="163"/>
      <c r="K209" s="159"/>
      <c r="L209" s="1"/>
    </row>
    <row r="210" spans="1:12" ht="27.75" x14ac:dyDescent="0.25">
      <c r="A210" s="831"/>
      <c r="B210" s="156">
        <v>3</v>
      </c>
      <c r="C210" s="814"/>
      <c r="D210" s="809"/>
      <c r="E210" s="810"/>
      <c r="F210" s="824"/>
      <c r="G210" s="812"/>
      <c r="H210" s="156"/>
      <c r="I210" s="156"/>
      <c r="J210" s="164" t="str">
        <f xml:space="preserve"> IF(OR(C206="X",D206="X",D208="x",E208="x",E210="X",F212="X",F214="X",G214="X" ),"x","")</f>
        <v/>
      </c>
      <c r="K210" s="159" t="s">
        <v>125</v>
      </c>
      <c r="L210" s="1"/>
    </row>
    <row r="211" spans="1:12" ht="27.75" x14ac:dyDescent="0.25">
      <c r="A211" s="831"/>
      <c r="B211" s="156" t="s">
        <v>128</v>
      </c>
      <c r="C211" s="825"/>
      <c r="D211" s="809"/>
      <c r="E211" s="811"/>
      <c r="F211" s="824"/>
      <c r="G211" s="812"/>
      <c r="H211" s="156"/>
      <c r="I211" s="156"/>
      <c r="J211" s="165"/>
      <c r="K211" s="159"/>
      <c r="L211" s="1"/>
    </row>
    <row r="212" spans="1:12" ht="27.75" x14ac:dyDescent="0.25">
      <c r="A212" s="831"/>
      <c r="B212" s="156">
        <v>2</v>
      </c>
      <c r="C212" s="814"/>
      <c r="D212" s="807"/>
      <c r="E212" s="808"/>
      <c r="F212" s="810"/>
      <c r="G212" s="812"/>
      <c r="H212" s="156"/>
      <c r="I212" s="156"/>
      <c r="J212" s="166" t="str">
        <f xml:space="preserve"> IF(OR(C208="X",D210="X",E212="x",E214="x" ),"x","")</f>
        <v/>
      </c>
      <c r="K212" s="159" t="s">
        <v>127</v>
      </c>
      <c r="L212" s="1"/>
    </row>
    <row r="213" spans="1:12" ht="27.75" x14ac:dyDescent="0.25">
      <c r="A213" s="831"/>
      <c r="B213" s="156" t="s">
        <v>250</v>
      </c>
      <c r="C213" s="825"/>
      <c r="D213" s="807"/>
      <c r="E213" s="809"/>
      <c r="F213" s="811"/>
      <c r="G213" s="812"/>
      <c r="H213" s="156"/>
      <c r="I213" s="156"/>
      <c r="J213" s="165"/>
      <c r="K213" s="159"/>
      <c r="L213" s="1"/>
    </row>
    <row r="214" spans="1:12" ht="27.75" x14ac:dyDescent="0.25">
      <c r="A214" s="831"/>
      <c r="B214" s="156">
        <v>1</v>
      </c>
      <c r="C214" s="814"/>
      <c r="D214" s="816"/>
      <c r="E214" s="818"/>
      <c r="F214" s="820"/>
      <c r="G214" s="822"/>
      <c r="H214" s="156"/>
      <c r="I214" s="156"/>
      <c r="J214" s="167" t="str">
        <f xml:space="preserve"> IF(OR(C210="X",C212="X",D212="x",D214="x",C214="x" ),"x","")</f>
        <v/>
      </c>
      <c r="K214" s="159" t="s">
        <v>129</v>
      </c>
      <c r="L214" s="1"/>
    </row>
    <row r="215" spans="1:12" x14ac:dyDescent="0.25">
      <c r="A215" s="831"/>
      <c r="B215" s="156" t="s">
        <v>130</v>
      </c>
      <c r="C215" s="815"/>
      <c r="D215" s="817"/>
      <c r="E215" s="819"/>
      <c r="F215" s="821"/>
      <c r="G215" s="823"/>
      <c r="H215" s="156"/>
      <c r="I215" s="156"/>
      <c r="J215" s="156"/>
      <c r="K215" s="157"/>
      <c r="L215" s="1"/>
    </row>
    <row r="216" spans="1:12" x14ac:dyDescent="0.25">
      <c r="A216" s="175"/>
      <c r="B216" s="156"/>
      <c r="C216" s="156">
        <v>1</v>
      </c>
      <c r="D216" s="156">
        <v>2</v>
      </c>
      <c r="E216" s="156">
        <v>3</v>
      </c>
      <c r="F216" s="156">
        <v>4</v>
      </c>
      <c r="G216" s="156">
        <v>5</v>
      </c>
      <c r="H216" s="156"/>
      <c r="I216" s="156"/>
      <c r="J216" s="156"/>
      <c r="K216" s="157"/>
      <c r="L216" s="1"/>
    </row>
    <row r="217" spans="1:12" ht="15" customHeight="1" x14ac:dyDescent="0.25">
      <c r="A217" s="175"/>
      <c r="B217" s="156"/>
      <c r="C217" s="156" t="s">
        <v>131</v>
      </c>
      <c r="D217" s="156" t="s">
        <v>132</v>
      </c>
      <c r="E217" s="156" t="s">
        <v>133</v>
      </c>
      <c r="F217" s="156" t="s">
        <v>134</v>
      </c>
      <c r="G217" s="156" t="s">
        <v>135</v>
      </c>
      <c r="H217" s="156"/>
      <c r="I217" s="156"/>
      <c r="J217" s="156"/>
      <c r="K217" s="157"/>
      <c r="L217" s="1"/>
    </row>
    <row r="218" spans="1:12" ht="15" customHeight="1" x14ac:dyDescent="0.25">
      <c r="A218" s="175"/>
      <c r="B218" s="156"/>
      <c r="C218" s="813" t="s">
        <v>136</v>
      </c>
      <c r="D218" s="813"/>
      <c r="E218" s="813"/>
      <c r="F218" s="813"/>
      <c r="G218" s="813"/>
      <c r="H218" s="156"/>
      <c r="I218" s="156"/>
      <c r="J218" s="156"/>
      <c r="K218" s="157"/>
      <c r="L218" s="1"/>
    </row>
    <row r="219" spans="1:12" x14ac:dyDescent="0.25">
      <c r="A219" s="175"/>
      <c r="B219" s="156"/>
      <c r="C219" s="813"/>
      <c r="D219" s="813"/>
      <c r="E219" s="813"/>
      <c r="F219" s="813"/>
      <c r="G219" s="813"/>
      <c r="H219" s="156"/>
      <c r="I219" s="156"/>
      <c r="J219" s="156"/>
      <c r="K219" s="157"/>
      <c r="L219" s="1"/>
    </row>
    <row r="220" spans="1:12" ht="15.75" thickBot="1" x14ac:dyDescent="0.3">
      <c r="A220" s="78"/>
      <c r="B220" s="79"/>
      <c r="C220" s="79"/>
      <c r="D220" s="79"/>
      <c r="E220" s="79"/>
      <c r="F220" s="79"/>
      <c r="G220" s="79"/>
      <c r="H220" s="79"/>
      <c r="I220" s="79"/>
      <c r="J220" s="79"/>
      <c r="K220" s="80"/>
      <c r="L220" s="1"/>
    </row>
    <row r="221" spans="1:12" ht="15.75" x14ac:dyDescent="0.25">
      <c r="A221" s="149"/>
      <c r="B221" s="1071"/>
      <c r="C221" s="1071"/>
      <c r="D221" s="1071"/>
      <c r="E221" s="1071"/>
      <c r="F221" s="1071"/>
      <c r="G221" s="1071"/>
      <c r="H221" s="1071"/>
      <c r="I221" s="1071"/>
      <c r="J221" s="149"/>
      <c r="K221" s="150"/>
      <c r="L221" s="145"/>
    </row>
    <row r="222" spans="1:12" x14ac:dyDescent="0.25">
      <c r="A222" s="145"/>
      <c r="B222" s="145"/>
      <c r="C222" s="145"/>
      <c r="D222" s="145"/>
      <c r="E222" s="145"/>
      <c r="F222" s="145"/>
      <c r="G222" s="145"/>
      <c r="H222" s="145"/>
      <c r="I222" s="145"/>
      <c r="J222" s="145"/>
      <c r="K222" s="145"/>
      <c r="L222" s="145"/>
    </row>
    <row r="223" spans="1:12" x14ac:dyDescent="0.25">
      <c r="A223" s="145"/>
      <c r="B223" s="145"/>
      <c r="C223" s="145"/>
      <c r="D223" s="145"/>
      <c r="E223" s="145"/>
      <c r="F223" s="145"/>
      <c r="G223" s="145"/>
      <c r="H223" s="145"/>
      <c r="I223" s="145"/>
      <c r="J223" s="145"/>
      <c r="K223" s="145"/>
      <c r="L223" s="145"/>
    </row>
    <row r="224" spans="1:12" x14ac:dyDescent="0.25">
      <c r="A224" s="145"/>
      <c r="B224" s="145"/>
      <c r="C224" s="145"/>
      <c r="D224" s="145"/>
      <c r="E224" s="145"/>
      <c r="F224" s="145"/>
      <c r="G224" s="145"/>
      <c r="H224" s="145"/>
      <c r="I224" s="145"/>
      <c r="J224" s="145"/>
      <c r="K224" s="145"/>
      <c r="L224" s="145"/>
    </row>
    <row r="225" spans="1:12" x14ac:dyDescent="0.25">
      <c r="A225" s="1072"/>
      <c r="B225" s="146"/>
      <c r="C225" s="1069"/>
      <c r="D225" s="1069"/>
      <c r="E225" s="1069"/>
      <c r="F225" s="1069"/>
      <c r="G225" s="1069"/>
      <c r="H225" s="145"/>
      <c r="I225" s="145"/>
      <c r="J225" s="1068"/>
      <c r="K225" s="1068"/>
      <c r="L225" s="145"/>
    </row>
    <row r="226" spans="1:12" x14ac:dyDescent="0.25">
      <c r="A226" s="1072"/>
      <c r="B226" s="147"/>
      <c r="C226" s="1069"/>
      <c r="D226" s="1069"/>
      <c r="E226" s="1069"/>
      <c r="F226" s="1069"/>
      <c r="G226" s="1069"/>
      <c r="H226" s="145"/>
      <c r="I226" s="145"/>
      <c r="J226" s="148"/>
      <c r="K226" s="148"/>
      <c r="L226" s="145"/>
    </row>
    <row r="227" spans="1:12" x14ac:dyDescent="0.25">
      <c r="A227" s="1072"/>
      <c r="B227" s="146"/>
      <c r="C227" s="1069"/>
      <c r="D227" s="1069"/>
      <c r="E227" s="1069"/>
      <c r="F227" s="1070"/>
      <c r="G227" s="1069"/>
      <c r="H227" s="145"/>
      <c r="I227" s="145"/>
      <c r="J227" s="148"/>
      <c r="K227" s="151"/>
      <c r="L227" s="145"/>
    </row>
    <row r="228" spans="1:12" x14ac:dyDescent="0.25">
      <c r="A228" s="1072"/>
      <c r="B228" s="147"/>
      <c r="C228" s="1069"/>
      <c r="D228" s="1069"/>
      <c r="E228" s="1069"/>
      <c r="F228" s="1070"/>
      <c r="G228" s="1069"/>
      <c r="H228" s="145"/>
      <c r="I228" s="145"/>
      <c r="J228" s="148"/>
      <c r="K228" s="151"/>
      <c r="L228" s="145"/>
    </row>
    <row r="229" spans="1:12" x14ac:dyDescent="0.25">
      <c r="A229" s="1072"/>
      <c r="B229" s="146"/>
      <c r="C229" s="1069"/>
      <c r="D229" s="1069"/>
      <c r="E229" s="1070"/>
      <c r="F229" s="1070"/>
      <c r="G229" s="1069"/>
      <c r="H229" s="145"/>
      <c r="I229" s="145"/>
      <c r="J229" s="148"/>
      <c r="K229" s="151"/>
      <c r="L229" s="145"/>
    </row>
    <row r="230" spans="1:12" x14ac:dyDescent="0.25">
      <c r="A230" s="1072"/>
      <c r="B230" s="147"/>
      <c r="C230" s="1069"/>
      <c r="D230" s="1069"/>
      <c r="E230" s="1073"/>
      <c r="F230" s="1070"/>
      <c r="G230" s="1069"/>
      <c r="H230" s="145"/>
      <c r="I230" s="145"/>
      <c r="J230" s="148"/>
      <c r="K230" s="151"/>
      <c r="L230" s="145"/>
    </row>
    <row r="231" spans="1:12" x14ac:dyDescent="0.25">
      <c r="A231" s="1072"/>
      <c r="B231" s="146"/>
      <c r="C231" s="1069"/>
      <c r="D231" s="1069"/>
      <c r="E231" s="1070"/>
      <c r="F231" s="1070"/>
      <c r="G231" s="1069"/>
      <c r="H231" s="145"/>
      <c r="I231" s="145"/>
      <c r="J231" s="148"/>
      <c r="K231" s="151"/>
      <c r="L231" s="145"/>
    </row>
    <row r="232" spans="1:12" x14ac:dyDescent="0.25">
      <c r="A232" s="1072"/>
      <c r="B232" s="147"/>
      <c r="C232" s="1069"/>
      <c r="D232" s="1069"/>
      <c r="E232" s="1073"/>
      <c r="F232" s="1073"/>
      <c r="G232" s="1069"/>
      <c r="H232" s="145"/>
      <c r="I232" s="145"/>
      <c r="J232" s="148"/>
      <c r="K232" s="151"/>
      <c r="L232" s="145"/>
    </row>
    <row r="233" spans="1:12" x14ac:dyDescent="0.25">
      <c r="A233" s="1072"/>
      <c r="B233" s="146"/>
      <c r="C233" s="1069"/>
      <c r="D233" s="1069"/>
      <c r="E233" s="1074"/>
      <c r="F233" s="1075"/>
      <c r="G233" s="1069"/>
      <c r="H233" s="145"/>
      <c r="I233" s="145"/>
      <c r="J233" s="148"/>
      <c r="K233" s="151"/>
      <c r="L233" s="145"/>
    </row>
    <row r="234" spans="1:12" x14ac:dyDescent="0.25">
      <c r="A234" s="1072"/>
      <c r="B234" s="147"/>
      <c r="C234" s="1069"/>
      <c r="D234" s="1069"/>
      <c r="E234" s="1069"/>
      <c r="F234" s="1075"/>
      <c r="G234" s="1069"/>
      <c r="H234" s="145"/>
      <c r="I234" s="145"/>
      <c r="J234" s="145"/>
      <c r="K234" s="145"/>
      <c r="L234" s="145"/>
    </row>
    <row r="235" spans="1:12" x14ac:dyDescent="0.25">
      <c r="A235" s="145"/>
      <c r="B235" s="145"/>
      <c r="C235" s="146"/>
      <c r="D235" s="146"/>
      <c r="E235" s="146"/>
      <c r="F235" s="146"/>
      <c r="G235" s="146"/>
      <c r="H235" s="145"/>
      <c r="I235" s="145"/>
      <c r="J235" s="145"/>
      <c r="K235" s="145"/>
      <c r="L235" s="145"/>
    </row>
    <row r="236" spans="1:12" x14ac:dyDescent="0.25">
      <c r="A236" s="145"/>
      <c r="B236" s="145"/>
      <c r="C236" s="146"/>
      <c r="D236" s="146"/>
      <c r="E236" s="146"/>
      <c r="F236" s="146"/>
      <c r="G236" s="146"/>
      <c r="H236" s="145"/>
      <c r="I236" s="145"/>
      <c r="J236" s="145"/>
      <c r="K236" s="145"/>
      <c r="L236" s="145"/>
    </row>
    <row r="237" spans="1:12" x14ac:dyDescent="0.25">
      <c r="A237" s="145"/>
      <c r="B237" s="145"/>
      <c r="C237" s="1076"/>
      <c r="D237" s="1076"/>
      <c r="E237" s="1076"/>
      <c r="F237" s="1076"/>
      <c r="G237" s="1076"/>
      <c r="H237" s="145"/>
      <c r="I237" s="145"/>
      <c r="J237" s="145"/>
      <c r="K237" s="145"/>
      <c r="L237" s="145"/>
    </row>
    <row r="238" spans="1:12" x14ac:dyDescent="0.25">
      <c r="A238" s="145"/>
      <c r="B238" s="145"/>
      <c r="C238" s="1076"/>
      <c r="D238" s="1076"/>
      <c r="E238" s="1076"/>
      <c r="F238" s="1076"/>
      <c r="G238" s="1076"/>
      <c r="H238" s="145"/>
      <c r="I238" s="145"/>
      <c r="J238" s="145"/>
      <c r="K238" s="145"/>
      <c r="L238" s="145"/>
    </row>
    <row r="239" spans="1:12" x14ac:dyDescent="0.25">
      <c r="A239" s="145"/>
      <c r="B239" s="145"/>
      <c r="C239" s="145"/>
      <c r="D239" s="145"/>
      <c r="E239" s="145"/>
      <c r="F239" s="145"/>
      <c r="G239" s="145"/>
      <c r="H239" s="145"/>
      <c r="I239" s="145"/>
      <c r="J239" s="145"/>
      <c r="K239" s="145"/>
      <c r="L239" s="145"/>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sheetPr>
  <dimension ref="A1:AK49"/>
  <sheetViews>
    <sheetView tabSelected="1" topLeftCell="C1" zoomScale="55" zoomScaleNormal="55" workbookViewId="0">
      <selection activeCell="J1" sqref="J1:L4"/>
    </sheetView>
  </sheetViews>
  <sheetFormatPr baseColWidth="10" defaultColWidth="11.42578125" defaultRowHeight="14.25" x14ac:dyDescent="0.2"/>
  <cols>
    <col min="1" max="1" width="28.140625" style="338" customWidth="1"/>
    <col min="2" max="3" width="18.5703125" style="338" customWidth="1"/>
    <col min="4" max="4" width="20.5703125" style="359" customWidth="1"/>
    <col min="5" max="5" width="15.5703125" style="338" customWidth="1"/>
    <col min="6" max="6" width="15" style="338" customWidth="1"/>
    <col min="7" max="7" width="17.28515625" style="338" customWidth="1"/>
    <col min="8" max="8" width="20" style="360" customWidth="1"/>
    <col min="9" max="9" width="47" style="338" customWidth="1"/>
    <col min="10" max="10" width="18.5703125" style="338" bestFit="1" customWidth="1"/>
    <col min="11" max="11" width="15.7109375" style="338" customWidth="1"/>
    <col min="12" max="12" width="16.5703125" style="338" customWidth="1"/>
    <col min="13" max="13" width="20" style="338" customWidth="1"/>
    <col min="14" max="19" width="11.42578125" style="338"/>
    <col min="20" max="20" width="10.7109375" style="338" customWidth="1"/>
    <col min="21" max="16384" width="11.42578125" style="338"/>
  </cols>
  <sheetData>
    <row r="1" spans="1:37" ht="15.75" customHeight="1" x14ac:dyDescent="0.2">
      <c r="A1" s="1093"/>
      <c r="B1" s="477" t="str">
        <f>CONTEXTO!B1</f>
        <v>PROCESO: SISTEMA INTEGRADO DE GESTIÓN</v>
      </c>
      <c r="C1" s="477"/>
      <c r="D1" s="477"/>
      <c r="E1" s="477"/>
      <c r="F1" s="477"/>
      <c r="G1" s="477"/>
      <c r="H1" s="477"/>
      <c r="I1" s="477"/>
      <c r="J1" s="1116" t="s">
        <v>512</v>
      </c>
      <c r="K1" s="1117"/>
      <c r="L1" s="1118"/>
      <c r="M1" s="1108"/>
    </row>
    <row r="2" spans="1:37" ht="15.75" customHeight="1" x14ac:dyDescent="0.2">
      <c r="A2" s="1094"/>
      <c r="B2" s="478"/>
      <c r="C2" s="478"/>
      <c r="D2" s="478"/>
      <c r="E2" s="478"/>
      <c r="F2" s="478"/>
      <c r="G2" s="478"/>
      <c r="H2" s="478"/>
      <c r="I2" s="478"/>
      <c r="J2" s="727" t="s">
        <v>513</v>
      </c>
      <c r="K2" s="1114"/>
      <c r="L2" s="1115"/>
      <c r="M2" s="1109"/>
    </row>
    <row r="3" spans="1:37" ht="15.75" customHeight="1" x14ac:dyDescent="0.2">
      <c r="A3" s="1094"/>
      <c r="B3" s="478" t="s">
        <v>236</v>
      </c>
      <c r="C3" s="478"/>
      <c r="D3" s="478"/>
      <c r="E3" s="478"/>
      <c r="F3" s="478"/>
      <c r="G3" s="478"/>
      <c r="H3" s="478"/>
      <c r="I3" s="478"/>
      <c r="J3" s="727" t="s">
        <v>514</v>
      </c>
      <c r="K3" s="1114"/>
      <c r="L3" s="1115"/>
      <c r="M3" s="1109"/>
    </row>
    <row r="4" spans="1:37" ht="15.75" customHeight="1" x14ac:dyDescent="0.2">
      <c r="A4" s="1094"/>
      <c r="B4" s="478"/>
      <c r="C4" s="478"/>
      <c r="D4" s="478"/>
      <c r="E4" s="478"/>
      <c r="F4" s="478"/>
      <c r="G4" s="478"/>
      <c r="H4" s="478"/>
      <c r="I4" s="478"/>
      <c r="J4" s="727" t="s">
        <v>534</v>
      </c>
      <c r="K4" s="1114"/>
      <c r="L4" s="1115"/>
      <c r="M4" s="1109"/>
    </row>
    <row r="5" spans="1:37" ht="15" customHeight="1" x14ac:dyDescent="0.2">
      <c r="A5" s="589"/>
      <c r="B5" s="590"/>
      <c r="C5" s="590"/>
      <c r="D5" s="590"/>
      <c r="E5" s="590"/>
      <c r="F5" s="590"/>
      <c r="G5" s="590"/>
      <c r="H5" s="590"/>
      <c r="I5" s="590"/>
      <c r="J5" s="590"/>
      <c r="K5" s="590"/>
      <c r="L5" s="590"/>
      <c r="M5" s="591"/>
    </row>
    <row r="6" spans="1:37" ht="15.75" customHeight="1" x14ac:dyDescent="0.25">
      <c r="A6" s="341" t="s">
        <v>237</v>
      </c>
      <c r="B6" s="1096" t="s">
        <v>254</v>
      </c>
      <c r="C6" s="1096"/>
      <c r="D6" s="1096"/>
      <c r="E6" s="1096"/>
      <c r="F6" s="1096"/>
      <c r="G6" s="1096"/>
      <c r="H6" s="1096"/>
      <c r="I6" s="1096"/>
      <c r="J6" s="1096"/>
      <c r="K6" s="1096"/>
      <c r="L6" s="1096"/>
      <c r="M6" s="1097"/>
      <c r="U6" s="371"/>
      <c r="V6" s="371"/>
      <c r="W6" s="371"/>
      <c r="X6" s="371"/>
      <c r="Y6" s="371"/>
      <c r="Z6" s="371"/>
      <c r="AA6" s="371"/>
      <c r="AB6" s="371"/>
      <c r="AC6" s="371"/>
      <c r="AD6" s="371"/>
      <c r="AE6" s="371"/>
      <c r="AF6" s="371"/>
      <c r="AG6" s="371"/>
      <c r="AH6" s="371"/>
      <c r="AI6" s="371"/>
      <c r="AJ6" s="371"/>
      <c r="AK6" s="371"/>
    </row>
    <row r="7" spans="1:37" ht="42.75" customHeight="1" x14ac:dyDescent="0.25">
      <c r="A7" s="341" t="s">
        <v>238</v>
      </c>
      <c r="B7" s="531" t="s">
        <v>255</v>
      </c>
      <c r="C7" s="531"/>
      <c r="D7" s="531"/>
      <c r="E7" s="531"/>
      <c r="F7" s="531"/>
      <c r="G7" s="531"/>
      <c r="H7" s="531"/>
      <c r="I7" s="531"/>
      <c r="J7" s="531"/>
      <c r="K7" s="531"/>
      <c r="L7" s="531"/>
      <c r="M7" s="1098"/>
      <c r="U7" s="371"/>
      <c r="V7" s="371"/>
      <c r="W7" s="371"/>
      <c r="X7" s="371"/>
      <c r="Y7" s="371"/>
      <c r="Z7" s="371"/>
      <c r="AA7" s="371"/>
      <c r="AB7" s="371"/>
      <c r="AC7" s="371"/>
      <c r="AD7" s="371"/>
      <c r="AE7" s="371"/>
      <c r="AF7" s="371"/>
      <c r="AG7" s="371"/>
      <c r="AH7" s="371"/>
      <c r="AI7" s="371"/>
      <c r="AJ7" s="371"/>
      <c r="AK7" s="371"/>
    </row>
    <row r="8" spans="1:37" ht="15" customHeight="1" x14ac:dyDescent="0.25">
      <c r="A8" s="1104"/>
      <c r="B8" s="1105"/>
      <c r="C8" s="1105"/>
      <c r="D8" s="1105"/>
      <c r="E8" s="1105"/>
      <c r="F8" s="1105"/>
      <c r="G8" s="1105"/>
      <c r="H8" s="1105"/>
      <c r="I8" s="1105"/>
      <c r="J8" s="1105"/>
      <c r="K8" s="1105"/>
      <c r="L8" s="1105"/>
      <c r="M8" s="1106"/>
      <c r="U8" s="371"/>
      <c r="V8" s="371"/>
      <c r="W8" s="371"/>
      <c r="X8" s="371"/>
      <c r="Y8" s="371"/>
      <c r="Z8" s="371"/>
      <c r="AA8" s="371"/>
      <c r="AB8" s="371"/>
      <c r="AC8" s="371"/>
      <c r="AD8" s="371"/>
      <c r="AE8" s="371"/>
      <c r="AF8" s="371"/>
      <c r="AG8" s="371"/>
      <c r="AH8" s="371"/>
      <c r="AI8" s="371"/>
      <c r="AJ8" s="371"/>
      <c r="AK8" s="371"/>
    </row>
    <row r="9" spans="1:37" s="346" customFormat="1" ht="40.5" customHeight="1" thickBot="1" x14ac:dyDescent="0.3">
      <c r="A9" s="342" t="s">
        <v>239</v>
      </c>
      <c r="B9" s="343" t="s">
        <v>240</v>
      </c>
      <c r="C9" s="343" t="s">
        <v>74</v>
      </c>
      <c r="D9" s="343" t="s">
        <v>8</v>
      </c>
      <c r="E9" s="344" t="s">
        <v>241</v>
      </c>
      <c r="F9" s="344" t="s">
        <v>242</v>
      </c>
      <c r="G9" s="344" t="s">
        <v>243</v>
      </c>
      <c r="H9" s="344" t="s">
        <v>244</v>
      </c>
      <c r="I9" s="344" t="s">
        <v>245</v>
      </c>
      <c r="J9" s="343" t="s">
        <v>246</v>
      </c>
      <c r="K9" s="343" t="s">
        <v>247</v>
      </c>
      <c r="L9" s="343" t="s">
        <v>248</v>
      </c>
      <c r="M9" s="345" t="s">
        <v>249</v>
      </c>
      <c r="U9" s="371"/>
      <c r="V9" s="371"/>
      <c r="W9" s="371"/>
      <c r="X9" s="371"/>
      <c r="Y9" s="371"/>
      <c r="Z9" s="371"/>
      <c r="AA9" s="371"/>
      <c r="AB9" s="371"/>
      <c r="AC9" s="371"/>
      <c r="AD9" s="371"/>
      <c r="AE9" s="371"/>
      <c r="AF9" s="371"/>
      <c r="AG9" s="371"/>
      <c r="AH9" s="371"/>
      <c r="AI9" s="371"/>
      <c r="AJ9" s="371"/>
      <c r="AK9" s="371"/>
    </row>
    <row r="10" spans="1:37" ht="173.25" customHeight="1" x14ac:dyDescent="0.25">
      <c r="A10" s="1078" t="str">
        <f>CONTEXTO!A8&amp;""&amp;CONTEXTO!A9</f>
        <v>PROCESO: SISTEMA INTEGRADO DE GESTIÓN OBJETIVO: DESARROLLAR ACCIONES PARA LA IMPLEMENTACIÓN, SENSIBILIDAD Y MEJORA CONTINUA DEL SISTEMA INTEGRADO DE GESTIÓN DE LA ADMINISTRACIÓN MUNICIPAL DE IBAGUÉ “SIGAMI”, COMO HERRAMIENTA PARA LA TOMA DE DECISIONES Y EL CUMPLIMIENTO DE LA MISIÓN Y OBJETIVOS INSTITUCIONALES</v>
      </c>
      <c r="B10" s="1102" t="str">
        <f>DESCRIPCION!A10</f>
        <v>Posibilidad de la utilizacion de documentos obsoletos que no garanticen la trasabilidad adecuada en los diferentes procesos.</v>
      </c>
      <c r="C10" s="1107" t="str">
        <f>'IDENTIFICACION DE RIESGOS'!J10</f>
        <v>GESTION</v>
      </c>
      <c r="D10" s="374" t="str">
        <f>DESCRIPCION!D10</f>
        <v>Ausencia de seguimiento a la publicación de las versiones de los documentos y formatos validados y aprobados por la Dirección de Fortalecimiento institucional y el comité de gestión y desempeño</v>
      </c>
      <c r="E10" s="1107" t="str">
        <f>'VALORACIÓN RIESGOS RESIDUAL'!E14:G14</f>
        <v>Improbable</v>
      </c>
      <c r="F10" s="1095" t="str">
        <f>'VALORACIÓN RIESGOS RESIDUAL'!J14</f>
        <v>Moderado</v>
      </c>
      <c r="G10" s="1102" t="str">
        <f>'VALORACIÓN RIESGOS RESIDUAL'!K11</f>
        <v>MODERADA</v>
      </c>
      <c r="H10" s="1099" t="s">
        <v>304</v>
      </c>
      <c r="I10" s="377" t="str">
        <f>DOFA!E33</f>
        <v>D3,12 O2,7 Elaborar un plan que contenga responsabilidad de personal de contrato en la implementación de los diferentes sistemas como apoyo al personal de planta.</v>
      </c>
      <c r="J10" s="367" t="s">
        <v>502</v>
      </c>
      <c r="K10" s="368" t="s">
        <v>506</v>
      </c>
      <c r="L10" s="364" t="s">
        <v>500</v>
      </c>
      <c r="M10" s="1103" t="s">
        <v>383</v>
      </c>
      <c r="U10" s="371"/>
      <c r="V10" s="371"/>
      <c r="W10" s="371"/>
      <c r="X10" s="371"/>
      <c r="Y10" s="371"/>
      <c r="Z10" s="371"/>
      <c r="AA10" s="371"/>
      <c r="AB10" s="371"/>
      <c r="AC10" s="371"/>
      <c r="AD10" s="371"/>
      <c r="AE10" s="371"/>
      <c r="AF10" s="371"/>
      <c r="AG10" s="371"/>
      <c r="AH10" s="371"/>
      <c r="AI10" s="371"/>
      <c r="AJ10" s="371"/>
      <c r="AK10" s="371"/>
    </row>
    <row r="11" spans="1:37" ht="57" x14ac:dyDescent="0.25">
      <c r="A11" s="1079"/>
      <c r="B11" s="1087"/>
      <c r="C11" s="1089"/>
      <c r="D11" s="373" t="str">
        <f>DESCRIPCION!D11</f>
        <v xml:space="preserve">Constantes cambios normativos externos </v>
      </c>
      <c r="E11" s="1089"/>
      <c r="F11" s="1091"/>
      <c r="G11" s="1087"/>
      <c r="H11" s="1083"/>
      <c r="I11" s="363" t="str">
        <f>DOFA!G44</f>
        <v>F10 A1 Seguimiento a la implementación de los normogramas institucionales a través de la columna denominada evidencia de cumplimiento</v>
      </c>
      <c r="J11" s="372" t="s">
        <v>501</v>
      </c>
      <c r="K11" s="372" t="s">
        <v>506</v>
      </c>
      <c r="L11" s="348" t="s">
        <v>499</v>
      </c>
      <c r="M11" s="1100"/>
      <c r="U11" s="371"/>
      <c r="V11" s="371"/>
      <c r="W11" s="371"/>
      <c r="X11" s="371"/>
      <c r="Y11" s="371"/>
      <c r="Z11" s="371"/>
      <c r="AA11" s="371"/>
      <c r="AB11" s="371"/>
      <c r="AC11" s="371"/>
      <c r="AD11" s="371"/>
      <c r="AE11" s="371"/>
      <c r="AF11" s="371"/>
      <c r="AG11" s="371"/>
      <c r="AH11" s="371"/>
      <c r="AI11" s="371"/>
      <c r="AJ11" s="371"/>
      <c r="AK11" s="371"/>
    </row>
    <row r="12" spans="1:37" ht="85.5" x14ac:dyDescent="0.25">
      <c r="A12" s="1079"/>
      <c r="B12" s="1087"/>
      <c r="C12" s="1089"/>
      <c r="D12" s="373" t="str">
        <f>DESCRIPCION!D12</f>
        <v>Dificultad en la comunicación entre los diferentes funcionarios y dependencias de la Administración</v>
      </c>
      <c r="E12" s="1089"/>
      <c r="F12" s="1091"/>
      <c r="G12" s="1087"/>
      <c r="H12" s="1084"/>
      <c r="I12" s="349" t="str">
        <f>DOFA!E29</f>
        <v>D4,10 O3 Realizar capacitaciones  para el fortalecimiento del SIGAMI</v>
      </c>
      <c r="J12" s="372" t="s">
        <v>504</v>
      </c>
      <c r="K12" s="372" t="s">
        <v>506</v>
      </c>
      <c r="L12" s="348" t="s">
        <v>505</v>
      </c>
      <c r="M12" s="1100"/>
      <c r="U12" s="371"/>
      <c r="V12" s="371"/>
      <c r="W12" s="371"/>
      <c r="X12" s="371"/>
      <c r="Y12" s="371"/>
      <c r="Z12" s="371"/>
      <c r="AA12" s="371"/>
      <c r="AB12" s="371"/>
      <c r="AC12" s="371"/>
      <c r="AD12" s="371"/>
      <c r="AE12" s="371"/>
      <c r="AF12" s="371"/>
      <c r="AG12" s="371"/>
      <c r="AH12" s="371"/>
      <c r="AI12" s="371"/>
      <c r="AJ12" s="371"/>
      <c r="AK12" s="371"/>
    </row>
    <row r="13" spans="1:37" ht="140.25" customHeight="1" x14ac:dyDescent="0.25">
      <c r="A13" s="1079"/>
      <c r="B13" s="1087"/>
      <c r="C13" s="1089"/>
      <c r="D13" s="372"/>
      <c r="E13" s="1089"/>
      <c r="F13" s="1091"/>
      <c r="G13" s="628"/>
      <c r="H13" s="350" t="s">
        <v>253</v>
      </c>
      <c r="I13" s="369" t="s">
        <v>551</v>
      </c>
      <c r="J13" s="372" t="s">
        <v>550</v>
      </c>
      <c r="K13" s="372" t="s">
        <v>506</v>
      </c>
      <c r="L13" s="348" t="s">
        <v>558</v>
      </c>
      <c r="M13" s="1100"/>
      <c r="U13" s="371"/>
      <c r="V13" s="371"/>
      <c r="W13" s="371"/>
      <c r="X13" s="371"/>
      <c r="Y13" s="371"/>
      <c r="Z13" s="371"/>
      <c r="AA13" s="371"/>
      <c r="AB13" s="371"/>
      <c r="AC13" s="371"/>
      <c r="AD13" s="371"/>
      <c r="AE13" s="371"/>
      <c r="AF13" s="371"/>
      <c r="AG13" s="371"/>
      <c r="AH13" s="371"/>
      <c r="AI13" s="371"/>
      <c r="AJ13" s="371"/>
      <c r="AK13" s="371"/>
    </row>
    <row r="14" spans="1:37" ht="215.25" customHeight="1" x14ac:dyDescent="0.2">
      <c r="A14" s="1079"/>
      <c r="B14" s="1087" t="str">
        <f>DESCRIPCION!A13</f>
        <v>Posibilidad de incumplimiento de la publicación de los productos requeridos por grupos de interes y / o partes interesadas internas o externas</v>
      </c>
      <c r="C14" s="1089" t="str">
        <f>'IDENTIFICACION DE RIESGOS'!J13</f>
        <v>GESTION</v>
      </c>
      <c r="D14" s="373" t="str">
        <f>DESCRIPCION!D13</f>
        <v>Reportes de información no enviados a tiempo por los diferentes procesos</v>
      </c>
      <c r="E14" s="1089" t="str">
        <f>'VALORACIÓN RIESGOS RESIDUAL'!E35:G35</f>
        <v>Rara vez</v>
      </c>
      <c r="F14" s="1091" t="str">
        <f>'VALORACIÓN RIESGOS RESIDUAL'!J35</f>
        <v>Menor</v>
      </c>
      <c r="G14" s="1089" t="str">
        <f>'VALORACIÓN RIESGOS RESIDUAL'!K32</f>
        <v>BAJA</v>
      </c>
      <c r="H14" s="1084" t="s">
        <v>304</v>
      </c>
      <c r="I14" s="366" t="s">
        <v>539</v>
      </c>
      <c r="J14" s="372" t="s">
        <v>509</v>
      </c>
      <c r="K14" s="372" t="s">
        <v>507</v>
      </c>
      <c r="L14" s="348" t="s">
        <v>500</v>
      </c>
      <c r="M14" s="1100" t="s">
        <v>383</v>
      </c>
    </row>
    <row r="15" spans="1:37" ht="125.25" customHeight="1" x14ac:dyDescent="0.2">
      <c r="A15" s="1079"/>
      <c r="B15" s="1087"/>
      <c r="C15" s="1089"/>
      <c r="D15" s="373" t="str">
        <f>DESCRIPCION!D14</f>
        <v>Declaratoria de emergencias</v>
      </c>
      <c r="E15" s="1089"/>
      <c r="F15" s="1091"/>
      <c r="G15" s="1089"/>
      <c r="H15" s="1085"/>
      <c r="I15" s="366" t="s">
        <v>539</v>
      </c>
      <c r="J15" s="372" t="s">
        <v>511</v>
      </c>
      <c r="K15" s="372" t="s">
        <v>507</v>
      </c>
      <c r="L15" s="348" t="s">
        <v>505</v>
      </c>
      <c r="M15" s="1100"/>
    </row>
    <row r="16" spans="1:37" ht="143.25" thickBot="1" x14ac:dyDescent="0.25">
      <c r="A16" s="1079"/>
      <c r="B16" s="1087"/>
      <c r="C16" s="1089"/>
      <c r="D16" s="373" t="str">
        <f>DESCRIPCION!D15</f>
        <v>Falta de empoderamiento, compromiso y liderazgo por parte de la alta dirección o líderes de procesos ocasionando el no cumplimiento de las metas y afectación en el clima laboral</v>
      </c>
      <c r="E16" s="1089"/>
      <c r="F16" s="1091"/>
      <c r="G16" s="1089"/>
      <c r="H16" s="1086"/>
      <c r="I16" s="366" t="s">
        <v>539</v>
      </c>
      <c r="J16" s="372" t="s">
        <v>510</v>
      </c>
      <c r="K16" s="372" t="s">
        <v>508</v>
      </c>
      <c r="L16" s="348" t="s">
        <v>505</v>
      </c>
      <c r="M16" s="1100"/>
    </row>
    <row r="17" spans="1:13" ht="95.25" customHeight="1" thickBot="1" x14ac:dyDescent="0.25">
      <c r="A17" s="1080"/>
      <c r="B17" s="1088"/>
      <c r="C17" s="1090"/>
      <c r="D17" s="357"/>
      <c r="E17" s="1090"/>
      <c r="F17" s="1092"/>
      <c r="G17" s="1090"/>
      <c r="H17" s="355" t="s">
        <v>253</v>
      </c>
      <c r="I17" s="356" t="s">
        <v>480</v>
      </c>
      <c r="J17" s="357" t="s">
        <v>552</v>
      </c>
      <c r="K17" s="378" t="s">
        <v>498</v>
      </c>
      <c r="L17" s="379" t="s">
        <v>540</v>
      </c>
      <c r="M17" s="1101"/>
    </row>
    <row r="18" spans="1:13" ht="108" customHeight="1" x14ac:dyDescent="0.2">
      <c r="A18" s="352"/>
      <c r="B18" s="1110">
        <f>DESCRIPCION!A16</f>
        <v>0</v>
      </c>
      <c r="C18" s="1111" t="str">
        <f>'IDENTIFICACION DE RIESGOS'!J16</f>
        <v xml:space="preserve"> </v>
      </c>
      <c r="D18" s="375">
        <f>DESCRIPCION!D16</f>
        <v>0</v>
      </c>
      <c r="E18" s="1111">
        <f>'VALORACIÓN RIESGOS RESIDUAL'!E56:G56</f>
        <v>0</v>
      </c>
      <c r="F18" s="1112">
        <f>'VALORACIÓN RIESGOS RESIDUAL'!J56</f>
        <v>0</v>
      </c>
      <c r="G18" s="1111" t="str">
        <f>'VALORACIÓN RIESGOS RESIDUAL'!K53</f>
        <v/>
      </c>
      <c r="H18" s="1086"/>
      <c r="I18" s="353"/>
      <c r="J18" s="353"/>
      <c r="K18" s="376"/>
      <c r="L18" s="353"/>
      <c r="M18" s="1113"/>
    </row>
    <row r="19" spans="1:13" ht="77.25" customHeight="1" x14ac:dyDescent="0.2">
      <c r="A19" s="352"/>
      <c r="B19" s="1087"/>
      <c r="C19" s="1089"/>
      <c r="D19" s="246">
        <f>DESCRIPCION!D17</f>
        <v>0</v>
      </c>
      <c r="E19" s="1089"/>
      <c r="F19" s="1091"/>
      <c r="G19" s="1089"/>
      <c r="H19" s="1083"/>
      <c r="I19" s="351"/>
      <c r="J19" s="347"/>
      <c r="K19" s="347"/>
      <c r="L19" s="348"/>
      <c r="M19" s="1100"/>
    </row>
    <row r="20" spans="1:13" ht="76.5" customHeight="1" x14ac:dyDescent="0.2">
      <c r="A20" s="352"/>
      <c r="B20" s="1087"/>
      <c r="C20" s="1089"/>
      <c r="D20" s="246">
        <f>DESCRIPCION!D18</f>
        <v>0</v>
      </c>
      <c r="E20" s="1089"/>
      <c r="F20" s="1091"/>
      <c r="G20" s="1089"/>
      <c r="H20" s="1083"/>
      <c r="I20" s="348"/>
      <c r="J20" s="348"/>
      <c r="K20" s="353"/>
      <c r="L20" s="348"/>
      <c r="M20" s="1100"/>
    </row>
    <row r="21" spans="1:13" ht="107.25" customHeight="1" thickBot="1" x14ac:dyDescent="0.25">
      <c r="A21" s="352"/>
      <c r="B21" s="1088"/>
      <c r="C21" s="1090"/>
      <c r="D21" s="354"/>
      <c r="E21" s="1090"/>
      <c r="F21" s="1092"/>
      <c r="G21" s="1090"/>
      <c r="H21" s="355" t="s">
        <v>253</v>
      </c>
      <c r="I21" s="356"/>
      <c r="J21" s="357"/>
      <c r="K21" s="357"/>
      <c r="L21" s="357"/>
      <c r="M21" s="1101"/>
    </row>
    <row r="22" spans="1:13" ht="101.25" customHeight="1" x14ac:dyDescent="0.2">
      <c r="A22" s="352"/>
      <c r="B22" s="1087" t="str">
        <f>DESCRIPCION!A19</f>
        <v>d</v>
      </c>
      <c r="C22" s="1089" t="e">
        <f>'IDENTIFICACION DE RIESGOS'!J19:J21</f>
        <v>#VALUE!</v>
      </c>
      <c r="D22" s="246">
        <f>DESCRIPCION!D19</f>
        <v>0</v>
      </c>
      <c r="E22" s="1089">
        <f>'VALORACIÓN RIESGOS RESIDUAL'!E77:G77</f>
        <v>0</v>
      </c>
      <c r="F22" s="1091">
        <f>'VALORACIÓN RIESGOS RESIDUAL'!J77</f>
        <v>0</v>
      </c>
      <c r="G22" s="1089" t="str">
        <f>'VALORACIÓN RIESGOS RESIDUAL'!K74</f>
        <v/>
      </c>
      <c r="H22" s="1083"/>
      <c r="I22" s="348"/>
      <c r="J22" s="1083"/>
      <c r="K22" s="1084"/>
      <c r="L22" s="1083"/>
      <c r="M22" s="1081"/>
    </row>
    <row r="23" spans="1:13" ht="94.5" customHeight="1" x14ac:dyDescent="0.2">
      <c r="A23" s="352"/>
      <c r="B23" s="1087"/>
      <c r="C23" s="1089"/>
      <c r="D23" s="246">
        <f>DESCRIPCION!D20</f>
        <v>0</v>
      </c>
      <c r="E23" s="1089"/>
      <c r="F23" s="1091"/>
      <c r="G23" s="1089"/>
      <c r="H23" s="1083"/>
      <c r="I23" s="348"/>
      <c r="J23" s="1083"/>
      <c r="K23" s="1085"/>
      <c r="L23" s="1083"/>
      <c r="M23" s="1081"/>
    </row>
    <row r="24" spans="1:13" ht="75.75" customHeight="1" x14ac:dyDescent="0.2">
      <c r="A24" s="352"/>
      <c r="B24" s="1087"/>
      <c r="C24" s="1089"/>
      <c r="D24" s="246">
        <f>DESCRIPCION!D21</f>
        <v>0</v>
      </c>
      <c r="E24" s="1089"/>
      <c r="F24" s="1091"/>
      <c r="G24" s="1089"/>
      <c r="H24" s="1083"/>
      <c r="I24" s="348"/>
      <c r="J24" s="1083"/>
      <c r="K24" s="1086"/>
      <c r="L24" s="1083"/>
      <c r="M24" s="1081"/>
    </row>
    <row r="25" spans="1:13" ht="87.75" customHeight="1" thickBot="1" x14ac:dyDescent="0.25">
      <c r="A25" s="352"/>
      <c r="B25" s="1088"/>
      <c r="C25" s="1090"/>
      <c r="D25" s="354"/>
      <c r="E25" s="1090"/>
      <c r="F25" s="1092"/>
      <c r="G25" s="1090"/>
      <c r="H25" s="355" t="s">
        <v>253</v>
      </c>
      <c r="I25" s="356"/>
      <c r="J25" s="357"/>
      <c r="K25" s="357"/>
      <c r="L25" s="357"/>
      <c r="M25" s="1082"/>
    </row>
    <row r="26" spans="1:13" ht="88.5" customHeight="1" x14ac:dyDescent="0.2">
      <c r="A26" s="352"/>
      <c r="B26" s="1087" t="str">
        <f>DESCRIPCION!A22</f>
        <v>e</v>
      </c>
      <c r="C26" s="1089" t="str">
        <f>'IDENTIFICACION DE RIESGOS'!J22</f>
        <v xml:space="preserve"> </v>
      </c>
      <c r="D26" s="246">
        <f>DESCRIPCION!D22</f>
        <v>0</v>
      </c>
      <c r="E26" s="1089">
        <f>'VALORACIÓN RIESGOS RESIDUAL'!E98:G98</f>
        <v>0</v>
      </c>
      <c r="F26" s="1091">
        <f>'VALORACIÓN RIESGOS RESIDUAL'!J98</f>
        <v>0</v>
      </c>
      <c r="G26" s="1089" t="str">
        <f>'VALORACIÓN RIESGOS RESIDUAL'!K95</f>
        <v/>
      </c>
      <c r="H26" s="1083"/>
      <c r="I26" s="348"/>
      <c r="J26" s="1083"/>
      <c r="K26" s="1084"/>
      <c r="L26" s="1083"/>
      <c r="M26" s="1081"/>
    </row>
    <row r="27" spans="1:13" ht="90" customHeight="1" x14ac:dyDescent="0.2">
      <c r="A27" s="352"/>
      <c r="B27" s="1087"/>
      <c r="C27" s="1089"/>
      <c r="D27" s="246">
        <f>DESCRIPCION!D23</f>
        <v>0</v>
      </c>
      <c r="E27" s="1089"/>
      <c r="F27" s="1091"/>
      <c r="G27" s="1089"/>
      <c r="H27" s="1083"/>
      <c r="I27" s="348"/>
      <c r="J27" s="1083"/>
      <c r="K27" s="1085"/>
      <c r="L27" s="1083"/>
      <c r="M27" s="1081"/>
    </row>
    <row r="28" spans="1:13" ht="80.25" customHeight="1" x14ac:dyDescent="0.2">
      <c r="A28" s="352"/>
      <c r="B28" s="1087"/>
      <c r="C28" s="1089"/>
      <c r="D28" s="246">
        <f>DESCRIPCION!D24</f>
        <v>0</v>
      </c>
      <c r="E28" s="1089"/>
      <c r="F28" s="1091"/>
      <c r="G28" s="1089"/>
      <c r="H28" s="1083"/>
      <c r="I28" s="348"/>
      <c r="J28" s="1083"/>
      <c r="K28" s="1086"/>
      <c r="L28" s="1083"/>
      <c r="M28" s="1081"/>
    </row>
    <row r="29" spans="1:13" ht="82.5" customHeight="1" thickBot="1" x14ac:dyDescent="0.25">
      <c r="A29" s="352"/>
      <c r="B29" s="1088"/>
      <c r="C29" s="1090"/>
      <c r="D29" s="354"/>
      <c r="E29" s="1090"/>
      <c r="F29" s="1092"/>
      <c r="G29" s="1090"/>
      <c r="H29" s="355" t="s">
        <v>253</v>
      </c>
      <c r="I29" s="356"/>
      <c r="J29" s="357"/>
      <c r="K29" s="357"/>
      <c r="L29" s="357"/>
      <c r="M29" s="1082"/>
    </row>
    <row r="30" spans="1:13" ht="95.25" customHeight="1" x14ac:dyDescent="0.2">
      <c r="A30" s="352"/>
      <c r="B30" s="1087" t="str">
        <f>DESCRIPCION!A25</f>
        <v>f</v>
      </c>
      <c r="C30" s="1089" t="str">
        <f>'IDENTIFICACION DE RIESGOS'!J25</f>
        <v xml:space="preserve"> </v>
      </c>
      <c r="D30" s="246">
        <f>DESCRIPCION!D25</f>
        <v>0</v>
      </c>
      <c r="E30" s="1089">
        <f>'VALORACIÓN RIESGOS RESIDUAL'!E119:G119</f>
        <v>0</v>
      </c>
      <c r="F30" s="1091">
        <f>'VALORACIÓN RIESGOS RESIDUAL'!J119</f>
        <v>0</v>
      </c>
      <c r="G30" s="1089" t="str">
        <f>'VALORACIÓN RIESGOS RESIDUAL'!K116</f>
        <v/>
      </c>
      <c r="H30" s="1083"/>
      <c r="I30" s="348"/>
      <c r="J30" s="1083"/>
      <c r="K30" s="1084"/>
      <c r="L30" s="1083"/>
      <c r="M30" s="1081"/>
    </row>
    <row r="31" spans="1:13" ht="93.75" customHeight="1" x14ac:dyDescent="0.2">
      <c r="A31" s="352"/>
      <c r="B31" s="1087"/>
      <c r="C31" s="1089"/>
      <c r="D31" s="246">
        <f>DESCRIPCION!D26</f>
        <v>0</v>
      </c>
      <c r="E31" s="1089"/>
      <c r="F31" s="1091"/>
      <c r="G31" s="1089"/>
      <c r="H31" s="1083"/>
      <c r="I31" s="348"/>
      <c r="J31" s="1083"/>
      <c r="K31" s="1085"/>
      <c r="L31" s="1083"/>
      <c r="M31" s="1081"/>
    </row>
    <row r="32" spans="1:13" ht="91.5" customHeight="1" x14ac:dyDescent="0.2">
      <c r="A32" s="352"/>
      <c r="B32" s="1087"/>
      <c r="C32" s="1089"/>
      <c r="D32" s="246">
        <f>DESCRIPCION!D27</f>
        <v>0</v>
      </c>
      <c r="E32" s="1089"/>
      <c r="F32" s="1091"/>
      <c r="G32" s="1089"/>
      <c r="H32" s="1083"/>
      <c r="I32" s="348"/>
      <c r="J32" s="1083"/>
      <c r="K32" s="1086"/>
      <c r="L32" s="1083"/>
      <c r="M32" s="1081"/>
    </row>
    <row r="33" spans="1:13" ht="75" customHeight="1" thickBot="1" x14ac:dyDescent="0.25">
      <c r="A33" s="352"/>
      <c r="B33" s="1088"/>
      <c r="C33" s="1090"/>
      <c r="D33" s="354"/>
      <c r="E33" s="1090"/>
      <c r="F33" s="1092"/>
      <c r="G33" s="1090"/>
      <c r="H33" s="355" t="s">
        <v>253</v>
      </c>
      <c r="I33" s="356"/>
      <c r="J33" s="357"/>
      <c r="K33" s="357"/>
      <c r="L33" s="357"/>
      <c r="M33" s="1082"/>
    </row>
    <row r="34" spans="1:13" ht="89.25" customHeight="1" x14ac:dyDescent="0.2">
      <c r="A34" s="352"/>
      <c r="B34" s="1087" t="str">
        <f>DESCRIPCION!A28</f>
        <v>g</v>
      </c>
      <c r="C34" s="1089" t="str">
        <f>'IDENTIFICACION DE RIESGOS'!J28</f>
        <v xml:space="preserve"> </v>
      </c>
      <c r="D34" s="246">
        <f>DESCRIPCION!D28</f>
        <v>0</v>
      </c>
      <c r="E34" s="1089">
        <f>'VALORACIÓN RIESGOS RESIDUAL'!E140:G140</f>
        <v>0</v>
      </c>
      <c r="F34" s="1091">
        <f>'VALORACIÓN RIESGOS RESIDUAL'!J140</f>
        <v>0</v>
      </c>
      <c r="G34" s="1089" t="str">
        <f>'VALORACIÓN RIESGOS RESIDUAL'!K137</f>
        <v/>
      </c>
      <c r="H34" s="1083"/>
      <c r="I34" s="348"/>
      <c r="J34" s="1083"/>
      <c r="K34" s="1084"/>
      <c r="L34" s="1083"/>
      <c r="M34" s="1081"/>
    </row>
    <row r="35" spans="1:13" ht="95.25" customHeight="1" x14ac:dyDescent="0.2">
      <c r="A35" s="352"/>
      <c r="B35" s="1087"/>
      <c r="C35" s="1089"/>
      <c r="D35" s="246">
        <f>DESCRIPCION!D29</f>
        <v>0</v>
      </c>
      <c r="E35" s="1089"/>
      <c r="F35" s="1091"/>
      <c r="G35" s="1089"/>
      <c r="H35" s="1083"/>
      <c r="I35" s="348"/>
      <c r="J35" s="1083"/>
      <c r="K35" s="1085"/>
      <c r="L35" s="1083"/>
      <c r="M35" s="1081"/>
    </row>
    <row r="36" spans="1:13" ht="92.25" customHeight="1" x14ac:dyDescent="0.2">
      <c r="A36" s="352"/>
      <c r="B36" s="1087"/>
      <c r="C36" s="1089"/>
      <c r="D36" s="246">
        <f>DESCRIPCION!D30</f>
        <v>0</v>
      </c>
      <c r="E36" s="1089"/>
      <c r="F36" s="1091"/>
      <c r="G36" s="1089"/>
      <c r="H36" s="1083"/>
      <c r="I36" s="348"/>
      <c r="J36" s="1083"/>
      <c r="K36" s="1086"/>
      <c r="L36" s="1083"/>
      <c r="M36" s="1081"/>
    </row>
    <row r="37" spans="1:13" ht="90" customHeight="1" thickBot="1" x14ac:dyDescent="0.25">
      <c r="A37" s="352"/>
      <c r="B37" s="1088"/>
      <c r="C37" s="1090"/>
      <c r="D37" s="354"/>
      <c r="E37" s="1090"/>
      <c r="F37" s="1092"/>
      <c r="G37" s="1090"/>
      <c r="H37" s="355" t="s">
        <v>253</v>
      </c>
      <c r="I37" s="356"/>
      <c r="J37" s="357"/>
      <c r="K37" s="357"/>
      <c r="L37" s="357"/>
      <c r="M37" s="1082"/>
    </row>
    <row r="38" spans="1:13" ht="96.75" customHeight="1" x14ac:dyDescent="0.2">
      <c r="A38" s="352"/>
      <c r="B38" s="1087" t="str">
        <f>DESCRIPCION!A31</f>
        <v>h</v>
      </c>
      <c r="C38" s="1089" t="str">
        <f>'IDENTIFICACION DE RIESGOS'!J31</f>
        <v xml:space="preserve"> </v>
      </c>
      <c r="D38" s="246">
        <f>DESCRIPCION!D31</f>
        <v>0</v>
      </c>
      <c r="E38" s="1089">
        <f>'VALORACIÓN RIESGOS RESIDUAL'!E161:G161</f>
        <v>0</v>
      </c>
      <c r="F38" s="1091">
        <f>'VALORACIÓN RIESGOS RESIDUAL'!J161</f>
        <v>0</v>
      </c>
      <c r="G38" s="1089" t="str">
        <f>'VALORACIÓN RIESGOS RESIDUAL'!K158</f>
        <v/>
      </c>
      <c r="H38" s="1083"/>
      <c r="I38" s="348"/>
      <c r="J38" s="1083"/>
      <c r="K38" s="1084"/>
      <c r="L38" s="1083"/>
      <c r="M38" s="1081"/>
    </row>
    <row r="39" spans="1:13" ht="83.25" customHeight="1" x14ac:dyDescent="0.2">
      <c r="A39" s="352"/>
      <c r="B39" s="1087"/>
      <c r="C39" s="1089"/>
      <c r="D39" s="246">
        <f>DESCRIPCION!D32</f>
        <v>0</v>
      </c>
      <c r="E39" s="1089"/>
      <c r="F39" s="1091"/>
      <c r="G39" s="1089"/>
      <c r="H39" s="1083"/>
      <c r="I39" s="348"/>
      <c r="J39" s="1083"/>
      <c r="K39" s="1085"/>
      <c r="L39" s="1083"/>
      <c r="M39" s="1081"/>
    </row>
    <row r="40" spans="1:13" ht="87.75" customHeight="1" x14ac:dyDescent="0.2">
      <c r="A40" s="352"/>
      <c r="B40" s="1087"/>
      <c r="C40" s="1089"/>
      <c r="D40" s="246">
        <f>DESCRIPCION!D33</f>
        <v>0</v>
      </c>
      <c r="E40" s="1089"/>
      <c r="F40" s="1091"/>
      <c r="G40" s="1089"/>
      <c r="H40" s="1083"/>
      <c r="I40" s="348"/>
      <c r="J40" s="1083"/>
      <c r="K40" s="1086"/>
      <c r="L40" s="1083"/>
      <c r="M40" s="1081"/>
    </row>
    <row r="41" spans="1:13" ht="96" customHeight="1" thickBot="1" x14ac:dyDescent="0.25">
      <c r="A41" s="352"/>
      <c r="B41" s="1088"/>
      <c r="C41" s="1090"/>
      <c r="D41" s="354"/>
      <c r="E41" s="1090"/>
      <c r="F41" s="1092"/>
      <c r="G41" s="1090"/>
      <c r="H41" s="355" t="s">
        <v>253</v>
      </c>
      <c r="I41" s="356"/>
      <c r="J41" s="357"/>
      <c r="K41" s="357"/>
      <c r="L41" s="357"/>
      <c r="M41" s="1082"/>
    </row>
    <row r="42" spans="1:13" ht="97.5" customHeight="1" x14ac:dyDescent="0.2">
      <c r="A42" s="352"/>
      <c r="B42" s="1087" t="str">
        <f>DESCRIPCION!A34</f>
        <v>i</v>
      </c>
      <c r="C42" s="1089" t="str">
        <f>'IDENTIFICACION DE RIESGOS'!J34</f>
        <v xml:space="preserve"> </v>
      </c>
      <c r="D42" s="246">
        <f>DESCRIPCION!D34</f>
        <v>0</v>
      </c>
      <c r="E42" s="1089">
        <f>'VALORACIÓN RIESGOS RESIDUAL'!E183:G183</f>
        <v>0</v>
      </c>
      <c r="F42" s="1091">
        <f>'VALORACIÓN RIESGOS RESIDUAL'!J183</f>
        <v>0</v>
      </c>
      <c r="G42" s="1089">
        <f>'VALORACIÓN RIESGOS RESIDUAL'!K179</f>
        <v>0</v>
      </c>
      <c r="H42" s="1083"/>
      <c r="I42" s="348"/>
      <c r="J42" s="1083"/>
      <c r="K42" s="1084"/>
      <c r="L42" s="1083"/>
      <c r="M42" s="1081"/>
    </row>
    <row r="43" spans="1:13" ht="91.5" customHeight="1" x14ac:dyDescent="0.2">
      <c r="A43" s="352"/>
      <c r="B43" s="1087"/>
      <c r="C43" s="1089"/>
      <c r="D43" s="246">
        <f>DESCRIPCION!D35</f>
        <v>0</v>
      </c>
      <c r="E43" s="1089"/>
      <c r="F43" s="1091"/>
      <c r="G43" s="1089"/>
      <c r="H43" s="1083"/>
      <c r="I43" s="348"/>
      <c r="J43" s="1083"/>
      <c r="K43" s="1085"/>
      <c r="L43" s="1083"/>
      <c r="M43" s="1081"/>
    </row>
    <row r="44" spans="1:13" ht="77.25" customHeight="1" x14ac:dyDescent="0.2">
      <c r="A44" s="352"/>
      <c r="B44" s="1087"/>
      <c r="C44" s="1089"/>
      <c r="D44" s="246">
        <f>DESCRIPCION!D36</f>
        <v>0</v>
      </c>
      <c r="E44" s="1089"/>
      <c r="F44" s="1091"/>
      <c r="G44" s="1089"/>
      <c r="H44" s="1083"/>
      <c r="I44" s="348"/>
      <c r="J44" s="1083"/>
      <c r="K44" s="1086"/>
      <c r="L44" s="1083"/>
      <c r="M44" s="1081"/>
    </row>
    <row r="45" spans="1:13" ht="75" customHeight="1" thickBot="1" x14ac:dyDescent="0.25">
      <c r="A45" s="352"/>
      <c r="B45" s="1088"/>
      <c r="C45" s="1090"/>
      <c r="D45" s="354"/>
      <c r="E45" s="1090"/>
      <c r="F45" s="1092"/>
      <c r="G45" s="1090"/>
      <c r="H45" s="355" t="s">
        <v>253</v>
      </c>
      <c r="I45" s="356"/>
      <c r="J45" s="357"/>
      <c r="K45" s="357"/>
      <c r="L45" s="357"/>
      <c r="M45" s="1082"/>
    </row>
    <row r="46" spans="1:13" ht="93.75" customHeight="1" x14ac:dyDescent="0.2">
      <c r="A46" s="352"/>
      <c r="B46" s="1087" t="str">
        <f>DESCRIPCION!A37</f>
        <v>j</v>
      </c>
      <c r="C46" s="1089" t="str">
        <f>'IDENTIFICACION DE RIESGOS'!J37</f>
        <v xml:space="preserve"> </v>
      </c>
      <c r="D46" s="246">
        <f>DESCRIPCION!D37</f>
        <v>0</v>
      </c>
      <c r="E46" s="1089">
        <f>'VALORACIÓN RIESGOS RESIDUAL'!E204:G204</f>
        <v>0</v>
      </c>
      <c r="F46" s="1091">
        <f>'VALORACIÓN RIESGOS RESIDUAL'!J204</f>
        <v>0</v>
      </c>
      <c r="G46" s="1089">
        <f>'VALORACIÓN RIESGOS RESIDUAL'!K200</f>
        <v>0</v>
      </c>
      <c r="H46" s="1083"/>
      <c r="I46" s="348"/>
      <c r="J46" s="1083"/>
      <c r="K46" s="1084"/>
      <c r="L46" s="1083"/>
      <c r="M46" s="1081"/>
    </row>
    <row r="47" spans="1:13" ht="93.75" customHeight="1" x14ac:dyDescent="0.2">
      <c r="A47" s="352"/>
      <c r="B47" s="1087"/>
      <c r="C47" s="1089"/>
      <c r="D47" s="246">
        <f>DESCRIPCION!D38</f>
        <v>0</v>
      </c>
      <c r="E47" s="1089"/>
      <c r="F47" s="1091"/>
      <c r="G47" s="1089"/>
      <c r="H47" s="1083"/>
      <c r="I47" s="348"/>
      <c r="J47" s="1083"/>
      <c r="K47" s="1085"/>
      <c r="L47" s="1083"/>
      <c r="M47" s="1081"/>
    </row>
    <row r="48" spans="1:13" ht="101.25" customHeight="1" x14ac:dyDescent="0.2">
      <c r="A48" s="352"/>
      <c r="B48" s="1087"/>
      <c r="C48" s="1089"/>
      <c r="D48" s="246">
        <f>DESCRIPCION!D39</f>
        <v>0</v>
      </c>
      <c r="E48" s="1089"/>
      <c r="F48" s="1091"/>
      <c r="G48" s="1089"/>
      <c r="H48" s="1083"/>
      <c r="I48" s="348"/>
      <c r="J48" s="1083"/>
      <c r="K48" s="1086"/>
      <c r="L48" s="1083"/>
      <c r="M48" s="1081"/>
    </row>
    <row r="49" spans="1:13" ht="100.5" customHeight="1" thickBot="1" x14ac:dyDescent="0.25">
      <c r="A49" s="358"/>
      <c r="B49" s="1088"/>
      <c r="C49" s="1090"/>
      <c r="D49" s="354"/>
      <c r="E49" s="1090"/>
      <c r="F49" s="1092"/>
      <c r="G49" s="1090"/>
      <c r="H49" s="355" t="s">
        <v>253</v>
      </c>
      <c r="I49" s="356"/>
      <c r="J49" s="357"/>
      <c r="K49" s="357"/>
      <c r="L49" s="357"/>
      <c r="M49" s="1082"/>
    </row>
  </sheetData>
  <sheetProtection selectLockedCells="1"/>
  <mergeCells count="104">
    <mergeCell ref="B10:B13"/>
    <mergeCell ref="M1:M4"/>
    <mergeCell ref="B18:B21"/>
    <mergeCell ref="C18:C21"/>
    <mergeCell ref="E18:E21"/>
    <mergeCell ref="F18:F21"/>
    <mergeCell ref="G18:G21"/>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E30:E33"/>
    <mergeCell ref="F30:F33"/>
    <mergeCell ref="G30:G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A10:A17"/>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H38:H40"/>
    <mergeCell ref="J38:J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H10:H12 H46:H48 H18:H20 H22:H24 H26:H28 H30:H32 H34:H36 H38:H40 H42:H44 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310</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13" t="s">
        <v>306</v>
      </c>
    </row>
    <row r="2" spans="1:1" x14ac:dyDescent="0.25">
      <c r="A2" s="213" t="s">
        <v>303</v>
      </c>
    </row>
    <row r="3" spans="1:1" x14ac:dyDescent="0.25">
      <c r="A3" s="213" t="s">
        <v>304</v>
      </c>
    </row>
    <row r="4" spans="1:1" x14ac:dyDescent="0.25">
      <c r="A4" s="213" t="s">
        <v>305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281</v>
      </c>
      <c r="B1" t="s">
        <v>287</v>
      </c>
      <c r="C1" t="s">
        <v>291</v>
      </c>
    </row>
    <row r="2" spans="1:3" x14ac:dyDescent="0.25">
      <c r="A2" t="s">
        <v>282</v>
      </c>
      <c r="B2" t="s">
        <v>299</v>
      </c>
      <c r="C2" t="s">
        <v>292</v>
      </c>
    </row>
    <row r="3" spans="1:3" x14ac:dyDescent="0.25">
      <c r="A3" t="s">
        <v>283</v>
      </c>
      <c r="B3" t="s">
        <v>288</v>
      </c>
      <c r="C3" t="s">
        <v>293</v>
      </c>
    </row>
    <row r="4" spans="1:3" x14ac:dyDescent="0.25">
      <c r="A4" t="s">
        <v>284</v>
      </c>
      <c r="B4" t="s">
        <v>298</v>
      </c>
      <c r="C4" t="s">
        <v>294</v>
      </c>
    </row>
    <row r="5" spans="1:3" x14ac:dyDescent="0.25">
      <c r="A5" t="s">
        <v>285</v>
      </c>
      <c r="B5" t="s">
        <v>289</v>
      </c>
      <c r="C5" t="s">
        <v>256</v>
      </c>
    </row>
    <row r="6" spans="1:3" x14ac:dyDescent="0.25">
      <c r="A6" t="s">
        <v>311</v>
      </c>
      <c r="B6" t="s">
        <v>311</v>
      </c>
      <c r="C6" t="s">
        <v>311</v>
      </c>
    </row>
    <row r="7" spans="1:3" x14ac:dyDescent="0.25">
      <c r="A7" t="s">
        <v>286</v>
      </c>
      <c r="B7" t="s">
        <v>290</v>
      </c>
      <c r="C7" t="s">
        <v>295</v>
      </c>
    </row>
    <row r="8" spans="1:3" x14ac:dyDescent="0.25">
      <c r="B8" t="s">
        <v>14</v>
      </c>
      <c r="C8" t="s">
        <v>296</v>
      </c>
    </row>
    <row r="9" spans="1:3" x14ac:dyDescent="0.25">
      <c r="C9" t="s">
        <v>257</v>
      </c>
    </row>
    <row r="10" spans="1:3" x14ac:dyDescent="0.25">
      <c r="C10" t="s">
        <v>297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6"/>
  <sheetViews>
    <sheetView zoomScale="55" zoomScaleNormal="55" workbookViewId="0">
      <selection activeCell="T1" sqref="T1:W4"/>
    </sheetView>
  </sheetViews>
  <sheetFormatPr baseColWidth="10" defaultColWidth="11.42578125" defaultRowHeight="15" x14ac:dyDescent="0.25"/>
  <cols>
    <col min="1" max="1" width="5.140625" style="64" customWidth="1"/>
    <col min="2" max="2" width="40.42578125" style="39" customWidth="1"/>
    <col min="3" max="17" width="6.42578125" style="39" customWidth="1"/>
    <col min="18" max="18" width="8.140625" style="39" customWidth="1"/>
    <col min="19" max="19" width="13" style="40" customWidth="1"/>
    <col min="20" max="20" width="19.7109375" customWidth="1"/>
    <col min="21" max="23" width="11.42578125" hidden="1" customWidth="1"/>
  </cols>
  <sheetData>
    <row r="1" spans="1:24" ht="15" customHeight="1" x14ac:dyDescent="0.25">
      <c r="A1" s="488"/>
      <c r="B1" s="495" t="str">
        <f>CONTEXTO!B1</f>
        <v>PROCESO: SISTEMA INTEGRADO DE GESTIÓN</v>
      </c>
      <c r="C1" s="495"/>
      <c r="D1" s="495"/>
      <c r="E1" s="495"/>
      <c r="F1" s="495"/>
      <c r="G1" s="495"/>
      <c r="H1" s="495"/>
      <c r="I1" s="495"/>
      <c r="J1" s="495"/>
      <c r="K1" s="495"/>
      <c r="L1" s="495"/>
      <c r="M1" s="495"/>
      <c r="N1" s="495"/>
      <c r="O1" s="495"/>
      <c r="P1" s="495"/>
      <c r="Q1" s="495"/>
      <c r="R1" s="495"/>
      <c r="S1" s="496"/>
      <c r="T1" s="484" t="s">
        <v>512</v>
      </c>
      <c r="U1" s="484"/>
      <c r="V1" s="484"/>
      <c r="W1" s="485"/>
    </row>
    <row r="2" spans="1:24" ht="15" customHeight="1" x14ac:dyDescent="0.25">
      <c r="A2" s="489"/>
      <c r="B2" s="491"/>
      <c r="C2" s="491"/>
      <c r="D2" s="491"/>
      <c r="E2" s="491"/>
      <c r="F2" s="491"/>
      <c r="G2" s="491"/>
      <c r="H2" s="491"/>
      <c r="I2" s="491"/>
      <c r="J2" s="491"/>
      <c r="K2" s="491"/>
      <c r="L2" s="491"/>
      <c r="M2" s="491"/>
      <c r="N2" s="491"/>
      <c r="O2" s="491"/>
      <c r="P2" s="491"/>
      <c r="Q2" s="491"/>
      <c r="R2" s="491"/>
      <c r="S2" s="492"/>
      <c r="T2" s="486" t="s">
        <v>513</v>
      </c>
      <c r="U2" s="486"/>
      <c r="V2" s="486"/>
      <c r="W2" s="487"/>
    </row>
    <row r="3" spans="1:24" ht="15" customHeight="1" x14ac:dyDescent="0.25">
      <c r="A3" s="489"/>
      <c r="B3" s="491" t="s">
        <v>41</v>
      </c>
      <c r="C3" s="491"/>
      <c r="D3" s="491"/>
      <c r="E3" s="491"/>
      <c r="F3" s="491"/>
      <c r="G3" s="491"/>
      <c r="H3" s="491"/>
      <c r="I3" s="491"/>
      <c r="J3" s="491"/>
      <c r="K3" s="491"/>
      <c r="L3" s="491"/>
      <c r="M3" s="491"/>
      <c r="N3" s="491"/>
      <c r="O3" s="491"/>
      <c r="P3" s="491"/>
      <c r="Q3" s="491"/>
      <c r="R3" s="491"/>
      <c r="S3" s="492"/>
      <c r="T3" s="486" t="s">
        <v>514</v>
      </c>
      <c r="U3" s="486"/>
      <c r="V3" s="486"/>
      <c r="W3" s="487"/>
    </row>
    <row r="4" spans="1:24" ht="15.75" customHeight="1" x14ac:dyDescent="0.25">
      <c r="A4" s="490"/>
      <c r="B4" s="493"/>
      <c r="C4" s="493"/>
      <c r="D4" s="493"/>
      <c r="E4" s="493"/>
      <c r="F4" s="493"/>
      <c r="G4" s="493"/>
      <c r="H4" s="493"/>
      <c r="I4" s="493"/>
      <c r="J4" s="493"/>
      <c r="K4" s="493"/>
      <c r="L4" s="493"/>
      <c r="M4" s="493"/>
      <c r="N4" s="493"/>
      <c r="O4" s="493"/>
      <c r="P4" s="493"/>
      <c r="Q4" s="493"/>
      <c r="R4" s="493"/>
      <c r="S4" s="494"/>
      <c r="T4" s="486" t="s">
        <v>516</v>
      </c>
      <c r="U4" s="486"/>
      <c r="V4" s="486"/>
      <c r="W4" s="487"/>
    </row>
    <row r="5" spans="1:24" ht="15.75" customHeight="1" x14ac:dyDescent="0.25">
      <c r="A5" s="490"/>
      <c r="B5" s="490"/>
      <c r="C5" s="490"/>
      <c r="D5" s="490"/>
      <c r="E5" s="490"/>
      <c r="F5" s="490"/>
      <c r="G5" s="490"/>
      <c r="H5" s="490"/>
      <c r="I5" s="490"/>
      <c r="J5" s="490"/>
      <c r="K5" s="490"/>
      <c r="L5" s="490"/>
      <c r="M5" s="490"/>
      <c r="N5" s="490"/>
      <c r="O5" s="490"/>
      <c r="P5" s="490"/>
      <c r="Q5" s="490"/>
      <c r="R5" s="490"/>
      <c r="S5" s="490"/>
      <c r="T5" s="497"/>
      <c r="U5" s="229"/>
      <c r="V5" s="229"/>
      <c r="W5" s="230"/>
      <c r="X5" s="67"/>
    </row>
    <row r="6" spans="1:24" s="1" customFormat="1" ht="27" customHeight="1" x14ac:dyDescent="0.2">
      <c r="A6" s="498" t="s">
        <v>372</v>
      </c>
      <c r="B6" s="499"/>
      <c r="C6" s="479" t="str">
        <f>CONTEXTO!A8</f>
        <v xml:space="preserve">PROCESO: SISTEMA INTEGRADO DE GESTIÓN </v>
      </c>
      <c r="D6" s="480"/>
      <c r="E6" s="480"/>
      <c r="F6" s="480"/>
      <c r="G6" s="480"/>
      <c r="H6" s="480"/>
      <c r="I6" s="480"/>
      <c r="J6" s="480"/>
      <c r="K6" s="480"/>
      <c r="L6" s="480"/>
      <c r="M6" s="480"/>
      <c r="N6" s="480"/>
      <c r="O6" s="480"/>
      <c r="P6" s="480"/>
      <c r="Q6" s="480"/>
      <c r="R6" s="480"/>
      <c r="S6" s="480"/>
      <c r="T6" s="481"/>
      <c r="U6" s="231"/>
      <c r="V6" s="231"/>
      <c r="W6" s="232"/>
    </row>
    <row r="7" spans="1:24" s="1" customFormat="1" ht="69" customHeight="1" thickBot="1" x14ac:dyDescent="0.25">
      <c r="A7" s="500" t="s">
        <v>408</v>
      </c>
      <c r="B7" s="501"/>
      <c r="C7" s="502" t="str">
        <f>CONTEXTO!A9</f>
        <v>OBJETIVO: DESARROLLAR ACCIONES PARA LA IMPLEMENTACIÓN, SENSIBILIDAD Y MEJORA CONTINUA DEL SISTEMA INTEGRADO DE GESTIÓN DE LA ADMINISTRACIÓN MUNICIPAL DE IBAGUÉ “SIGAMI”, COMO HERRAMIENTA PARA LA TOMA DE DECISIONES Y EL CUMPLIMIENTO DE LA MISIÓN Y OBJETIVOS INSTITUCIONALES</v>
      </c>
      <c r="D7" s="503"/>
      <c r="E7" s="503"/>
      <c r="F7" s="503"/>
      <c r="G7" s="503"/>
      <c r="H7" s="503"/>
      <c r="I7" s="503"/>
      <c r="J7" s="503"/>
      <c r="K7" s="503"/>
      <c r="L7" s="503"/>
      <c r="M7" s="503"/>
      <c r="N7" s="503"/>
      <c r="O7" s="503"/>
      <c r="P7" s="503"/>
      <c r="Q7" s="503"/>
      <c r="R7" s="503"/>
      <c r="S7" s="503"/>
      <c r="T7" s="504"/>
      <c r="U7" s="233"/>
      <c r="V7" s="233"/>
      <c r="W7" s="234"/>
    </row>
    <row r="8" spans="1:24" s="1" customFormat="1" ht="26.25" customHeight="1" thickBot="1" x14ac:dyDescent="0.25">
      <c r="A8" s="235"/>
      <c r="B8" s="235"/>
      <c r="C8" s="235"/>
      <c r="D8" s="235"/>
      <c r="E8" s="235"/>
      <c r="F8" s="235"/>
      <c r="G8" s="235"/>
      <c r="H8" s="235"/>
      <c r="I8" s="235"/>
      <c r="J8" s="235"/>
      <c r="K8" s="235"/>
      <c r="L8" s="235"/>
      <c r="M8" s="235"/>
      <c r="N8" s="235"/>
      <c r="O8" s="235"/>
      <c r="P8" s="235"/>
      <c r="Q8" s="235"/>
      <c r="R8" s="235"/>
      <c r="S8" s="235"/>
      <c r="T8" s="236"/>
      <c r="U8" s="237"/>
      <c r="V8" s="237"/>
      <c r="W8" s="237"/>
      <c r="X8" s="90"/>
    </row>
    <row r="9" spans="1:24" s="1" customFormat="1" ht="39.75" customHeight="1" thickBot="1" x14ac:dyDescent="0.25">
      <c r="A9" s="482"/>
      <c r="B9" s="482"/>
      <c r="C9" s="482" t="b">
        <v>0</v>
      </c>
      <c r="D9" s="482"/>
      <c r="E9" s="482"/>
      <c r="F9" s="482"/>
      <c r="G9" s="482"/>
      <c r="H9" s="482"/>
      <c r="I9" s="482"/>
      <c r="J9" s="482"/>
      <c r="K9" s="482"/>
      <c r="L9" s="482"/>
      <c r="M9" s="482"/>
      <c r="N9" s="482"/>
      <c r="O9" s="482"/>
      <c r="P9" s="482"/>
      <c r="Q9" s="482"/>
      <c r="R9" s="482"/>
      <c r="S9" s="482"/>
      <c r="T9" s="483"/>
    </row>
    <row r="10" spans="1:24" s="38" customFormat="1" ht="50.25" customHeight="1" thickBot="1" x14ac:dyDescent="0.3">
      <c r="A10" s="225" t="s">
        <v>42</v>
      </c>
      <c r="B10" s="226" t="s">
        <v>262</v>
      </c>
      <c r="C10" s="226" t="s">
        <v>43</v>
      </c>
      <c r="D10" s="226" t="s">
        <v>44</v>
      </c>
      <c r="E10" s="226" t="s">
        <v>45</v>
      </c>
      <c r="F10" s="226" t="s">
        <v>46</v>
      </c>
      <c r="G10" s="226" t="s">
        <v>47</v>
      </c>
      <c r="H10" s="226" t="s">
        <v>48</v>
      </c>
      <c r="I10" s="226" t="s">
        <v>49</v>
      </c>
      <c r="J10" s="226" t="s">
        <v>50</v>
      </c>
      <c r="K10" s="226" t="s">
        <v>51</v>
      </c>
      <c r="L10" s="226" t="s">
        <v>52</v>
      </c>
      <c r="M10" s="226" t="s">
        <v>53</v>
      </c>
      <c r="N10" s="226" t="s">
        <v>54</v>
      </c>
      <c r="O10" s="226" t="s">
        <v>55</v>
      </c>
      <c r="P10" s="226" t="s">
        <v>56</v>
      </c>
      <c r="Q10" s="226" t="s">
        <v>57</v>
      </c>
      <c r="R10" s="227" t="s">
        <v>58</v>
      </c>
      <c r="S10" s="238" t="s">
        <v>59</v>
      </c>
      <c r="T10" s="244" t="s">
        <v>315</v>
      </c>
    </row>
    <row r="11" spans="1:24" ht="39.75" customHeight="1" x14ac:dyDescent="0.25">
      <c r="A11" s="228">
        <v>1</v>
      </c>
      <c r="B11" s="301" t="s">
        <v>384</v>
      </c>
      <c r="C11" s="63">
        <v>3</v>
      </c>
      <c r="D11" s="63">
        <v>2</v>
      </c>
      <c r="E11" s="63">
        <v>4</v>
      </c>
      <c r="F11" s="63">
        <v>3</v>
      </c>
      <c r="G11" s="63">
        <v>4</v>
      </c>
      <c r="H11" s="63"/>
      <c r="I11" s="63"/>
      <c r="J11" s="63"/>
      <c r="K11" s="63"/>
      <c r="L11" s="63"/>
      <c r="M11" s="63"/>
      <c r="N11" s="63"/>
      <c r="O11" s="63"/>
      <c r="P11" s="63"/>
      <c r="Q11" s="63"/>
      <c r="R11" s="211">
        <f>SUM(C11:Q11)</f>
        <v>16</v>
      </c>
      <c r="S11" s="239">
        <f>IF(ISERROR(AVERAGE(C11:Q11)),0,AVERAGE(C11:Q11))</f>
        <v>3.2</v>
      </c>
      <c r="T11" s="245"/>
      <c r="X11" t="s">
        <v>138</v>
      </c>
    </row>
    <row r="12" spans="1:24" ht="45.75" customHeight="1" x14ac:dyDescent="0.25">
      <c r="A12" s="228">
        <v>2</v>
      </c>
      <c r="B12" s="302" t="s">
        <v>385</v>
      </c>
      <c r="C12" s="63">
        <v>4</v>
      </c>
      <c r="D12" s="63">
        <v>4</v>
      </c>
      <c r="E12" s="63">
        <v>2</v>
      </c>
      <c r="F12" s="63">
        <v>4</v>
      </c>
      <c r="G12" s="63">
        <v>3</v>
      </c>
      <c r="H12" s="63"/>
      <c r="I12" s="63"/>
      <c r="J12" s="63"/>
      <c r="K12" s="63"/>
      <c r="L12" s="63"/>
      <c r="M12" s="63"/>
      <c r="N12" s="63"/>
      <c r="O12" s="63"/>
      <c r="P12" s="63"/>
      <c r="Q12" s="63"/>
      <c r="R12" s="211">
        <f>SUM(C12:Q12)</f>
        <v>17</v>
      </c>
      <c r="S12" s="239">
        <f t="shared" ref="S12:S37" si="0">IF(ISERROR(AVERAGE(C12:Q12)),0,AVERAGE(C12:Q12))</f>
        <v>3.4</v>
      </c>
      <c r="T12" s="241"/>
      <c r="X12" t="s">
        <v>138</v>
      </c>
    </row>
    <row r="13" spans="1:24" ht="39.75" customHeight="1" x14ac:dyDescent="0.25">
      <c r="A13" s="228">
        <v>3</v>
      </c>
      <c r="B13" s="303" t="s">
        <v>386</v>
      </c>
      <c r="C13" s="63">
        <v>3</v>
      </c>
      <c r="D13" s="63">
        <v>2</v>
      </c>
      <c r="E13" s="63">
        <v>3</v>
      </c>
      <c r="F13" s="63">
        <v>2</v>
      </c>
      <c r="G13" s="63">
        <v>2</v>
      </c>
      <c r="H13" s="63"/>
      <c r="I13" s="63"/>
      <c r="J13" s="63"/>
      <c r="K13" s="63"/>
      <c r="L13" s="63"/>
      <c r="M13" s="63"/>
      <c r="N13" s="63"/>
      <c r="O13" s="63"/>
      <c r="P13" s="63"/>
      <c r="Q13" s="63"/>
      <c r="R13" s="211">
        <f t="shared" ref="R13:R37" si="1">SUM(C13:Q13)</f>
        <v>12</v>
      </c>
      <c r="S13" s="239">
        <f t="shared" si="0"/>
        <v>2.4</v>
      </c>
      <c r="T13" s="242"/>
    </row>
    <row r="14" spans="1:24" ht="39.75" customHeight="1" x14ac:dyDescent="0.25">
      <c r="A14" s="228">
        <v>4</v>
      </c>
      <c r="B14" s="304" t="s">
        <v>387</v>
      </c>
      <c r="C14" s="63">
        <v>5</v>
      </c>
      <c r="D14" s="63">
        <v>5</v>
      </c>
      <c r="E14" s="63">
        <v>3</v>
      </c>
      <c r="F14" s="63">
        <v>4</v>
      </c>
      <c r="G14" s="63">
        <v>4</v>
      </c>
      <c r="H14" s="63"/>
      <c r="I14" s="63"/>
      <c r="J14" s="63"/>
      <c r="K14" s="63"/>
      <c r="L14" s="63"/>
      <c r="M14" s="63"/>
      <c r="N14" s="63"/>
      <c r="O14" s="63"/>
      <c r="P14" s="63"/>
      <c r="Q14" s="63"/>
      <c r="R14" s="211">
        <f t="shared" si="1"/>
        <v>21</v>
      </c>
      <c r="S14" s="239">
        <f t="shared" si="0"/>
        <v>4.2</v>
      </c>
      <c r="T14" s="242"/>
    </row>
    <row r="15" spans="1:24" ht="39.75" customHeight="1" x14ac:dyDescent="0.25">
      <c r="A15" s="228">
        <v>5</v>
      </c>
      <c r="B15" s="303" t="s">
        <v>388</v>
      </c>
      <c r="C15" s="63">
        <v>3</v>
      </c>
      <c r="D15" s="63">
        <v>2</v>
      </c>
      <c r="E15" s="63">
        <v>2</v>
      </c>
      <c r="F15" s="63">
        <v>2</v>
      </c>
      <c r="G15" s="63">
        <v>3</v>
      </c>
      <c r="H15" s="63"/>
      <c r="I15" s="63"/>
      <c r="J15" s="63"/>
      <c r="K15" s="63"/>
      <c r="L15" s="63"/>
      <c r="M15" s="63"/>
      <c r="N15" s="63"/>
      <c r="O15" s="63"/>
      <c r="P15" s="63"/>
      <c r="Q15" s="63"/>
      <c r="R15" s="211">
        <f t="shared" si="1"/>
        <v>12</v>
      </c>
      <c r="S15" s="239">
        <f t="shared" si="0"/>
        <v>2.4</v>
      </c>
      <c r="T15" s="242"/>
    </row>
    <row r="16" spans="1:24" ht="39.75" customHeight="1" x14ac:dyDescent="0.25">
      <c r="A16" s="228">
        <v>6</v>
      </c>
      <c r="B16" s="303" t="s">
        <v>389</v>
      </c>
      <c r="C16" s="63">
        <v>1</v>
      </c>
      <c r="D16" s="63">
        <v>4</v>
      </c>
      <c r="E16" s="63">
        <v>4</v>
      </c>
      <c r="F16" s="63">
        <v>4</v>
      </c>
      <c r="G16" s="63">
        <v>4</v>
      </c>
      <c r="H16" s="63"/>
      <c r="I16" s="63"/>
      <c r="J16" s="63"/>
      <c r="K16" s="63"/>
      <c r="L16" s="63"/>
      <c r="M16" s="63"/>
      <c r="N16" s="63"/>
      <c r="O16" s="63"/>
      <c r="P16" s="63"/>
      <c r="Q16" s="63"/>
      <c r="R16" s="211">
        <f t="shared" si="1"/>
        <v>17</v>
      </c>
      <c r="S16" s="239">
        <f t="shared" si="0"/>
        <v>3.4</v>
      </c>
      <c r="T16" s="242"/>
    </row>
    <row r="17" spans="1:24" ht="39.75" customHeight="1" x14ac:dyDescent="0.25">
      <c r="A17" s="228">
        <v>7</v>
      </c>
      <c r="B17" s="302" t="s">
        <v>390</v>
      </c>
      <c r="C17" s="63">
        <v>3</v>
      </c>
      <c r="D17" s="63">
        <v>5</v>
      </c>
      <c r="E17" s="63">
        <v>3</v>
      </c>
      <c r="F17" s="63">
        <v>4</v>
      </c>
      <c r="G17" s="63">
        <v>4</v>
      </c>
      <c r="H17" s="63"/>
      <c r="I17" s="63"/>
      <c r="J17" s="63"/>
      <c r="K17" s="63"/>
      <c r="L17" s="63"/>
      <c r="M17" s="63"/>
      <c r="N17" s="63"/>
      <c r="O17" s="63"/>
      <c r="P17" s="63"/>
      <c r="Q17" s="63"/>
      <c r="R17" s="211">
        <f t="shared" si="1"/>
        <v>19</v>
      </c>
      <c r="S17" s="239">
        <f t="shared" si="0"/>
        <v>3.8</v>
      </c>
      <c r="T17" s="242"/>
      <c r="X17" t="s">
        <v>138</v>
      </c>
    </row>
    <row r="18" spans="1:24" ht="46.5" customHeight="1" x14ac:dyDescent="0.25">
      <c r="A18" s="228">
        <v>8</v>
      </c>
      <c r="B18" s="302" t="s">
        <v>394</v>
      </c>
      <c r="C18" s="63">
        <v>3</v>
      </c>
      <c r="D18" s="63">
        <v>3</v>
      </c>
      <c r="E18" s="63">
        <v>2</v>
      </c>
      <c r="F18" s="63">
        <v>2</v>
      </c>
      <c r="G18" s="63">
        <v>3</v>
      </c>
      <c r="H18" s="63"/>
      <c r="I18" s="63"/>
      <c r="J18" s="63"/>
      <c r="K18" s="63"/>
      <c r="L18" s="63"/>
      <c r="M18" s="63"/>
      <c r="N18" s="63"/>
      <c r="O18" s="63"/>
      <c r="P18" s="63"/>
      <c r="Q18" s="63"/>
      <c r="R18" s="211">
        <f t="shared" si="1"/>
        <v>13</v>
      </c>
      <c r="S18" s="239">
        <f t="shared" si="0"/>
        <v>2.6</v>
      </c>
      <c r="T18" s="242"/>
    </row>
    <row r="19" spans="1:24" ht="47.25" customHeight="1" x14ac:dyDescent="0.25">
      <c r="A19" s="228">
        <v>9</v>
      </c>
      <c r="B19" s="303" t="s">
        <v>391</v>
      </c>
      <c r="C19" s="63">
        <v>4</v>
      </c>
      <c r="D19" s="63">
        <v>2</v>
      </c>
      <c r="E19" s="63">
        <v>3</v>
      </c>
      <c r="F19" s="63">
        <v>4</v>
      </c>
      <c r="G19" s="63">
        <v>5</v>
      </c>
      <c r="H19" s="63"/>
      <c r="I19" s="63"/>
      <c r="J19" s="63"/>
      <c r="K19" s="63"/>
      <c r="L19" s="63"/>
      <c r="M19" s="63"/>
      <c r="N19" s="63"/>
      <c r="O19" s="63"/>
      <c r="P19" s="63"/>
      <c r="Q19" s="63"/>
      <c r="R19" s="211">
        <f t="shared" si="1"/>
        <v>18</v>
      </c>
      <c r="S19" s="239">
        <f t="shared" si="0"/>
        <v>3.6</v>
      </c>
      <c r="T19" s="242"/>
    </row>
    <row r="20" spans="1:24" ht="39.75" customHeight="1" x14ac:dyDescent="0.25">
      <c r="A20" s="228">
        <v>10</v>
      </c>
      <c r="B20" s="303" t="s">
        <v>415</v>
      </c>
      <c r="C20" s="63">
        <v>3</v>
      </c>
      <c r="D20" s="63">
        <v>4</v>
      </c>
      <c r="E20" s="63">
        <v>3</v>
      </c>
      <c r="F20" s="63">
        <v>4</v>
      </c>
      <c r="G20" s="63">
        <v>5</v>
      </c>
      <c r="H20" s="63"/>
      <c r="I20" s="63"/>
      <c r="J20" s="63"/>
      <c r="K20" s="63"/>
      <c r="L20" s="63"/>
      <c r="M20" s="63"/>
      <c r="N20" s="63"/>
      <c r="O20" s="63"/>
      <c r="P20" s="63"/>
      <c r="Q20" s="63"/>
      <c r="R20" s="211">
        <f t="shared" si="1"/>
        <v>19</v>
      </c>
      <c r="S20" s="239">
        <f t="shared" si="0"/>
        <v>3.8</v>
      </c>
      <c r="T20" s="242"/>
    </row>
    <row r="21" spans="1:24" ht="39.75" customHeight="1" x14ac:dyDescent="0.25">
      <c r="A21" s="228">
        <v>11</v>
      </c>
      <c r="B21" s="302" t="s">
        <v>395</v>
      </c>
      <c r="C21" s="63">
        <v>5</v>
      </c>
      <c r="D21" s="63">
        <v>4</v>
      </c>
      <c r="E21" s="63">
        <v>4</v>
      </c>
      <c r="F21" s="63">
        <v>5</v>
      </c>
      <c r="G21" s="63">
        <v>5</v>
      </c>
      <c r="H21" s="63"/>
      <c r="I21" s="63"/>
      <c r="J21" s="63"/>
      <c r="K21" s="63"/>
      <c r="L21" s="63"/>
      <c r="M21" s="63"/>
      <c r="N21" s="63"/>
      <c r="O21" s="63"/>
      <c r="P21" s="63"/>
      <c r="Q21" s="63"/>
      <c r="R21" s="211">
        <f t="shared" si="1"/>
        <v>23</v>
      </c>
      <c r="S21" s="239">
        <f t="shared" si="0"/>
        <v>4.5999999999999996</v>
      </c>
      <c r="T21" s="242"/>
    </row>
    <row r="22" spans="1:24" ht="45.75" customHeight="1" x14ac:dyDescent="0.25">
      <c r="A22" s="228">
        <v>12</v>
      </c>
      <c r="B22" s="305" t="s">
        <v>396</v>
      </c>
      <c r="C22" s="63">
        <v>3</v>
      </c>
      <c r="D22" s="63">
        <v>3</v>
      </c>
      <c r="E22" s="63">
        <v>4</v>
      </c>
      <c r="F22" s="63">
        <v>5</v>
      </c>
      <c r="G22" s="63">
        <v>4</v>
      </c>
      <c r="H22" s="63"/>
      <c r="I22" s="63"/>
      <c r="J22" s="63"/>
      <c r="K22" s="63"/>
      <c r="L22" s="63"/>
      <c r="M22" s="63"/>
      <c r="N22" s="63"/>
      <c r="O22" s="63"/>
      <c r="P22" s="63"/>
      <c r="Q22" s="63"/>
      <c r="R22" s="211">
        <f t="shared" si="1"/>
        <v>19</v>
      </c>
      <c r="S22" s="239">
        <f t="shared" si="0"/>
        <v>3.8</v>
      </c>
      <c r="T22" s="242"/>
      <c r="X22" t="s">
        <v>138</v>
      </c>
    </row>
    <row r="23" spans="1:24" ht="49.5" customHeight="1" x14ac:dyDescent="0.25">
      <c r="A23" s="228">
        <v>13</v>
      </c>
      <c r="B23" s="303" t="s">
        <v>393</v>
      </c>
      <c r="C23" s="63">
        <v>4</v>
      </c>
      <c r="D23" s="63">
        <v>4</v>
      </c>
      <c r="E23" s="63">
        <v>3</v>
      </c>
      <c r="F23" s="63">
        <v>4</v>
      </c>
      <c r="G23" s="63">
        <v>4</v>
      </c>
      <c r="H23" s="63"/>
      <c r="I23" s="63"/>
      <c r="J23" s="63"/>
      <c r="K23" s="63"/>
      <c r="L23" s="63"/>
      <c r="M23" s="63"/>
      <c r="N23" s="63"/>
      <c r="O23" s="63"/>
      <c r="P23" s="63"/>
      <c r="Q23" s="63"/>
      <c r="R23" s="211">
        <f t="shared" si="1"/>
        <v>19</v>
      </c>
      <c r="S23" s="239">
        <f t="shared" si="0"/>
        <v>3.8</v>
      </c>
      <c r="T23" s="242"/>
    </row>
    <row r="24" spans="1:24" ht="39.75" customHeight="1" thickBot="1" x14ac:dyDescent="0.3">
      <c r="A24" s="228">
        <v>14</v>
      </c>
      <c r="B24" s="306" t="s">
        <v>410</v>
      </c>
      <c r="C24" s="63">
        <v>5</v>
      </c>
      <c r="D24" s="63">
        <v>4</v>
      </c>
      <c r="E24" s="63">
        <v>3</v>
      </c>
      <c r="F24" s="63">
        <v>4</v>
      </c>
      <c r="G24" s="63">
        <v>5</v>
      </c>
      <c r="H24" s="63"/>
      <c r="I24" s="63"/>
      <c r="J24" s="63"/>
      <c r="K24" s="63"/>
      <c r="L24" s="63"/>
      <c r="M24" s="63"/>
      <c r="N24" s="63"/>
      <c r="O24" s="63"/>
      <c r="P24" s="63"/>
      <c r="Q24" s="63"/>
      <c r="R24" s="211">
        <f t="shared" si="1"/>
        <v>21</v>
      </c>
      <c r="S24" s="239">
        <f t="shared" si="0"/>
        <v>4.2</v>
      </c>
      <c r="T24" s="242"/>
    </row>
    <row r="25" spans="1:24" ht="39.75" customHeight="1" x14ac:dyDescent="0.25">
      <c r="A25" s="228">
        <v>15</v>
      </c>
      <c r="B25" s="307" t="s">
        <v>397</v>
      </c>
      <c r="C25" s="63">
        <v>2</v>
      </c>
      <c r="D25" s="63">
        <v>3</v>
      </c>
      <c r="E25" s="63">
        <v>4</v>
      </c>
      <c r="F25" s="63">
        <v>4</v>
      </c>
      <c r="G25" s="63">
        <v>4</v>
      </c>
      <c r="H25" s="63"/>
      <c r="I25" s="63"/>
      <c r="J25" s="63"/>
      <c r="K25" s="63"/>
      <c r="L25" s="63"/>
      <c r="M25" s="63"/>
      <c r="N25" s="63"/>
      <c r="O25" s="63"/>
      <c r="P25" s="63"/>
      <c r="Q25" s="63"/>
      <c r="R25" s="211">
        <f t="shared" si="1"/>
        <v>17</v>
      </c>
      <c r="S25" s="239">
        <f t="shared" si="0"/>
        <v>3.4</v>
      </c>
      <c r="T25" s="242"/>
    </row>
    <row r="26" spans="1:24" ht="48.75" customHeight="1" x14ac:dyDescent="0.25">
      <c r="A26" s="228">
        <v>16</v>
      </c>
      <c r="B26" s="308" t="s">
        <v>409</v>
      </c>
      <c r="C26" s="63">
        <v>3</v>
      </c>
      <c r="D26" s="63">
        <v>4</v>
      </c>
      <c r="E26" s="63">
        <v>3</v>
      </c>
      <c r="F26" s="63">
        <v>4</v>
      </c>
      <c r="G26" s="63">
        <v>3</v>
      </c>
      <c r="H26" s="63"/>
      <c r="I26" s="63"/>
      <c r="J26" s="63"/>
      <c r="K26" s="63"/>
      <c r="L26" s="63"/>
      <c r="M26" s="63"/>
      <c r="N26" s="63"/>
      <c r="O26" s="63"/>
      <c r="P26" s="63"/>
      <c r="Q26" s="63"/>
      <c r="R26" s="211">
        <f t="shared" si="1"/>
        <v>17</v>
      </c>
      <c r="S26" s="239">
        <f t="shared" si="0"/>
        <v>3.4</v>
      </c>
      <c r="T26" s="242"/>
    </row>
    <row r="27" spans="1:24" ht="77.25" customHeight="1" x14ac:dyDescent="0.25">
      <c r="A27" s="228">
        <v>17</v>
      </c>
      <c r="B27" s="308" t="s">
        <v>556</v>
      </c>
      <c r="C27" s="63">
        <v>3</v>
      </c>
      <c r="D27" s="63">
        <v>3</v>
      </c>
      <c r="E27" s="63">
        <v>3</v>
      </c>
      <c r="F27" s="63">
        <v>4</v>
      </c>
      <c r="G27" s="63">
        <v>4</v>
      </c>
      <c r="H27" s="63"/>
      <c r="I27" s="63"/>
      <c r="J27" s="63"/>
      <c r="K27" s="63"/>
      <c r="L27" s="63"/>
      <c r="M27" s="63"/>
      <c r="N27" s="63"/>
      <c r="O27" s="63"/>
      <c r="P27" s="63"/>
      <c r="Q27" s="63"/>
      <c r="R27" s="211">
        <f t="shared" si="1"/>
        <v>17</v>
      </c>
      <c r="S27" s="239">
        <f t="shared" si="0"/>
        <v>3.4</v>
      </c>
      <c r="T27" s="242"/>
    </row>
    <row r="28" spans="1:24" ht="42.75" x14ac:dyDescent="0.25">
      <c r="A28" s="228">
        <v>18</v>
      </c>
      <c r="B28" s="309" t="s">
        <v>398</v>
      </c>
      <c r="C28" s="63">
        <v>3</v>
      </c>
      <c r="D28" s="63">
        <v>3</v>
      </c>
      <c r="E28" s="63">
        <v>4</v>
      </c>
      <c r="F28" s="63">
        <v>4</v>
      </c>
      <c r="G28" s="63">
        <v>5</v>
      </c>
      <c r="H28" s="63"/>
      <c r="I28" s="63"/>
      <c r="J28" s="63"/>
      <c r="K28" s="63"/>
      <c r="L28" s="63"/>
      <c r="M28" s="63"/>
      <c r="N28" s="63"/>
      <c r="O28" s="63"/>
      <c r="P28" s="63"/>
      <c r="Q28" s="63"/>
      <c r="R28" s="211">
        <f t="shared" si="1"/>
        <v>19</v>
      </c>
      <c r="S28" s="239">
        <f t="shared" si="0"/>
        <v>3.8</v>
      </c>
      <c r="T28" s="242"/>
    </row>
    <row r="29" spans="1:24" ht="48" customHeight="1" x14ac:dyDescent="0.25">
      <c r="A29" s="228">
        <v>19</v>
      </c>
      <c r="B29" s="310" t="s">
        <v>412</v>
      </c>
      <c r="C29" s="63">
        <v>5</v>
      </c>
      <c r="D29" s="63">
        <v>4</v>
      </c>
      <c r="E29" s="63">
        <v>3</v>
      </c>
      <c r="F29" s="63">
        <v>4</v>
      </c>
      <c r="G29" s="63">
        <v>5</v>
      </c>
      <c r="H29" s="63"/>
      <c r="I29" s="63"/>
      <c r="J29" s="63"/>
      <c r="K29" s="63"/>
      <c r="L29" s="63"/>
      <c r="M29" s="63"/>
      <c r="N29" s="63"/>
      <c r="O29" s="63"/>
      <c r="P29" s="63"/>
      <c r="Q29" s="63"/>
      <c r="R29" s="211">
        <f t="shared" si="1"/>
        <v>21</v>
      </c>
      <c r="S29" s="239">
        <f t="shared" si="0"/>
        <v>4.2</v>
      </c>
      <c r="T29" s="242"/>
    </row>
    <row r="30" spans="1:24" ht="60" customHeight="1" x14ac:dyDescent="0.25">
      <c r="A30" s="228">
        <v>20</v>
      </c>
      <c r="B30" s="310" t="s">
        <v>414</v>
      </c>
      <c r="C30" s="63">
        <v>4</v>
      </c>
      <c r="D30" s="63">
        <v>3</v>
      </c>
      <c r="E30" s="63">
        <v>3</v>
      </c>
      <c r="F30" s="63">
        <v>3</v>
      </c>
      <c r="G30" s="63">
        <v>4</v>
      </c>
      <c r="H30" s="63"/>
      <c r="I30" s="63"/>
      <c r="J30" s="63"/>
      <c r="K30" s="63"/>
      <c r="L30" s="63"/>
      <c r="M30" s="63"/>
      <c r="N30" s="63"/>
      <c r="O30" s="63"/>
      <c r="P30" s="63"/>
      <c r="Q30" s="63"/>
      <c r="R30" s="211">
        <f t="shared" si="1"/>
        <v>17</v>
      </c>
      <c r="S30" s="239">
        <f t="shared" si="0"/>
        <v>3.4</v>
      </c>
      <c r="T30" s="242"/>
    </row>
    <row r="31" spans="1:24" ht="49.5" customHeight="1" x14ac:dyDescent="0.25">
      <c r="A31" s="228">
        <v>21</v>
      </c>
      <c r="B31" s="308" t="s">
        <v>399</v>
      </c>
      <c r="C31" s="63">
        <v>3</v>
      </c>
      <c r="D31" s="63">
        <v>3</v>
      </c>
      <c r="E31" s="63">
        <v>2</v>
      </c>
      <c r="F31" s="63">
        <v>2</v>
      </c>
      <c r="G31" s="63">
        <v>2</v>
      </c>
      <c r="H31" s="63"/>
      <c r="I31" s="63"/>
      <c r="J31" s="63"/>
      <c r="K31" s="63"/>
      <c r="L31" s="63"/>
      <c r="M31" s="63"/>
      <c r="N31" s="63"/>
      <c r="O31" s="63"/>
      <c r="P31" s="63"/>
      <c r="Q31" s="63"/>
      <c r="R31" s="211">
        <f t="shared" si="1"/>
        <v>12</v>
      </c>
      <c r="S31" s="239">
        <f t="shared" si="0"/>
        <v>2.4</v>
      </c>
      <c r="T31" s="242"/>
    </row>
    <row r="32" spans="1:24" ht="42" customHeight="1" x14ac:dyDescent="0.25">
      <c r="A32" s="228">
        <v>22</v>
      </c>
      <c r="B32" s="310" t="s">
        <v>400</v>
      </c>
      <c r="C32" s="63">
        <v>4</v>
      </c>
      <c r="D32" s="63">
        <v>4</v>
      </c>
      <c r="E32" s="63">
        <v>2</v>
      </c>
      <c r="F32" s="63">
        <v>4</v>
      </c>
      <c r="G32" s="63">
        <v>5</v>
      </c>
      <c r="H32" s="63"/>
      <c r="I32" s="63"/>
      <c r="J32" s="63"/>
      <c r="K32" s="63"/>
      <c r="L32" s="63"/>
      <c r="M32" s="63"/>
      <c r="N32" s="63"/>
      <c r="O32" s="63"/>
      <c r="P32" s="63"/>
      <c r="Q32" s="63"/>
      <c r="R32" s="211">
        <f t="shared" si="1"/>
        <v>19</v>
      </c>
      <c r="S32" s="240">
        <f t="shared" si="0"/>
        <v>3.8</v>
      </c>
      <c r="T32" s="242"/>
      <c r="X32" t="s">
        <v>138</v>
      </c>
    </row>
    <row r="33" spans="1:24" ht="48" customHeight="1" x14ac:dyDescent="0.25">
      <c r="A33" s="228">
        <v>23</v>
      </c>
      <c r="B33" s="310" t="s">
        <v>402</v>
      </c>
      <c r="C33" s="63">
        <v>3</v>
      </c>
      <c r="D33" s="63">
        <v>3</v>
      </c>
      <c r="E33" s="63">
        <v>1</v>
      </c>
      <c r="F33" s="63">
        <v>2</v>
      </c>
      <c r="G33" s="63">
        <v>3</v>
      </c>
      <c r="H33" s="63"/>
      <c r="I33" s="63"/>
      <c r="J33" s="63"/>
      <c r="K33" s="63"/>
      <c r="L33" s="63"/>
      <c r="M33" s="63"/>
      <c r="N33" s="63"/>
      <c r="O33" s="63"/>
      <c r="P33" s="63"/>
      <c r="Q33" s="63"/>
      <c r="R33" s="211">
        <f t="shared" si="1"/>
        <v>12</v>
      </c>
      <c r="S33" s="240">
        <f t="shared" si="0"/>
        <v>2.4</v>
      </c>
      <c r="T33" s="242"/>
    </row>
    <row r="34" spans="1:24" ht="57" x14ac:dyDescent="0.25">
      <c r="A34" s="228">
        <v>24</v>
      </c>
      <c r="B34" s="311" t="s">
        <v>427</v>
      </c>
      <c r="C34" s="63">
        <v>3</v>
      </c>
      <c r="D34" s="63">
        <v>2</v>
      </c>
      <c r="E34" s="63">
        <v>4</v>
      </c>
      <c r="F34" s="63">
        <v>4</v>
      </c>
      <c r="G34" s="63">
        <v>3</v>
      </c>
      <c r="H34" s="63"/>
      <c r="I34" s="63"/>
      <c r="J34" s="63"/>
      <c r="K34" s="63"/>
      <c r="L34" s="63"/>
      <c r="M34" s="63"/>
      <c r="N34" s="63"/>
      <c r="O34" s="63"/>
      <c r="P34" s="63"/>
      <c r="Q34" s="63"/>
      <c r="R34" s="211">
        <f t="shared" si="1"/>
        <v>16</v>
      </c>
      <c r="S34" s="240">
        <f t="shared" si="0"/>
        <v>3.2</v>
      </c>
      <c r="T34" s="242"/>
      <c r="X34" t="s">
        <v>138</v>
      </c>
    </row>
    <row r="35" spans="1:24" ht="44.25" customHeight="1" x14ac:dyDescent="0.25">
      <c r="A35" s="228">
        <v>25</v>
      </c>
      <c r="B35" s="308" t="s">
        <v>401</v>
      </c>
      <c r="C35" s="63">
        <v>2</v>
      </c>
      <c r="D35" s="63">
        <v>4</v>
      </c>
      <c r="E35" s="63">
        <v>3</v>
      </c>
      <c r="F35" s="63">
        <v>2</v>
      </c>
      <c r="G35" s="63">
        <v>3</v>
      </c>
      <c r="H35" s="63"/>
      <c r="I35" s="63"/>
      <c r="J35" s="63"/>
      <c r="K35" s="63"/>
      <c r="L35" s="63"/>
      <c r="M35" s="63"/>
      <c r="N35" s="63"/>
      <c r="O35" s="63"/>
      <c r="P35" s="63"/>
      <c r="Q35" s="63"/>
      <c r="R35" s="211">
        <f t="shared" si="1"/>
        <v>14</v>
      </c>
      <c r="S35" s="240">
        <f t="shared" si="0"/>
        <v>2.8</v>
      </c>
      <c r="T35" s="242"/>
    </row>
    <row r="36" spans="1:24" ht="42.75" customHeight="1" x14ac:dyDescent="0.25">
      <c r="A36" s="228">
        <v>26</v>
      </c>
      <c r="B36" s="309" t="s">
        <v>403</v>
      </c>
      <c r="C36" s="63">
        <v>4</v>
      </c>
      <c r="D36" s="63">
        <v>3</v>
      </c>
      <c r="E36" s="63">
        <v>4</v>
      </c>
      <c r="F36" s="63">
        <v>4</v>
      </c>
      <c r="G36" s="63">
        <v>3</v>
      </c>
      <c r="H36" s="63"/>
      <c r="I36" s="63"/>
      <c r="J36" s="63"/>
      <c r="K36" s="63"/>
      <c r="L36" s="63"/>
      <c r="M36" s="63"/>
      <c r="N36" s="63"/>
      <c r="O36" s="63"/>
      <c r="P36" s="63"/>
      <c r="Q36" s="63"/>
      <c r="R36" s="211">
        <f t="shared" si="1"/>
        <v>18</v>
      </c>
      <c r="S36" s="240">
        <f t="shared" si="0"/>
        <v>3.6</v>
      </c>
      <c r="T36" s="242"/>
    </row>
    <row r="37" spans="1:24" ht="42" customHeight="1" x14ac:dyDescent="0.25">
      <c r="A37" s="228">
        <v>27</v>
      </c>
      <c r="B37" s="308" t="s">
        <v>413</v>
      </c>
      <c r="C37" s="63">
        <v>4</v>
      </c>
      <c r="D37" s="63">
        <v>4</v>
      </c>
      <c r="E37" s="63">
        <v>3</v>
      </c>
      <c r="F37" s="63">
        <v>4</v>
      </c>
      <c r="G37" s="63">
        <v>5</v>
      </c>
      <c r="H37" s="63"/>
      <c r="I37" s="63"/>
      <c r="J37" s="63"/>
      <c r="K37" s="63"/>
      <c r="L37" s="63"/>
      <c r="M37" s="63"/>
      <c r="N37" s="63"/>
      <c r="O37" s="63"/>
      <c r="P37" s="63"/>
      <c r="Q37" s="63"/>
      <c r="R37" s="211">
        <f t="shared" si="1"/>
        <v>20</v>
      </c>
      <c r="S37" s="240">
        <f t="shared" si="0"/>
        <v>4</v>
      </c>
      <c r="T37" s="242"/>
    </row>
    <row r="38" spans="1:24" ht="72" thickBot="1" x14ac:dyDescent="0.3">
      <c r="A38" s="228">
        <v>28</v>
      </c>
      <c r="B38" s="312" t="s">
        <v>416</v>
      </c>
      <c r="C38" s="63">
        <v>5</v>
      </c>
      <c r="D38" s="63">
        <v>5</v>
      </c>
      <c r="E38" s="63">
        <v>4</v>
      </c>
      <c r="F38" s="63">
        <v>5</v>
      </c>
      <c r="G38" s="63">
        <v>5</v>
      </c>
      <c r="H38" s="63"/>
      <c r="I38" s="63"/>
      <c r="J38" s="63"/>
      <c r="K38" s="63"/>
      <c r="L38" s="63"/>
      <c r="M38" s="63"/>
      <c r="N38" s="63"/>
      <c r="O38" s="63"/>
      <c r="P38" s="63"/>
      <c r="Q38" s="63"/>
      <c r="R38" s="211">
        <f t="shared" ref="R38:R42" si="2">SUM(C38:Q38)</f>
        <v>24</v>
      </c>
      <c r="S38" s="240">
        <f t="shared" ref="S38:S42" si="3">IF(ISERROR(AVERAGE(C38:Q38)),0,AVERAGE(C38:Q38))</f>
        <v>4.8</v>
      </c>
      <c r="T38" s="242"/>
    </row>
    <row r="39" spans="1:24" ht="42.75" customHeight="1" x14ac:dyDescent="0.25">
      <c r="A39" s="228">
        <v>29</v>
      </c>
      <c r="B39" s="313" t="s">
        <v>404</v>
      </c>
      <c r="C39" s="63">
        <v>3</v>
      </c>
      <c r="D39" s="63">
        <v>2</v>
      </c>
      <c r="E39" s="63">
        <v>3</v>
      </c>
      <c r="F39" s="63">
        <v>2</v>
      </c>
      <c r="G39" s="63">
        <v>3</v>
      </c>
      <c r="H39" s="63"/>
      <c r="I39" s="63"/>
      <c r="J39" s="63"/>
      <c r="K39" s="63"/>
      <c r="L39" s="63"/>
      <c r="M39" s="63"/>
      <c r="N39" s="63"/>
      <c r="O39" s="63"/>
      <c r="P39" s="63"/>
      <c r="Q39" s="63"/>
      <c r="R39" s="211">
        <f t="shared" si="2"/>
        <v>13</v>
      </c>
      <c r="S39" s="240">
        <f t="shared" si="3"/>
        <v>2.6</v>
      </c>
      <c r="T39" s="242"/>
    </row>
    <row r="40" spans="1:24" ht="42.75" customHeight="1" x14ac:dyDescent="0.25">
      <c r="A40" s="228">
        <v>30</v>
      </c>
      <c r="B40" s="314" t="s">
        <v>405</v>
      </c>
      <c r="C40" s="63">
        <v>4</v>
      </c>
      <c r="D40" s="63">
        <v>4</v>
      </c>
      <c r="E40" s="63">
        <v>3</v>
      </c>
      <c r="F40" s="63">
        <v>3</v>
      </c>
      <c r="G40" s="63">
        <v>3</v>
      </c>
      <c r="H40" s="63"/>
      <c r="I40" s="63"/>
      <c r="J40" s="63"/>
      <c r="K40" s="63"/>
      <c r="L40" s="63"/>
      <c r="M40" s="63"/>
      <c r="N40" s="63"/>
      <c r="O40" s="63"/>
      <c r="P40" s="63"/>
      <c r="Q40" s="63"/>
      <c r="R40" s="211">
        <f t="shared" si="2"/>
        <v>17</v>
      </c>
      <c r="S40" s="240">
        <f t="shared" si="3"/>
        <v>3.4</v>
      </c>
      <c r="T40" s="242" t="s">
        <v>417</v>
      </c>
    </row>
    <row r="41" spans="1:24" ht="42.75" customHeight="1" x14ac:dyDescent="0.25">
      <c r="A41" s="228">
        <v>31</v>
      </c>
      <c r="B41" s="315" t="s">
        <v>406</v>
      </c>
      <c r="C41" s="63">
        <v>3</v>
      </c>
      <c r="D41" s="63">
        <v>3</v>
      </c>
      <c r="E41" s="63">
        <v>2</v>
      </c>
      <c r="F41" s="63">
        <v>2</v>
      </c>
      <c r="G41" s="63">
        <v>2</v>
      </c>
      <c r="H41" s="63"/>
      <c r="I41" s="63"/>
      <c r="J41" s="63"/>
      <c r="K41" s="63"/>
      <c r="L41" s="63"/>
      <c r="M41" s="63"/>
      <c r="N41" s="63"/>
      <c r="O41" s="63"/>
      <c r="P41" s="63"/>
      <c r="Q41" s="63"/>
      <c r="R41" s="211">
        <f t="shared" si="2"/>
        <v>12</v>
      </c>
      <c r="S41" s="240">
        <f t="shared" si="3"/>
        <v>2.4</v>
      </c>
      <c r="T41" s="242"/>
    </row>
    <row r="42" spans="1:24" ht="42.75" customHeight="1" x14ac:dyDescent="0.25">
      <c r="A42" s="228">
        <v>32</v>
      </c>
      <c r="B42" s="315" t="s">
        <v>407</v>
      </c>
      <c r="C42" s="63">
        <v>4</v>
      </c>
      <c r="D42" s="63">
        <v>3</v>
      </c>
      <c r="E42" s="63">
        <v>3</v>
      </c>
      <c r="F42" s="63">
        <v>4</v>
      </c>
      <c r="G42" s="63">
        <v>3</v>
      </c>
      <c r="H42" s="63"/>
      <c r="I42" s="63"/>
      <c r="J42" s="63"/>
      <c r="K42" s="63"/>
      <c r="L42" s="63"/>
      <c r="M42" s="63"/>
      <c r="N42" s="63"/>
      <c r="O42" s="63"/>
      <c r="P42" s="63"/>
      <c r="Q42" s="63"/>
      <c r="R42" s="211">
        <f t="shared" si="2"/>
        <v>17</v>
      </c>
      <c r="S42" s="240">
        <f t="shared" si="3"/>
        <v>3.4</v>
      </c>
      <c r="T42" s="242"/>
      <c r="X42" t="s">
        <v>138</v>
      </c>
    </row>
    <row r="43" spans="1:24" ht="47.25" customHeight="1" thickBot="1" x14ac:dyDescent="0.3">
      <c r="A43" s="228">
        <v>33</v>
      </c>
      <c r="B43" s="315" t="s">
        <v>429</v>
      </c>
      <c r="C43" s="265">
        <v>3</v>
      </c>
      <c r="D43" s="265">
        <v>3</v>
      </c>
      <c r="E43" s="265">
        <v>4</v>
      </c>
      <c r="F43" s="265">
        <v>4</v>
      </c>
      <c r="G43" s="265">
        <v>3</v>
      </c>
      <c r="H43" s="265"/>
      <c r="I43" s="265"/>
      <c r="J43" s="265"/>
      <c r="K43" s="265"/>
      <c r="L43" s="265"/>
      <c r="M43" s="265"/>
      <c r="N43" s="265"/>
      <c r="O43" s="265"/>
      <c r="P43" s="265"/>
      <c r="Q43" s="265"/>
      <c r="R43" s="266">
        <f>SUM(C43:Q43)</f>
        <v>17</v>
      </c>
      <c r="S43" s="267">
        <f>IF(ISERROR(AVERAGE(C43:Q43)),0,AVERAGE(C43:Q43))</f>
        <v>3.4</v>
      </c>
      <c r="T43" s="243"/>
      <c r="X43" t="s">
        <v>138</v>
      </c>
    </row>
    <row r="44" spans="1:24" ht="50.25" customHeight="1" thickBot="1" x14ac:dyDescent="0.3">
      <c r="A44" s="228">
        <v>34</v>
      </c>
      <c r="B44" s="278"/>
      <c r="C44" s="278"/>
      <c r="D44" s="278"/>
      <c r="E44" s="278"/>
      <c r="F44" s="278"/>
      <c r="G44" s="278"/>
      <c r="H44" s="278"/>
      <c r="I44" s="278"/>
      <c r="J44" s="278"/>
      <c r="K44" s="278"/>
      <c r="L44" s="278"/>
      <c r="M44" s="278"/>
      <c r="N44" s="278"/>
      <c r="O44" s="278"/>
      <c r="P44" s="278"/>
      <c r="Q44" s="278"/>
      <c r="R44" s="279"/>
      <c r="S44" s="268">
        <f>SUM(S11:S43)</f>
        <v>113.00000000000001</v>
      </c>
      <c r="T44" s="67"/>
    </row>
    <row r="45" spans="1:24" ht="24" customHeight="1" thickBot="1" x14ac:dyDescent="0.3">
      <c r="A45" s="277" t="s">
        <v>376</v>
      </c>
      <c r="B45" s="276"/>
      <c r="C45" s="276"/>
      <c r="D45" s="276"/>
      <c r="E45" s="276"/>
      <c r="F45" s="276"/>
      <c r="G45" s="276"/>
      <c r="H45" s="276"/>
      <c r="I45" s="276"/>
      <c r="J45" s="276"/>
      <c r="K45" s="276"/>
      <c r="L45" s="276"/>
      <c r="M45" s="276"/>
      <c r="N45" s="276"/>
      <c r="O45" s="276"/>
      <c r="P45" s="276"/>
      <c r="Q45" s="276"/>
      <c r="R45" s="276"/>
      <c r="S45" s="269">
        <f>S44/A44</f>
        <v>3.3235294117647065</v>
      </c>
      <c r="T45" s="67"/>
    </row>
    <row r="46" spans="1:24" ht="28.5" customHeight="1" thickBot="1" x14ac:dyDescent="0.3">
      <c r="A46" s="275" t="s">
        <v>59</v>
      </c>
    </row>
  </sheetData>
  <sheetProtection selectLockedCells="1"/>
  <mergeCells count="13">
    <mergeCell ref="C6:T6"/>
    <mergeCell ref="A9:T9"/>
    <mergeCell ref="T1:W1"/>
    <mergeCell ref="T2:W2"/>
    <mergeCell ref="T3:W3"/>
    <mergeCell ref="T4:W4"/>
    <mergeCell ref="A1:A4"/>
    <mergeCell ref="B3:S4"/>
    <mergeCell ref="B1:S2"/>
    <mergeCell ref="A5:T5"/>
    <mergeCell ref="A6:B6"/>
    <mergeCell ref="A7:B7"/>
    <mergeCell ref="C7:T7"/>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3"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17" r:id="rId6" name="CheckBox45"/>
      </mc:Fallback>
    </mc:AlternateContent>
    <mc:AlternateContent xmlns:mc="http://schemas.openxmlformats.org/markup-compatibility/2006">
      <mc:Choice Requires="x14">
        <control shapeId="3116" r:id="rId7" name="CheckBox44">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16" r:id="rId7" name="CheckBox44"/>
      </mc:Fallback>
    </mc:AlternateContent>
    <mc:AlternateContent xmlns:mc="http://schemas.openxmlformats.org/markup-compatibility/2006">
      <mc:Choice Requires="x14">
        <control shapeId="3115" r:id="rId8" name="CheckBox43">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15" r:id="rId8" name="CheckBox43"/>
      </mc:Fallback>
    </mc:AlternateContent>
    <mc:AlternateContent xmlns:mc="http://schemas.openxmlformats.org/markup-compatibility/2006">
      <mc:Choice Requires="x14">
        <control shapeId="3114" r:id="rId9" name="CheckBox42">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14" r:id="rId9" name="CheckBox42"/>
      </mc:Fallback>
    </mc:AlternateContent>
    <mc:AlternateContent xmlns:mc="http://schemas.openxmlformats.org/markup-compatibility/2006">
      <mc:Choice Requires="x14">
        <control shapeId="3113" r:id="rId10" name="CheckBox41">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13" r:id="rId10" name="CheckBox41"/>
      </mc:Fallback>
    </mc:AlternateContent>
    <mc:AlternateContent xmlns:mc="http://schemas.openxmlformats.org/markup-compatibility/2006">
      <mc:Choice Requires="x14">
        <control shapeId="3112" r:id="rId11" name="CheckBox40">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12" r:id="rId11" name="CheckBox40"/>
      </mc:Fallback>
    </mc:AlternateContent>
    <mc:AlternateContent xmlns:mc="http://schemas.openxmlformats.org/markup-compatibility/2006">
      <mc:Choice Requires="x14">
        <control shapeId="3111" r:id="rId12" name="CheckBox39">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11" r:id="rId12" name="CheckBox39"/>
      </mc:Fallback>
    </mc:AlternateContent>
    <mc:AlternateContent xmlns:mc="http://schemas.openxmlformats.org/markup-compatibility/2006">
      <mc:Choice Requires="x14">
        <control shapeId="3110" r:id="rId13" name="CheckBox38">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10" r:id="rId13" name="CheckBox38"/>
      </mc:Fallback>
    </mc:AlternateContent>
    <mc:AlternateContent xmlns:mc="http://schemas.openxmlformats.org/markup-compatibility/2006">
      <mc:Choice Requires="x14">
        <control shapeId="3108" r:id="rId14" name="CheckBox36">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08" r:id="rId14" name="CheckBox36"/>
      </mc:Fallback>
    </mc:AlternateContent>
    <mc:AlternateContent xmlns:mc="http://schemas.openxmlformats.org/markup-compatibility/2006">
      <mc:Choice Requires="x14">
        <control shapeId="3107" r:id="rId15" name="CheckBox35">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07" r:id="rId15" name="CheckBox35"/>
      </mc:Fallback>
    </mc:AlternateContent>
    <mc:AlternateContent xmlns:mc="http://schemas.openxmlformats.org/markup-compatibility/2006">
      <mc:Choice Requires="x14">
        <control shapeId="3106" r:id="rId16" name="CheckBox34">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06" r:id="rId16" name="CheckBox34"/>
      </mc:Fallback>
    </mc:AlternateContent>
    <mc:AlternateContent xmlns:mc="http://schemas.openxmlformats.org/markup-compatibility/2006">
      <mc:Choice Requires="x14">
        <control shapeId="3105" r:id="rId17" name="CheckBox33">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05" r:id="rId17" name="CheckBox33"/>
      </mc:Fallback>
    </mc:AlternateContent>
    <mc:AlternateContent xmlns:mc="http://schemas.openxmlformats.org/markup-compatibility/2006">
      <mc:Choice Requires="x14">
        <control shapeId="3104" r:id="rId18" name="CheckBox32">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04" r:id="rId18" name="CheckBox32"/>
      </mc:Fallback>
    </mc:AlternateContent>
    <mc:AlternateContent xmlns:mc="http://schemas.openxmlformats.org/markup-compatibility/2006">
      <mc:Choice Requires="x14">
        <control shapeId="3103" r:id="rId19" name="CheckBox31">
          <controlPr defaultSize="0" autoLine="0" r:id="rId5">
            <anchor moveWithCells="1">
              <from>
                <xdr:col>19</xdr:col>
                <xdr:colOff>619125</xdr:colOff>
                <xdr:row>43</xdr:row>
                <xdr:rowOff>0</xdr:rowOff>
              </from>
              <to>
                <xdr:col>19</xdr:col>
                <xdr:colOff>904875</xdr:colOff>
                <xdr:row>43</xdr:row>
                <xdr:rowOff>257175</xdr:rowOff>
              </to>
            </anchor>
          </controlPr>
        </control>
      </mc:Choice>
      <mc:Fallback>
        <control shapeId="3103" r:id="rId19" name="CheckBox31"/>
      </mc:Fallback>
    </mc:AlternateContent>
    <mc:AlternateContent xmlns:mc="http://schemas.openxmlformats.org/markup-compatibility/2006">
      <mc:Choice Requires="x14">
        <control shapeId="3102" r:id="rId20" name="CheckBox30">
          <controlPr defaultSize="0" autoLine="0" r:id="rId21">
            <anchor moveWithCells="1">
              <from>
                <xdr:col>19</xdr:col>
                <xdr:colOff>619125</xdr:colOff>
                <xdr:row>42</xdr:row>
                <xdr:rowOff>161925</xdr:rowOff>
              </from>
              <to>
                <xdr:col>19</xdr:col>
                <xdr:colOff>904875</xdr:colOff>
                <xdr:row>42</xdr:row>
                <xdr:rowOff>419100</xdr:rowOff>
              </to>
            </anchor>
          </controlPr>
        </control>
      </mc:Choice>
      <mc:Fallback>
        <control shapeId="3102" r:id="rId20" name="CheckBox30"/>
      </mc:Fallback>
    </mc:AlternateContent>
    <mc:AlternateContent xmlns:mc="http://schemas.openxmlformats.org/markup-compatibility/2006">
      <mc:Choice Requires="x14">
        <control shapeId="3101" r:id="rId22" name="CheckBox29">
          <controlPr defaultSize="0" autoLine="0" r:id="rId21">
            <anchor moveWithCells="1">
              <from>
                <xdr:col>19</xdr:col>
                <xdr:colOff>619125</xdr:colOff>
                <xdr:row>41</xdr:row>
                <xdr:rowOff>161925</xdr:rowOff>
              </from>
              <to>
                <xdr:col>19</xdr:col>
                <xdr:colOff>904875</xdr:colOff>
                <xdr:row>41</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21">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21">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21">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5">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21">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5">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21">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21">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21">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21">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21">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21">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21">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21">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21">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21">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21">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21">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21">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21">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21">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21">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21">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509"/>
      <c r="B1" s="505" t="s">
        <v>15</v>
      </c>
      <c r="C1" s="506"/>
      <c r="D1" s="3" t="s">
        <v>16</v>
      </c>
      <c r="E1" s="510"/>
    </row>
    <row r="2" spans="1:5" ht="15" customHeight="1" x14ac:dyDescent="0.25">
      <c r="A2" s="509"/>
      <c r="B2" s="507"/>
      <c r="C2" s="508"/>
      <c r="D2" s="3" t="s">
        <v>2</v>
      </c>
      <c r="E2" s="510"/>
    </row>
    <row r="3" spans="1:5" ht="30" customHeight="1" x14ac:dyDescent="0.25">
      <c r="A3" s="509"/>
      <c r="B3" s="505" t="s">
        <v>17</v>
      </c>
      <c r="C3" s="506"/>
      <c r="D3" s="3" t="s">
        <v>18</v>
      </c>
      <c r="E3" s="510"/>
    </row>
    <row r="4" spans="1:5" ht="15" customHeight="1" x14ac:dyDescent="0.25">
      <c r="A4" s="509"/>
      <c r="B4" s="507"/>
      <c r="C4" s="508"/>
      <c r="D4" s="3" t="s">
        <v>5</v>
      </c>
      <c r="E4" s="510"/>
    </row>
    <row r="5" spans="1:5" ht="15.75" thickBot="1" x14ac:dyDescent="0.3"/>
    <row r="6" spans="1:5" x14ac:dyDescent="0.25">
      <c r="A6" s="448" t="s">
        <v>19</v>
      </c>
      <c r="B6" s="449"/>
      <c r="C6" s="449"/>
      <c r="D6" s="449"/>
      <c r="E6" s="449"/>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514"/>
      <c r="B1" s="407" t="s">
        <v>0</v>
      </c>
      <c r="C1" s="408"/>
      <c r="D1" s="408"/>
      <c r="E1" s="408"/>
      <c r="F1" s="26" t="s">
        <v>1</v>
      </c>
      <c r="G1" s="519"/>
    </row>
    <row r="2" spans="1:7" x14ac:dyDescent="0.25">
      <c r="A2" s="515"/>
      <c r="B2" s="517"/>
      <c r="C2" s="518"/>
      <c r="D2" s="518"/>
      <c r="E2" s="518"/>
      <c r="F2" s="25" t="s">
        <v>31</v>
      </c>
      <c r="G2" s="520"/>
    </row>
    <row r="3" spans="1:7" x14ac:dyDescent="0.25">
      <c r="A3" s="515"/>
      <c r="B3" s="522" t="s">
        <v>32</v>
      </c>
      <c r="C3" s="523"/>
      <c r="D3" s="523"/>
      <c r="E3" s="523"/>
      <c r="F3" s="25" t="s">
        <v>4</v>
      </c>
      <c r="G3" s="520"/>
    </row>
    <row r="4" spans="1:7" ht="15.75" thickBot="1" x14ac:dyDescent="0.3">
      <c r="A4" s="516"/>
      <c r="B4" s="413"/>
      <c r="C4" s="414"/>
      <c r="D4" s="414"/>
      <c r="E4" s="414"/>
      <c r="F4" s="27" t="s">
        <v>5</v>
      </c>
      <c r="G4" s="521"/>
    </row>
    <row r="5" spans="1:7" ht="15.75" thickBot="1" x14ac:dyDescent="0.3"/>
    <row r="6" spans="1:7" s="34" customFormat="1" ht="15.75" x14ac:dyDescent="0.25">
      <c r="A6" s="524" t="s">
        <v>33</v>
      </c>
      <c r="B6" s="525"/>
      <c r="C6" s="525"/>
      <c r="D6" s="525"/>
      <c r="E6" s="525"/>
      <c r="F6" s="525"/>
      <c r="G6" s="526"/>
    </row>
    <row r="7" spans="1:7" ht="31.5" customHeight="1" x14ac:dyDescent="0.25">
      <c r="A7" s="22" t="s">
        <v>34</v>
      </c>
      <c r="B7" s="17" t="s">
        <v>35</v>
      </c>
      <c r="C7" s="31" t="s">
        <v>36</v>
      </c>
      <c r="D7" s="23" t="s">
        <v>37</v>
      </c>
      <c r="E7" s="17" t="s">
        <v>38</v>
      </c>
      <c r="F7" s="18" t="s">
        <v>39</v>
      </c>
      <c r="G7" s="18" t="s">
        <v>40</v>
      </c>
    </row>
    <row r="8" spans="1:7" ht="33" customHeight="1" x14ac:dyDescent="0.25">
      <c r="A8" s="511"/>
      <c r="B8" s="8"/>
      <c r="C8" s="8"/>
      <c r="D8" s="8"/>
      <c r="E8" s="8"/>
      <c r="F8" s="8"/>
      <c r="G8" s="9"/>
    </row>
    <row r="9" spans="1:7" ht="33" customHeight="1" x14ac:dyDescent="0.25">
      <c r="A9" s="512"/>
      <c r="B9" s="8"/>
      <c r="C9" s="8"/>
      <c r="D9" s="8"/>
      <c r="E9" s="8"/>
      <c r="F9" s="8"/>
      <c r="G9" s="9"/>
    </row>
    <row r="10" spans="1:7" ht="33" customHeight="1" x14ac:dyDescent="0.25">
      <c r="A10" s="512"/>
      <c r="B10" s="8"/>
      <c r="C10" s="8"/>
      <c r="D10" s="8"/>
      <c r="E10" s="8"/>
      <c r="F10" s="8"/>
      <c r="G10" s="9"/>
    </row>
    <row r="11" spans="1:7" ht="33" customHeight="1" x14ac:dyDescent="0.25">
      <c r="A11" s="512"/>
      <c r="B11" s="8"/>
      <c r="C11" s="8"/>
      <c r="D11" s="8"/>
      <c r="E11" s="8"/>
      <c r="F11" s="8"/>
      <c r="G11" s="9"/>
    </row>
    <row r="12" spans="1:7" ht="33" customHeight="1" x14ac:dyDescent="0.25">
      <c r="A12" s="512"/>
      <c r="B12" s="8"/>
      <c r="C12" s="8"/>
      <c r="D12" s="8"/>
      <c r="E12" s="8"/>
      <c r="F12" s="8"/>
      <c r="G12" s="9"/>
    </row>
    <row r="13" spans="1:7" ht="33" customHeight="1" x14ac:dyDescent="0.25">
      <c r="A13" s="512"/>
      <c r="B13" s="8"/>
      <c r="C13" s="8"/>
      <c r="D13" s="8"/>
      <c r="E13" s="8"/>
      <c r="F13" s="8"/>
      <c r="G13" s="9"/>
    </row>
    <row r="14" spans="1:7" ht="33" customHeight="1" x14ac:dyDescent="0.25">
      <c r="A14" s="512"/>
      <c r="B14" s="8"/>
      <c r="C14" s="8"/>
      <c r="D14" s="8"/>
      <c r="E14" s="8"/>
      <c r="F14" s="8"/>
      <c r="G14" s="9"/>
    </row>
    <row r="15" spans="1:7" ht="33" customHeight="1" x14ac:dyDescent="0.25">
      <c r="A15" s="512"/>
      <c r="B15" s="8"/>
      <c r="C15" s="8"/>
      <c r="D15" s="8"/>
      <c r="E15" s="8"/>
      <c r="F15" s="8"/>
      <c r="G15" s="9"/>
    </row>
    <row r="16" spans="1:7" ht="33" customHeight="1" x14ac:dyDescent="0.25">
      <c r="A16" s="512"/>
      <c r="B16" s="8"/>
      <c r="C16" s="8"/>
      <c r="D16" s="8"/>
      <c r="E16" s="8"/>
      <c r="F16" s="8"/>
      <c r="G16" s="9"/>
    </row>
    <row r="17" spans="1:7" ht="33" customHeight="1" x14ac:dyDescent="0.25">
      <c r="A17" s="512"/>
      <c r="B17" s="8"/>
      <c r="C17" s="8"/>
      <c r="D17" s="8"/>
      <c r="E17" s="8"/>
      <c r="F17" s="8"/>
      <c r="G17" s="9"/>
    </row>
    <row r="18" spans="1:7" ht="33" customHeight="1" thickBot="1" x14ac:dyDescent="0.3">
      <c r="A18" s="513"/>
      <c r="B18" s="32"/>
      <c r="C18" s="32"/>
      <c r="D18" s="32"/>
      <c r="E18" s="32"/>
      <c r="F18" s="32"/>
      <c r="G18" s="33"/>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C1"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8.42578125" style="264" customWidth="1"/>
    <col min="5" max="5" width="15.85546875" customWidth="1"/>
  </cols>
  <sheetData>
    <row r="1" spans="1:5" x14ac:dyDescent="0.25">
      <c r="A1" s="533"/>
      <c r="B1" s="477" t="str">
        <f>CONTEXTO!B1</f>
        <v>PROCESO: SISTEMA INTEGRADO DE GESTIÓN</v>
      </c>
      <c r="C1" s="28" t="s">
        <v>84</v>
      </c>
      <c r="D1" s="255" t="s">
        <v>517</v>
      </c>
      <c r="E1" s="558"/>
    </row>
    <row r="2" spans="1:5" x14ac:dyDescent="0.25">
      <c r="A2" s="534"/>
      <c r="B2" s="478"/>
      <c r="C2" s="29" t="s">
        <v>2</v>
      </c>
      <c r="D2" s="256">
        <v>4</v>
      </c>
      <c r="E2" s="559"/>
    </row>
    <row r="3" spans="1:5" x14ac:dyDescent="0.25">
      <c r="A3" s="534"/>
      <c r="B3" s="536" t="s">
        <v>379</v>
      </c>
      <c r="C3" s="29" t="s">
        <v>86</v>
      </c>
      <c r="D3" s="365">
        <v>44008</v>
      </c>
      <c r="E3" s="559"/>
    </row>
    <row r="4" spans="1:5" ht="15.75" thickBot="1" x14ac:dyDescent="0.3">
      <c r="A4" s="535"/>
      <c r="B4" s="537"/>
      <c r="C4" s="262" t="s">
        <v>5</v>
      </c>
      <c r="D4" s="257" t="s">
        <v>518</v>
      </c>
      <c r="E4" s="560"/>
    </row>
    <row r="5" spans="1:5" ht="15.75" thickBot="1" x14ac:dyDescent="0.3">
      <c r="A5" s="538"/>
      <c r="B5" s="438"/>
      <c r="C5" s="438"/>
      <c r="D5" s="438"/>
      <c r="E5" s="438"/>
    </row>
    <row r="6" spans="1:5" x14ac:dyDescent="0.25">
      <c r="A6" s="539" t="str">
        <f>CONTEXTO!A8</f>
        <v xml:space="preserve">PROCESO: SISTEMA INTEGRADO DE GESTIÓN </v>
      </c>
      <c r="B6" s="540"/>
      <c r="C6" s="540"/>
      <c r="D6" s="540"/>
      <c r="E6" s="541"/>
    </row>
    <row r="7" spans="1:5" ht="15.75" thickBot="1" x14ac:dyDescent="0.3">
      <c r="A7" s="542"/>
      <c r="B7" s="543"/>
      <c r="C7" s="543"/>
      <c r="D7" s="543"/>
      <c r="E7" s="544"/>
    </row>
    <row r="8" spans="1:5" x14ac:dyDescent="0.25">
      <c r="A8" s="545" t="str">
        <f>CONTEXTO!A9</f>
        <v>OBJETIVO: DESARROLLAR ACCIONES PARA LA IMPLEMENTACIÓN, SENSIBILIDAD Y MEJORA CONTINUA DEL SISTEMA INTEGRADO DE GESTIÓN DE LA ADMINISTRACIÓN MUNICIPAL DE IBAGUÉ “SIGAMI”, COMO HERRAMIENTA PARA LA TOMA DE DECISIONES Y EL CUMPLIMIENTO DE LA MISIÓN Y OBJETIVOS INSTITUCIONALES</v>
      </c>
      <c r="B8" s="546"/>
      <c r="C8" s="546"/>
      <c r="D8" s="546"/>
      <c r="E8" s="547"/>
    </row>
    <row r="9" spans="1:5" ht="27" customHeight="1" x14ac:dyDescent="0.25">
      <c r="A9" s="548"/>
      <c r="B9" s="549"/>
      <c r="C9" s="549"/>
      <c r="D9" s="549"/>
      <c r="E9" s="550"/>
    </row>
    <row r="10" spans="1:5" ht="15.75" thickBot="1" x14ac:dyDescent="0.3">
      <c r="A10" s="551"/>
      <c r="B10" s="551"/>
      <c r="C10" s="551"/>
      <c r="D10" s="551"/>
      <c r="E10" s="551"/>
    </row>
    <row r="11" spans="1:5" ht="27.75" customHeight="1" x14ac:dyDescent="0.25">
      <c r="A11" s="552" t="s">
        <v>370</v>
      </c>
      <c r="B11" s="554" t="s">
        <v>369</v>
      </c>
      <c r="C11" s="554"/>
      <c r="D11" s="556" t="s">
        <v>371</v>
      </c>
      <c r="E11" s="557"/>
    </row>
    <row r="12" spans="1:5" x14ac:dyDescent="0.25">
      <c r="A12" s="553"/>
      <c r="B12" s="555"/>
      <c r="C12" s="555"/>
      <c r="D12" s="91" t="s">
        <v>98</v>
      </c>
      <c r="E12" s="259" t="s">
        <v>99</v>
      </c>
    </row>
    <row r="13" spans="1:5" ht="33" customHeight="1" x14ac:dyDescent="0.25">
      <c r="A13" s="527"/>
      <c r="B13" s="529" t="s">
        <v>317</v>
      </c>
      <c r="C13" s="530"/>
      <c r="D13" s="254"/>
      <c r="E13" s="263"/>
    </row>
    <row r="14" spans="1:5" ht="33" customHeight="1" x14ac:dyDescent="0.25">
      <c r="A14" s="527"/>
      <c r="B14" s="529" t="s">
        <v>321</v>
      </c>
      <c r="C14" s="530"/>
      <c r="D14" s="254"/>
      <c r="E14" s="263"/>
    </row>
    <row r="15" spans="1:5" ht="33" customHeight="1" x14ac:dyDescent="0.25">
      <c r="A15" s="527"/>
      <c r="B15" s="529" t="s">
        <v>318</v>
      </c>
      <c r="C15" s="530"/>
      <c r="D15" s="254"/>
      <c r="E15" s="263"/>
    </row>
    <row r="16" spans="1:5" ht="33" customHeight="1" x14ac:dyDescent="0.25">
      <c r="A16" s="527"/>
      <c r="B16" s="529" t="s">
        <v>319</v>
      </c>
      <c r="C16" s="530"/>
      <c r="D16" s="254"/>
      <c r="E16" s="263"/>
    </row>
    <row r="17" spans="1:5" ht="33" customHeight="1" x14ac:dyDescent="0.25">
      <c r="A17" s="527"/>
      <c r="B17" s="529" t="s">
        <v>320</v>
      </c>
      <c r="C17" s="530"/>
      <c r="D17" s="254"/>
      <c r="E17" s="263"/>
    </row>
    <row r="18" spans="1:5" ht="33" customHeight="1" x14ac:dyDescent="0.25">
      <c r="A18" s="527"/>
      <c r="B18" s="529" t="s">
        <v>322</v>
      </c>
      <c r="C18" s="530"/>
      <c r="D18" s="254"/>
      <c r="E18" s="263"/>
    </row>
    <row r="19" spans="1:5" ht="33" customHeight="1" x14ac:dyDescent="0.25">
      <c r="A19" s="527"/>
      <c r="B19" s="529" t="s">
        <v>323</v>
      </c>
      <c r="C19" s="530"/>
      <c r="D19" s="254"/>
      <c r="E19" s="263"/>
    </row>
    <row r="20" spans="1:5" ht="33" customHeight="1" x14ac:dyDescent="0.25">
      <c r="A20" s="527"/>
      <c r="B20" s="529" t="s">
        <v>324</v>
      </c>
      <c r="C20" s="530"/>
      <c r="D20" s="254"/>
      <c r="E20" s="263"/>
    </row>
    <row r="21" spans="1:5" ht="33" customHeight="1" x14ac:dyDescent="0.25">
      <c r="A21" s="527"/>
      <c r="B21" s="529" t="s">
        <v>325</v>
      </c>
      <c r="C21" s="530"/>
      <c r="D21" s="254"/>
      <c r="E21" s="263"/>
    </row>
    <row r="22" spans="1:5" ht="33" customHeight="1" x14ac:dyDescent="0.25">
      <c r="A22" s="527"/>
      <c r="B22" s="529" t="s">
        <v>326</v>
      </c>
      <c r="C22" s="530"/>
      <c r="D22" s="254"/>
      <c r="E22" s="263"/>
    </row>
    <row r="23" spans="1:5" ht="33" customHeight="1" x14ac:dyDescent="0.25">
      <c r="A23" s="527"/>
      <c r="B23" s="529" t="s">
        <v>327</v>
      </c>
      <c r="C23" s="530"/>
      <c r="D23" s="254"/>
      <c r="E23" s="263"/>
    </row>
    <row r="24" spans="1:5" ht="33" customHeight="1" x14ac:dyDescent="0.25">
      <c r="A24" s="527"/>
      <c r="B24" s="529" t="s">
        <v>328</v>
      </c>
      <c r="C24" s="530"/>
      <c r="D24" s="254"/>
      <c r="E24" s="263"/>
    </row>
    <row r="25" spans="1:5" ht="33" customHeight="1" x14ac:dyDescent="0.25">
      <c r="A25" s="527"/>
      <c r="B25" s="529" t="s">
        <v>329</v>
      </c>
      <c r="C25" s="530"/>
      <c r="D25" s="254"/>
      <c r="E25" s="263"/>
    </row>
    <row r="26" spans="1:5" ht="33" customHeight="1" x14ac:dyDescent="0.25">
      <c r="A26" s="527"/>
      <c r="B26" s="529" t="s">
        <v>330</v>
      </c>
      <c r="C26" s="530"/>
      <c r="D26" s="254"/>
      <c r="E26" s="263"/>
    </row>
    <row r="27" spans="1:5" ht="33" customHeight="1" x14ac:dyDescent="0.25">
      <c r="A27" s="527"/>
      <c r="B27" s="529" t="s">
        <v>331</v>
      </c>
      <c r="C27" s="530"/>
      <c r="D27" s="254"/>
      <c r="E27" s="263"/>
    </row>
    <row r="28" spans="1:5" ht="33" customHeight="1" x14ac:dyDescent="0.25">
      <c r="A28" s="527"/>
      <c r="B28" s="529" t="s">
        <v>332</v>
      </c>
      <c r="C28" s="530"/>
      <c r="D28" s="254"/>
      <c r="E28" s="263"/>
    </row>
    <row r="29" spans="1:5" ht="33" customHeight="1" x14ac:dyDescent="0.25">
      <c r="A29" s="527"/>
      <c r="B29" s="529" t="s">
        <v>333</v>
      </c>
      <c r="C29" s="530"/>
      <c r="D29" s="254"/>
      <c r="E29" s="263"/>
    </row>
    <row r="30" spans="1:5" ht="33" customHeight="1" x14ac:dyDescent="0.25">
      <c r="A30" s="527"/>
      <c r="B30" s="529" t="s">
        <v>334</v>
      </c>
      <c r="C30" s="530"/>
      <c r="D30" s="254"/>
      <c r="E30" s="263"/>
    </row>
    <row r="31" spans="1:5" ht="33" customHeight="1" x14ac:dyDescent="0.25">
      <c r="A31" s="527"/>
      <c r="B31" s="531" t="s">
        <v>335</v>
      </c>
      <c r="C31" s="531"/>
      <c r="D31" s="254"/>
      <c r="E31" s="263"/>
    </row>
    <row r="32" spans="1:5" ht="33" customHeight="1" x14ac:dyDescent="0.25">
      <c r="A32" s="527"/>
      <c r="B32" s="529" t="s">
        <v>336</v>
      </c>
      <c r="C32" s="530"/>
      <c r="D32" s="254"/>
      <c r="E32" s="263"/>
    </row>
    <row r="33" spans="1:5" ht="22.5" customHeight="1" x14ac:dyDescent="0.25">
      <c r="A33" s="527"/>
      <c r="B33" s="561" t="s">
        <v>368</v>
      </c>
      <c r="C33" s="561"/>
      <c r="D33" s="561"/>
      <c r="E33" s="562"/>
    </row>
    <row r="34" spans="1:5" ht="33" customHeight="1" x14ac:dyDescent="0.25">
      <c r="A34" s="527"/>
      <c r="B34" s="531" t="s">
        <v>357</v>
      </c>
      <c r="C34" s="531"/>
      <c r="D34" s="254"/>
      <c r="E34" s="260"/>
    </row>
    <row r="35" spans="1:5" ht="33" customHeight="1" x14ac:dyDescent="0.25">
      <c r="A35" s="527"/>
      <c r="B35" s="531" t="s">
        <v>354</v>
      </c>
      <c r="C35" s="531"/>
      <c r="D35" s="254"/>
      <c r="E35" s="260"/>
    </row>
    <row r="36" spans="1:5" ht="33" customHeight="1" x14ac:dyDescent="0.25">
      <c r="A36" s="527"/>
      <c r="B36" s="531" t="s">
        <v>355</v>
      </c>
      <c r="C36" s="531"/>
      <c r="D36" s="254"/>
      <c r="E36" s="260"/>
    </row>
    <row r="37" spans="1:5" ht="33" customHeight="1" x14ac:dyDescent="0.25">
      <c r="A37" s="527"/>
      <c r="B37" s="531" t="s">
        <v>356</v>
      </c>
      <c r="C37" s="531"/>
      <c r="D37" s="254"/>
      <c r="E37" s="260"/>
    </row>
    <row r="38" spans="1:5" ht="33" customHeight="1" x14ac:dyDescent="0.25">
      <c r="A38" s="527"/>
      <c r="B38" s="531" t="s">
        <v>358</v>
      </c>
      <c r="C38" s="531"/>
      <c r="D38" s="254"/>
      <c r="E38" s="260"/>
    </row>
    <row r="39" spans="1:5" ht="33" customHeight="1" x14ac:dyDescent="0.25">
      <c r="A39" s="527"/>
      <c r="B39" s="531" t="s">
        <v>359</v>
      </c>
      <c r="C39" s="531"/>
      <c r="D39" s="254"/>
      <c r="E39" s="260"/>
    </row>
    <row r="40" spans="1:5" ht="33" customHeight="1" x14ac:dyDescent="0.25">
      <c r="A40" s="527"/>
      <c r="B40" s="531" t="s">
        <v>360</v>
      </c>
      <c r="C40" s="531"/>
      <c r="D40" s="254"/>
      <c r="E40" s="260"/>
    </row>
    <row r="41" spans="1:5" ht="33" customHeight="1" x14ac:dyDescent="0.25">
      <c r="A41" s="527"/>
      <c r="B41" s="531" t="s">
        <v>361</v>
      </c>
      <c r="C41" s="531"/>
      <c r="D41" s="254"/>
      <c r="E41" s="260"/>
    </row>
    <row r="42" spans="1:5" ht="33" customHeight="1" x14ac:dyDescent="0.25">
      <c r="A42" s="527"/>
      <c r="B42" s="531" t="s">
        <v>362</v>
      </c>
      <c r="C42" s="531"/>
      <c r="D42" s="254"/>
      <c r="E42" s="260"/>
    </row>
    <row r="43" spans="1:5" ht="33" customHeight="1" x14ac:dyDescent="0.25">
      <c r="A43" s="527"/>
      <c r="B43" s="531" t="s">
        <v>363</v>
      </c>
      <c r="C43" s="531"/>
      <c r="D43" s="254"/>
      <c r="E43" s="260"/>
    </row>
    <row r="44" spans="1:5" ht="33" customHeight="1" x14ac:dyDescent="0.25">
      <c r="A44" s="527"/>
      <c r="B44" s="531" t="s">
        <v>364</v>
      </c>
      <c r="C44" s="531"/>
      <c r="D44" s="254"/>
      <c r="E44" s="260"/>
    </row>
    <row r="45" spans="1:5" ht="33" customHeight="1" x14ac:dyDescent="0.25">
      <c r="A45" s="527"/>
      <c r="B45" s="531" t="s">
        <v>365</v>
      </c>
      <c r="C45" s="531"/>
      <c r="D45" s="254"/>
      <c r="E45" s="260"/>
    </row>
    <row r="46" spans="1:5" ht="33" customHeight="1" x14ac:dyDescent="0.25">
      <c r="A46" s="527"/>
      <c r="B46" s="531" t="s">
        <v>366</v>
      </c>
      <c r="C46" s="531"/>
      <c r="D46" s="254"/>
      <c r="E46" s="260"/>
    </row>
    <row r="47" spans="1:5" ht="33" customHeight="1" thickBot="1" x14ac:dyDescent="0.3">
      <c r="A47" s="528"/>
      <c r="B47" s="532" t="s">
        <v>367</v>
      </c>
      <c r="C47" s="532"/>
      <c r="D47" s="221" t="s">
        <v>138</v>
      </c>
      <c r="E47" s="261"/>
    </row>
    <row r="49" spans="1:5" ht="15.75" thickBot="1" x14ac:dyDescent="0.3"/>
    <row r="50" spans="1:5" ht="30.75" customHeight="1" x14ac:dyDescent="0.25">
      <c r="A50" s="552" t="s">
        <v>370</v>
      </c>
      <c r="B50" s="554" t="s">
        <v>369</v>
      </c>
      <c r="C50" s="554"/>
      <c r="D50" s="556" t="s">
        <v>371</v>
      </c>
      <c r="E50" s="557"/>
    </row>
    <row r="51" spans="1:5" x14ac:dyDescent="0.25">
      <c r="A51" s="553"/>
      <c r="B51" s="555"/>
      <c r="C51" s="555"/>
      <c r="D51" s="91" t="s">
        <v>98</v>
      </c>
      <c r="E51" s="259" t="s">
        <v>99</v>
      </c>
    </row>
    <row r="52" spans="1:5" ht="33" customHeight="1" x14ac:dyDescent="0.25">
      <c r="A52" s="527"/>
      <c r="B52" s="531" t="s">
        <v>317</v>
      </c>
      <c r="C52" s="563"/>
      <c r="D52" s="254"/>
      <c r="E52" s="260"/>
    </row>
    <row r="53" spans="1:5" ht="33" customHeight="1" x14ac:dyDescent="0.25">
      <c r="A53" s="527"/>
      <c r="B53" s="531" t="s">
        <v>321</v>
      </c>
      <c r="C53" s="563"/>
      <c r="D53" s="254"/>
      <c r="E53" s="260"/>
    </row>
    <row r="54" spans="1:5" ht="33" customHeight="1" x14ac:dyDescent="0.25">
      <c r="A54" s="527"/>
      <c r="B54" s="531" t="s">
        <v>318</v>
      </c>
      <c r="C54" s="563"/>
      <c r="D54" s="254"/>
      <c r="E54" s="260"/>
    </row>
    <row r="55" spans="1:5" ht="33" customHeight="1" x14ac:dyDescent="0.25">
      <c r="A55" s="527"/>
      <c r="B55" s="531" t="s">
        <v>319</v>
      </c>
      <c r="C55" s="563"/>
      <c r="D55" s="254"/>
      <c r="E55" s="260"/>
    </row>
    <row r="56" spans="1:5" ht="33" customHeight="1" x14ac:dyDescent="0.25">
      <c r="A56" s="527"/>
      <c r="B56" s="531" t="s">
        <v>320</v>
      </c>
      <c r="C56" s="563"/>
      <c r="D56" s="254"/>
      <c r="E56" s="260"/>
    </row>
    <row r="57" spans="1:5" ht="33" customHeight="1" x14ac:dyDescent="0.25">
      <c r="A57" s="527"/>
      <c r="B57" s="531" t="s">
        <v>322</v>
      </c>
      <c r="C57" s="563"/>
      <c r="D57" s="254"/>
      <c r="E57" s="260"/>
    </row>
    <row r="58" spans="1:5" ht="33" customHeight="1" x14ac:dyDescent="0.25">
      <c r="A58" s="527"/>
      <c r="B58" s="531" t="s">
        <v>323</v>
      </c>
      <c r="C58" s="563"/>
      <c r="D58" s="254"/>
      <c r="E58" s="260"/>
    </row>
    <row r="59" spans="1:5" ht="33" customHeight="1" x14ac:dyDescent="0.25">
      <c r="A59" s="527"/>
      <c r="B59" s="531" t="s">
        <v>324</v>
      </c>
      <c r="C59" s="563"/>
      <c r="D59" s="254"/>
      <c r="E59" s="260"/>
    </row>
    <row r="60" spans="1:5" ht="33" customHeight="1" x14ac:dyDescent="0.25">
      <c r="A60" s="527"/>
      <c r="B60" s="531" t="s">
        <v>325</v>
      </c>
      <c r="C60" s="563"/>
      <c r="D60" s="254"/>
      <c r="E60" s="260"/>
    </row>
    <row r="61" spans="1:5" ht="33" customHeight="1" x14ac:dyDescent="0.25">
      <c r="A61" s="527"/>
      <c r="B61" s="531" t="s">
        <v>326</v>
      </c>
      <c r="C61" s="563"/>
      <c r="D61" s="254"/>
      <c r="E61" s="260"/>
    </row>
    <row r="62" spans="1:5" ht="33" customHeight="1" x14ac:dyDescent="0.25">
      <c r="A62" s="527"/>
      <c r="B62" s="531" t="s">
        <v>327</v>
      </c>
      <c r="C62" s="563"/>
      <c r="D62" s="254"/>
      <c r="E62" s="260"/>
    </row>
    <row r="63" spans="1:5" ht="33" customHeight="1" x14ac:dyDescent="0.25">
      <c r="A63" s="527"/>
      <c r="B63" s="531" t="s">
        <v>328</v>
      </c>
      <c r="C63" s="563"/>
      <c r="D63" s="254"/>
      <c r="E63" s="260"/>
    </row>
    <row r="64" spans="1:5" ht="33" customHeight="1" x14ac:dyDescent="0.25">
      <c r="A64" s="527"/>
      <c r="B64" s="531" t="s">
        <v>329</v>
      </c>
      <c r="C64" s="563"/>
      <c r="D64" s="254"/>
      <c r="E64" s="260"/>
    </row>
    <row r="65" spans="1:5" ht="33" customHeight="1" x14ac:dyDescent="0.25">
      <c r="A65" s="527"/>
      <c r="B65" s="531" t="s">
        <v>330</v>
      </c>
      <c r="C65" s="563"/>
      <c r="D65" s="254"/>
      <c r="E65" s="260"/>
    </row>
    <row r="66" spans="1:5" ht="33" customHeight="1" x14ac:dyDescent="0.25">
      <c r="A66" s="527"/>
      <c r="B66" s="531" t="s">
        <v>331</v>
      </c>
      <c r="C66" s="563"/>
      <c r="D66" s="254"/>
      <c r="E66" s="260"/>
    </row>
    <row r="67" spans="1:5" ht="33" customHeight="1" x14ac:dyDescent="0.25">
      <c r="A67" s="527"/>
      <c r="B67" s="531" t="s">
        <v>332</v>
      </c>
      <c r="C67" s="563"/>
      <c r="D67" s="254"/>
      <c r="E67" s="260"/>
    </row>
    <row r="68" spans="1:5" ht="33" customHeight="1" x14ac:dyDescent="0.25">
      <c r="A68" s="527"/>
      <c r="B68" s="531" t="s">
        <v>333</v>
      </c>
      <c r="C68" s="563"/>
      <c r="D68" s="254"/>
      <c r="E68" s="260"/>
    </row>
    <row r="69" spans="1:5" ht="33" customHeight="1" x14ac:dyDescent="0.25">
      <c r="A69" s="527"/>
      <c r="B69" s="531" t="s">
        <v>334</v>
      </c>
      <c r="C69" s="563"/>
      <c r="D69" s="254"/>
      <c r="E69" s="260"/>
    </row>
    <row r="70" spans="1:5" ht="33" customHeight="1" x14ac:dyDescent="0.25">
      <c r="A70" s="527"/>
      <c r="B70" s="531" t="s">
        <v>335</v>
      </c>
      <c r="C70" s="531"/>
      <c r="D70" s="254"/>
      <c r="E70" s="260"/>
    </row>
    <row r="71" spans="1:5" ht="33" customHeight="1" x14ac:dyDescent="0.25">
      <c r="A71" s="527"/>
      <c r="B71" s="531" t="s">
        <v>336</v>
      </c>
      <c r="C71" s="563"/>
      <c r="D71" s="254"/>
      <c r="E71" s="260"/>
    </row>
    <row r="72" spans="1:5" ht="33" customHeight="1" x14ac:dyDescent="0.25">
      <c r="A72" s="527"/>
      <c r="B72" s="561" t="s">
        <v>368</v>
      </c>
      <c r="C72" s="561"/>
      <c r="D72" s="561"/>
      <c r="E72" s="562"/>
    </row>
    <row r="73" spans="1:5" ht="33" customHeight="1" x14ac:dyDescent="0.25">
      <c r="A73" s="527"/>
      <c r="B73" s="531" t="s">
        <v>357</v>
      </c>
      <c r="C73" s="531"/>
      <c r="D73" s="254"/>
      <c r="E73" s="260"/>
    </row>
    <row r="74" spans="1:5" ht="33" customHeight="1" x14ac:dyDescent="0.25">
      <c r="A74" s="527"/>
      <c r="B74" s="531" t="s">
        <v>354</v>
      </c>
      <c r="C74" s="531"/>
      <c r="D74" s="254"/>
      <c r="E74" s="260"/>
    </row>
    <row r="75" spans="1:5" ht="33" customHeight="1" x14ac:dyDescent="0.25">
      <c r="A75" s="527"/>
      <c r="B75" s="531" t="s">
        <v>355</v>
      </c>
      <c r="C75" s="531"/>
      <c r="D75" s="254"/>
      <c r="E75" s="260"/>
    </row>
    <row r="76" spans="1:5" ht="33" customHeight="1" x14ac:dyDescent="0.25">
      <c r="A76" s="527"/>
      <c r="B76" s="531" t="s">
        <v>356</v>
      </c>
      <c r="C76" s="531"/>
      <c r="D76" s="254"/>
      <c r="E76" s="260"/>
    </row>
    <row r="77" spans="1:5" ht="33" customHeight="1" x14ac:dyDescent="0.25">
      <c r="A77" s="527"/>
      <c r="B77" s="531" t="s">
        <v>358</v>
      </c>
      <c r="C77" s="531"/>
      <c r="D77" s="254"/>
      <c r="E77" s="260"/>
    </row>
    <row r="78" spans="1:5" ht="33" customHeight="1" x14ac:dyDescent="0.25">
      <c r="A78" s="527"/>
      <c r="B78" s="531" t="s">
        <v>359</v>
      </c>
      <c r="C78" s="531"/>
      <c r="D78" s="254"/>
      <c r="E78" s="260"/>
    </row>
    <row r="79" spans="1:5" ht="33" customHeight="1" x14ac:dyDescent="0.25">
      <c r="A79" s="527"/>
      <c r="B79" s="531" t="s">
        <v>360</v>
      </c>
      <c r="C79" s="531"/>
      <c r="D79" s="254"/>
      <c r="E79" s="260"/>
    </row>
    <row r="80" spans="1:5" ht="33" customHeight="1" x14ac:dyDescent="0.25">
      <c r="A80" s="527"/>
      <c r="B80" s="531" t="s">
        <v>361</v>
      </c>
      <c r="C80" s="531"/>
      <c r="D80" s="254"/>
      <c r="E80" s="260"/>
    </row>
    <row r="81" spans="1:5" ht="33" customHeight="1" x14ac:dyDescent="0.25">
      <c r="A81" s="527"/>
      <c r="B81" s="531" t="s">
        <v>362</v>
      </c>
      <c r="C81" s="531"/>
      <c r="D81" s="254"/>
      <c r="E81" s="260"/>
    </row>
    <row r="82" spans="1:5" ht="33" customHeight="1" x14ac:dyDescent="0.25">
      <c r="A82" s="527"/>
      <c r="B82" s="531" t="s">
        <v>363</v>
      </c>
      <c r="C82" s="531"/>
      <c r="D82" s="254"/>
      <c r="E82" s="260"/>
    </row>
    <row r="83" spans="1:5" ht="33" customHeight="1" x14ac:dyDescent="0.25">
      <c r="A83" s="527"/>
      <c r="B83" s="531" t="s">
        <v>364</v>
      </c>
      <c r="C83" s="531"/>
      <c r="D83" s="254"/>
      <c r="E83" s="260"/>
    </row>
    <row r="84" spans="1:5" ht="33" customHeight="1" x14ac:dyDescent="0.25">
      <c r="A84" s="527"/>
      <c r="B84" s="531" t="s">
        <v>365</v>
      </c>
      <c r="C84" s="531"/>
      <c r="D84" s="254"/>
      <c r="E84" s="260"/>
    </row>
    <row r="85" spans="1:5" ht="33" customHeight="1" x14ac:dyDescent="0.25">
      <c r="A85" s="527"/>
      <c r="B85" s="531" t="s">
        <v>366</v>
      </c>
      <c r="C85" s="531"/>
      <c r="D85" s="254"/>
      <c r="E85" s="260"/>
    </row>
    <row r="86" spans="1:5" ht="33" customHeight="1" thickBot="1" x14ac:dyDescent="0.3">
      <c r="A86" s="528"/>
      <c r="B86" s="532" t="s">
        <v>367</v>
      </c>
      <c r="C86" s="532"/>
      <c r="D86" s="221"/>
      <c r="E86" s="261"/>
    </row>
    <row r="88" spans="1:5" ht="15.75" thickBot="1" x14ac:dyDescent="0.3"/>
    <row r="89" spans="1:5" ht="28.5" customHeight="1" x14ac:dyDescent="0.25">
      <c r="A89" s="552" t="s">
        <v>370</v>
      </c>
      <c r="B89" s="554" t="s">
        <v>369</v>
      </c>
      <c r="C89" s="554"/>
      <c r="D89" s="556" t="s">
        <v>371</v>
      </c>
      <c r="E89" s="557"/>
    </row>
    <row r="90" spans="1:5" x14ac:dyDescent="0.25">
      <c r="A90" s="553"/>
      <c r="B90" s="555"/>
      <c r="C90" s="555"/>
      <c r="D90" s="91" t="s">
        <v>98</v>
      </c>
      <c r="E90" s="259" t="s">
        <v>99</v>
      </c>
    </row>
    <row r="91" spans="1:5" ht="33" customHeight="1" x14ac:dyDescent="0.25">
      <c r="A91" s="527"/>
      <c r="B91" s="529" t="s">
        <v>317</v>
      </c>
      <c r="C91" s="530"/>
      <c r="D91" s="254"/>
      <c r="E91" s="263"/>
    </row>
    <row r="92" spans="1:5" ht="33" customHeight="1" x14ac:dyDescent="0.25">
      <c r="A92" s="527"/>
      <c r="B92" s="529" t="s">
        <v>321</v>
      </c>
      <c r="C92" s="530"/>
      <c r="D92" s="254"/>
      <c r="E92" s="263"/>
    </row>
    <row r="93" spans="1:5" ht="33" customHeight="1" x14ac:dyDescent="0.25">
      <c r="A93" s="527"/>
      <c r="B93" s="529" t="s">
        <v>318</v>
      </c>
      <c r="C93" s="530"/>
      <c r="D93" s="254"/>
      <c r="E93" s="263"/>
    </row>
    <row r="94" spans="1:5" ht="33" customHeight="1" x14ac:dyDescent="0.25">
      <c r="A94" s="527"/>
      <c r="B94" s="529" t="s">
        <v>319</v>
      </c>
      <c r="C94" s="530"/>
      <c r="D94" s="254"/>
      <c r="E94" s="263"/>
    </row>
    <row r="95" spans="1:5" ht="33" customHeight="1" x14ac:dyDescent="0.25">
      <c r="A95" s="527"/>
      <c r="B95" s="529" t="s">
        <v>320</v>
      </c>
      <c r="C95" s="530"/>
      <c r="D95" s="254"/>
      <c r="E95" s="263"/>
    </row>
    <row r="96" spans="1:5" ht="33" customHeight="1" x14ac:dyDescent="0.25">
      <c r="A96" s="527"/>
      <c r="B96" s="529" t="s">
        <v>322</v>
      </c>
      <c r="C96" s="530"/>
      <c r="D96" s="254"/>
      <c r="E96" s="263"/>
    </row>
    <row r="97" spans="1:5" ht="33" customHeight="1" x14ac:dyDescent="0.25">
      <c r="A97" s="527"/>
      <c r="B97" s="529" t="s">
        <v>323</v>
      </c>
      <c r="C97" s="530"/>
      <c r="D97" s="254"/>
      <c r="E97" s="263"/>
    </row>
    <row r="98" spans="1:5" ht="33" customHeight="1" x14ac:dyDescent="0.25">
      <c r="A98" s="527"/>
      <c r="B98" s="529" t="s">
        <v>324</v>
      </c>
      <c r="C98" s="530"/>
      <c r="D98" s="254"/>
      <c r="E98" s="263"/>
    </row>
    <row r="99" spans="1:5" ht="33" customHeight="1" x14ac:dyDescent="0.25">
      <c r="A99" s="527"/>
      <c r="B99" s="529" t="s">
        <v>325</v>
      </c>
      <c r="C99" s="530"/>
      <c r="D99" s="254"/>
      <c r="E99" s="263"/>
    </row>
    <row r="100" spans="1:5" ht="33" customHeight="1" x14ac:dyDescent="0.25">
      <c r="A100" s="527"/>
      <c r="B100" s="529" t="s">
        <v>326</v>
      </c>
      <c r="C100" s="530"/>
      <c r="D100" s="254"/>
      <c r="E100" s="263"/>
    </row>
    <row r="101" spans="1:5" ht="33" customHeight="1" x14ac:dyDescent="0.25">
      <c r="A101" s="527"/>
      <c r="B101" s="529" t="s">
        <v>327</v>
      </c>
      <c r="C101" s="530"/>
      <c r="D101" s="254"/>
      <c r="E101" s="263"/>
    </row>
    <row r="102" spans="1:5" ht="33" customHeight="1" x14ac:dyDescent="0.25">
      <c r="A102" s="527"/>
      <c r="B102" s="529" t="s">
        <v>328</v>
      </c>
      <c r="C102" s="530"/>
      <c r="D102" s="254"/>
      <c r="E102" s="263"/>
    </row>
    <row r="103" spans="1:5" ht="33" customHeight="1" x14ac:dyDescent="0.25">
      <c r="A103" s="527"/>
      <c r="B103" s="529" t="s">
        <v>329</v>
      </c>
      <c r="C103" s="530"/>
      <c r="D103" s="254"/>
      <c r="E103" s="263"/>
    </row>
    <row r="104" spans="1:5" ht="33" customHeight="1" x14ac:dyDescent="0.25">
      <c r="A104" s="527"/>
      <c r="B104" s="529" t="s">
        <v>330</v>
      </c>
      <c r="C104" s="530"/>
      <c r="D104" s="254"/>
      <c r="E104" s="263"/>
    </row>
    <row r="105" spans="1:5" ht="33" customHeight="1" x14ac:dyDescent="0.25">
      <c r="A105" s="527"/>
      <c r="B105" s="529" t="s">
        <v>331</v>
      </c>
      <c r="C105" s="530"/>
      <c r="D105" s="254"/>
      <c r="E105" s="263"/>
    </row>
    <row r="106" spans="1:5" ht="33" customHeight="1" x14ac:dyDescent="0.25">
      <c r="A106" s="527"/>
      <c r="B106" s="529" t="s">
        <v>332</v>
      </c>
      <c r="C106" s="530"/>
      <c r="D106" s="254"/>
      <c r="E106" s="263"/>
    </row>
    <row r="107" spans="1:5" ht="33" customHeight="1" x14ac:dyDescent="0.25">
      <c r="A107" s="527"/>
      <c r="B107" s="529" t="s">
        <v>333</v>
      </c>
      <c r="C107" s="530"/>
      <c r="D107" s="254"/>
      <c r="E107" s="263"/>
    </row>
    <row r="108" spans="1:5" ht="33" customHeight="1" x14ac:dyDescent="0.25">
      <c r="A108" s="527"/>
      <c r="B108" s="529" t="s">
        <v>334</v>
      </c>
      <c r="C108" s="530"/>
      <c r="D108" s="254"/>
      <c r="E108" s="263"/>
    </row>
    <row r="109" spans="1:5" ht="33" customHeight="1" x14ac:dyDescent="0.25">
      <c r="A109" s="527"/>
      <c r="B109" s="531" t="s">
        <v>335</v>
      </c>
      <c r="C109" s="531"/>
      <c r="D109" s="254"/>
      <c r="E109" s="263"/>
    </row>
    <row r="110" spans="1:5" ht="33" customHeight="1" x14ac:dyDescent="0.25">
      <c r="A110" s="527"/>
      <c r="B110" s="529" t="s">
        <v>336</v>
      </c>
      <c r="C110" s="530"/>
      <c r="D110" s="254"/>
      <c r="E110" s="263"/>
    </row>
    <row r="111" spans="1:5" ht="33" customHeight="1" x14ac:dyDescent="0.25">
      <c r="A111" s="527"/>
      <c r="B111" s="561" t="s">
        <v>368</v>
      </c>
      <c r="C111" s="561"/>
      <c r="D111" s="561"/>
      <c r="E111" s="562"/>
    </row>
    <row r="112" spans="1:5" ht="33" customHeight="1" x14ac:dyDescent="0.25">
      <c r="A112" s="527"/>
      <c r="B112" s="531" t="s">
        <v>357</v>
      </c>
      <c r="C112" s="531"/>
      <c r="D112" s="254"/>
      <c r="E112" s="260"/>
    </row>
    <row r="113" spans="1:5" ht="33" customHeight="1" x14ac:dyDescent="0.25">
      <c r="A113" s="527"/>
      <c r="B113" s="531" t="s">
        <v>354</v>
      </c>
      <c r="C113" s="531"/>
      <c r="D113" s="254"/>
      <c r="E113" s="260"/>
    </row>
    <row r="114" spans="1:5" ht="33" customHeight="1" x14ac:dyDescent="0.25">
      <c r="A114" s="527"/>
      <c r="B114" s="531" t="s">
        <v>355</v>
      </c>
      <c r="C114" s="531"/>
      <c r="D114" s="254"/>
      <c r="E114" s="260"/>
    </row>
    <row r="115" spans="1:5" ht="33" customHeight="1" x14ac:dyDescent="0.25">
      <c r="A115" s="527"/>
      <c r="B115" s="531" t="s">
        <v>356</v>
      </c>
      <c r="C115" s="531"/>
      <c r="D115" s="254"/>
      <c r="E115" s="260"/>
    </row>
    <row r="116" spans="1:5" ht="33" customHeight="1" x14ac:dyDescent="0.25">
      <c r="A116" s="527"/>
      <c r="B116" s="531" t="s">
        <v>358</v>
      </c>
      <c r="C116" s="531"/>
      <c r="D116" s="254"/>
      <c r="E116" s="260"/>
    </row>
    <row r="117" spans="1:5" ht="33" customHeight="1" x14ac:dyDescent="0.25">
      <c r="A117" s="527"/>
      <c r="B117" s="531" t="s">
        <v>359</v>
      </c>
      <c r="C117" s="531"/>
      <c r="D117" s="254"/>
      <c r="E117" s="260"/>
    </row>
    <row r="118" spans="1:5" ht="33" customHeight="1" x14ac:dyDescent="0.25">
      <c r="A118" s="527"/>
      <c r="B118" s="531" t="s">
        <v>360</v>
      </c>
      <c r="C118" s="531"/>
      <c r="D118" s="254"/>
      <c r="E118" s="260"/>
    </row>
    <row r="119" spans="1:5" ht="33" customHeight="1" x14ac:dyDescent="0.25">
      <c r="A119" s="527"/>
      <c r="B119" s="531" t="s">
        <v>361</v>
      </c>
      <c r="C119" s="531"/>
      <c r="D119" s="254"/>
      <c r="E119" s="260"/>
    </row>
    <row r="120" spans="1:5" ht="33" customHeight="1" x14ac:dyDescent="0.25">
      <c r="A120" s="527"/>
      <c r="B120" s="531" t="s">
        <v>362</v>
      </c>
      <c r="C120" s="531"/>
      <c r="D120" s="254"/>
      <c r="E120" s="260"/>
    </row>
    <row r="121" spans="1:5" ht="33" customHeight="1" x14ac:dyDescent="0.25">
      <c r="A121" s="527"/>
      <c r="B121" s="531" t="s">
        <v>363</v>
      </c>
      <c r="C121" s="531"/>
      <c r="D121" s="254"/>
      <c r="E121" s="260"/>
    </row>
    <row r="122" spans="1:5" ht="33" customHeight="1" x14ac:dyDescent="0.25">
      <c r="A122" s="527"/>
      <c r="B122" s="531" t="s">
        <v>364</v>
      </c>
      <c r="C122" s="531"/>
      <c r="D122" s="254"/>
      <c r="E122" s="260"/>
    </row>
    <row r="123" spans="1:5" ht="33" customHeight="1" x14ac:dyDescent="0.25">
      <c r="A123" s="527"/>
      <c r="B123" s="531" t="s">
        <v>365</v>
      </c>
      <c r="C123" s="531"/>
      <c r="D123" s="254"/>
      <c r="E123" s="260"/>
    </row>
    <row r="124" spans="1:5" ht="33" customHeight="1" x14ac:dyDescent="0.25">
      <c r="A124" s="527"/>
      <c r="B124" s="531" t="s">
        <v>366</v>
      </c>
      <c r="C124" s="531"/>
      <c r="D124" s="254"/>
      <c r="E124" s="260"/>
    </row>
    <row r="125" spans="1:5" ht="33" customHeight="1" thickBot="1" x14ac:dyDescent="0.3">
      <c r="A125" s="528"/>
      <c r="B125" s="532" t="s">
        <v>367</v>
      </c>
      <c r="C125" s="532"/>
      <c r="D125" s="221"/>
      <c r="E125" s="261"/>
    </row>
    <row r="127" spans="1:5" ht="15.75" thickBot="1" x14ac:dyDescent="0.3"/>
    <row r="128" spans="1:5" ht="30" customHeight="1" x14ac:dyDescent="0.25">
      <c r="A128" s="552" t="s">
        <v>370</v>
      </c>
      <c r="B128" s="554" t="s">
        <v>369</v>
      </c>
      <c r="C128" s="554"/>
      <c r="D128" s="556" t="s">
        <v>371</v>
      </c>
      <c r="E128" s="557"/>
    </row>
    <row r="129" spans="1:5" x14ac:dyDescent="0.25">
      <c r="A129" s="553"/>
      <c r="B129" s="555"/>
      <c r="C129" s="555"/>
      <c r="D129" s="91" t="s">
        <v>98</v>
      </c>
      <c r="E129" s="259" t="s">
        <v>99</v>
      </c>
    </row>
    <row r="130" spans="1:5" ht="33" customHeight="1" x14ac:dyDescent="0.25">
      <c r="A130" s="527"/>
      <c r="B130" s="531" t="s">
        <v>317</v>
      </c>
      <c r="C130" s="563"/>
      <c r="D130" s="254"/>
      <c r="E130" s="260"/>
    </row>
    <row r="131" spans="1:5" ht="33" customHeight="1" x14ac:dyDescent="0.25">
      <c r="A131" s="527"/>
      <c r="B131" s="531" t="s">
        <v>321</v>
      </c>
      <c r="C131" s="563"/>
      <c r="D131" s="254"/>
      <c r="E131" s="260"/>
    </row>
    <row r="132" spans="1:5" ht="33" customHeight="1" x14ac:dyDescent="0.25">
      <c r="A132" s="527"/>
      <c r="B132" s="531" t="s">
        <v>318</v>
      </c>
      <c r="C132" s="563"/>
      <c r="D132" s="254"/>
      <c r="E132" s="260"/>
    </row>
    <row r="133" spans="1:5" ht="33" customHeight="1" x14ac:dyDescent="0.25">
      <c r="A133" s="527"/>
      <c r="B133" s="531" t="s">
        <v>319</v>
      </c>
      <c r="C133" s="563"/>
      <c r="D133" s="254"/>
      <c r="E133" s="260"/>
    </row>
    <row r="134" spans="1:5" ht="33" customHeight="1" x14ac:dyDescent="0.25">
      <c r="A134" s="527"/>
      <c r="B134" s="531" t="s">
        <v>320</v>
      </c>
      <c r="C134" s="563"/>
      <c r="D134" s="254"/>
      <c r="E134" s="260"/>
    </row>
    <row r="135" spans="1:5" ht="33" customHeight="1" x14ac:dyDescent="0.25">
      <c r="A135" s="527"/>
      <c r="B135" s="531" t="s">
        <v>322</v>
      </c>
      <c r="C135" s="563"/>
      <c r="D135" s="254"/>
      <c r="E135" s="260"/>
    </row>
    <row r="136" spans="1:5" ht="33" customHeight="1" x14ac:dyDescent="0.25">
      <c r="A136" s="527"/>
      <c r="B136" s="531" t="s">
        <v>323</v>
      </c>
      <c r="C136" s="563"/>
      <c r="D136" s="254"/>
      <c r="E136" s="260"/>
    </row>
    <row r="137" spans="1:5" ht="33" customHeight="1" x14ac:dyDescent="0.25">
      <c r="A137" s="527"/>
      <c r="B137" s="531" t="s">
        <v>324</v>
      </c>
      <c r="C137" s="563"/>
      <c r="D137" s="254"/>
      <c r="E137" s="260"/>
    </row>
    <row r="138" spans="1:5" ht="33" customHeight="1" x14ac:dyDescent="0.25">
      <c r="A138" s="527"/>
      <c r="B138" s="531" t="s">
        <v>325</v>
      </c>
      <c r="C138" s="563"/>
      <c r="D138" s="254"/>
      <c r="E138" s="260"/>
    </row>
    <row r="139" spans="1:5" ht="33" customHeight="1" x14ac:dyDescent="0.25">
      <c r="A139" s="527"/>
      <c r="B139" s="531" t="s">
        <v>326</v>
      </c>
      <c r="C139" s="563"/>
      <c r="D139" s="254"/>
      <c r="E139" s="260"/>
    </row>
    <row r="140" spans="1:5" ht="33" customHeight="1" x14ac:dyDescent="0.25">
      <c r="A140" s="527"/>
      <c r="B140" s="531" t="s">
        <v>327</v>
      </c>
      <c r="C140" s="563"/>
      <c r="D140" s="254"/>
      <c r="E140" s="260"/>
    </row>
    <row r="141" spans="1:5" ht="33" customHeight="1" x14ac:dyDescent="0.25">
      <c r="A141" s="527"/>
      <c r="B141" s="531" t="s">
        <v>328</v>
      </c>
      <c r="C141" s="563"/>
      <c r="D141" s="254"/>
      <c r="E141" s="260"/>
    </row>
    <row r="142" spans="1:5" ht="33" customHeight="1" x14ac:dyDescent="0.25">
      <c r="A142" s="527"/>
      <c r="B142" s="531" t="s">
        <v>329</v>
      </c>
      <c r="C142" s="563"/>
      <c r="D142" s="254"/>
      <c r="E142" s="260"/>
    </row>
    <row r="143" spans="1:5" ht="33" customHeight="1" x14ac:dyDescent="0.25">
      <c r="A143" s="527"/>
      <c r="B143" s="531" t="s">
        <v>330</v>
      </c>
      <c r="C143" s="563"/>
      <c r="D143" s="254"/>
      <c r="E143" s="260"/>
    </row>
    <row r="144" spans="1:5" ht="33" customHeight="1" x14ac:dyDescent="0.25">
      <c r="A144" s="527"/>
      <c r="B144" s="531" t="s">
        <v>331</v>
      </c>
      <c r="C144" s="563"/>
      <c r="D144" s="254"/>
      <c r="E144" s="260"/>
    </row>
    <row r="145" spans="1:5" ht="33" customHeight="1" x14ac:dyDescent="0.25">
      <c r="A145" s="527"/>
      <c r="B145" s="531" t="s">
        <v>332</v>
      </c>
      <c r="C145" s="563"/>
      <c r="D145" s="254"/>
      <c r="E145" s="260"/>
    </row>
    <row r="146" spans="1:5" ht="33" customHeight="1" x14ac:dyDescent="0.25">
      <c r="A146" s="527"/>
      <c r="B146" s="531" t="s">
        <v>333</v>
      </c>
      <c r="C146" s="563"/>
      <c r="D146" s="254"/>
      <c r="E146" s="260"/>
    </row>
    <row r="147" spans="1:5" ht="33" customHeight="1" x14ac:dyDescent="0.25">
      <c r="A147" s="527"/>
      <c r="B147" s="531" t="s">
        <v>334</v>
      </c>
      <c r="C147" s="563"/>
      <c r="D147" s="254"/>
      <c r="E147" s="260"/>
    </row>
    <row r="148" spans="1:5" ht="33" customHeight="1" x14ac:dyDescent="0.25">
      <c r="A148" s="527"/>
      <c r="B148" s="531" t="s">
        <v>335</v>
      </c>
      <c r="C148" s="531"/>
      <c r="D148" s="254"/>
      <c r="E148" s="260"/>
    </row>
    <row r="149" spans="1:5" ht="33" customHeight="1" x14ac:dyDescent="0.25">
      <c r="A149" s="527"/>
      <c r="B149" s="531" t="s">
        <v>336</v>
      </c>
      <c r="C149" s="563"/>
      <c r="D149" s="254"/>
      <c r="E149" s="260"/>
    </row>
    <row r="150" spans="1:5" ht="33" customHeight="1" x14ac:dyDescent="0.25">
      <c r="A150" s="527"/>
      <c r="B150" s="561" t="s">
        <v>368</v>
      </c>
      <c r="C150" s="561"/>
      <c r="D150" s="561"/>
      <c r="E150" s="562"/>
    </row>
    <row r="151" spans="1:5" ht="33" customHeight="1" x14ac:dyDescent="0.25">
      <c r="A151" s="527"/>
      <c r="B151" s="531" t="s">
        <v>357</v>
      </c>
      <c r="C151" s="531"/>
      <c r="D151" s="254"/>
      <c r="E151" s="260"/>
    </row>
    <row r="152" spans="1:5" ht="33" customHeight="1" x14ac:dyDescent="0.25">
      <c r="A152" s="527"/>
      <c r="B152" s="531" t="s">
        <v>354</v>
      </c>
      <c r="C152" s="531"/>
      <c r="D152" s="254"/>
      <c r="E152" s="260"/>
    </row>
    <row r="153" spans="1:5" ht="33" customHeight="1" x14ac:dyDescent="0.25">
      <c r="A153" s="527"/>
      <c r="B153" s="531" t="s">
        <v>355</v>
      </c>
      <c r="C153" s="531"/>
      <c r="D153" s="254"/>
      <c r="E153" s="260"/>
    </row>
    <row r="154" spans="1:5" ht="33" customHeight="1" x14ac:dyDescent="0.25">
      <c r="A154" s="527"/>
      <c r="B154" s="531" t="s">
        <v>356</v>
      </c>
      <c r="C154" s="531"/>
      <c r="D154" s="254"/>
      <c r="E154" s="260"/>
    </row>
    <row r="155" spans="1:5" ht="33" customHeight="1" x14ac:dyDescent="0.25">
      <c r="A155" s="527"/>
      <c r="B155" s="531" t="s">
        <v>358</v>
      </c>
      <c r="C155" s="531"/>
      <c r="D155" s="254"/>
      <c r="E155" s="260"/>
    </row>
    <row r="156" spans="1:5" ht="33" customHeight="1" x14ac:dyDescent="0.25">
      <c r="A156" s="527"/>
      <c r="B156" s="531" t="s">
        <v>359</v>
      </c>
      <c r="C156" s="531"/>
      <c r="D156" s="254"/>
      <c r="E156" s="260"/>
    </row>
    <row r="157" spans="1:5" ht="33" customHeight="1" x14ac:dyDescent="0.25">
      <c r="A157" s="527"/>
      <c r="B157" s="531" t="s">
        <v>360</v>
      </c>
      <c r="C157" s="531"/>
      <c r="D157" s="254"/>
      <c r="E157" s="260"/>
    </row>
    <row r="158" spans="1:5" ht="33" customHeight="1" x14ac:dyDescent="0.25">
      <c r="A158" s="527"/>
      <c r="B158" s="531" t="s">
        <v>361</v>
      </c>
      <c r="C158" s="531"/>
      <c r="D158" s="254"/>
      <c r="E158" s="260"/>
    </row>
    <row r="159" spans="1:5" ht="33" customHeight="1" x14ac:dyDescent="0.25">
      <c r="A159" s="527"/>
      <c r="B159" s="531" t="s">
        <v>362</v>
      </c>
      <c r="C159" s="531"/>
      <c r="D159" s="254"/>
      <c r="E159" s="260"/>
    </row>
    <row r="160" spans="1:5" ht="33" customHeight="1" x14ac:dyDescent="0.25">
      <c r="A160" s="527"/>
      <c r="B160" s="531" t="s">
        <v>363</v>
      </c>
      <c r="C160" s="531"/>
      <c r="D160" s="254"/>
      <c r="E160" s="260"/>
    </row>
    <row r="161" spans="1:5" ht="33" customHeight="1" x14ac:dyDescent="0.25">
      <c r="A161" s="527"/>
      <c r="B161" s="531" t="s">
        <v>364</v>
      </c>
      <c r="C161" s="531"/>
      <c r="D161" s="254"/>
      <c r="E161" s="260"/>
    </row>
    <row r="162" spans="1:5" ht="33" customHeight="1" x14ac:dyDescent="0.25">
      <c r="A162" s="527"/>
      <c r="B162" s="531" t="s">
        <v>365</v>
      </c>
      <c r="C162" s="531"/>
      <c r="D162" s="254"/>
      <c r="E162" s="260"/>
    </row>
    <row r="163" spans="1:5" ht="33" customHeight="1" x14ac:dyDescent="0.25">
      <c r="A163" s="527"/>
      <c r="B163" s="531" t="s">
        <v>366</v>
      </c>
      <c r="C163" s="531"/>
      <c r="D163" s="254"/>
      <c r="E163" s="260"/>
    </row>
    <row r="164" spans="1:5" ht="33" customHeight="1" thickBot="1" x14ac:dyDescent="0.3">
      <c r="A164" s="528"/>
      <c r="B164" s="532" t="s">
        <v>367</v>
      </c>
      <c r="C164" s="532"/>
      <c r="D164" s="221"/>
      <c r="E164" s="261"/>
    </row>
    <row r="166" spans="1:5" ht="15.75" thickBot="1" x14ac:dyDescent="0.3"/>
    <row r="167" spans="1:5" ht="30" customHeight="1" x14ac:dyDescent="0.25">
      <c r="A167" s="552" t="s">
        <v>370</v>
      </c>
      <c r="B167" s="554" t="s">
        <v>369</v>
      </c>
      <c r="C167" s="554"/>
      <c r="D167" s="556" t="s">
        <v>371</v>
      </c>
      <c r="E167" s="557"/>
    </row>
    <row r="168" spans="1:5" x14ac:dyDescent="0.25">
      <c r="A168" s="553"/>
      <c r="B168" s="555"/>
      <c r="C168" s="555"/>
      <c r="D168" s="91" t="s">
        <v>98</v>
      </c>
      <c r="E168" s="259" t="s">
        <v>99</v>
      </c>
    </row>
    <row r="169" spans="1:5" ht="33" customHeight="1" x14ac:dyDescent="0.25">
      <c r="A169" s="527"/>
      <c r="B169" s="531" t="s">
        <v>317</v>
      </c>
      <c r="C169" s="563"/>
      <c r="D169" s="254"/>
      <c r="E169" s="260"/>
    </row>
    <row r="170" spans="1:5" ht="33" customHeight="1" x14ac:dyDescent="0.25">
      <c r="A170" s="527"/>
      <c r="B170" s="531" t="s">
        <v>321</v>
      </c>
      <c r="C170" s="563"/>
      <c r="D170" s="254"/>
      <c r="E170" s="260"/>
    </row>
    <row r="171" spans="1:5" ht="33" customHeight="1" x14ac:dyDescent="0.25">
      <c r="A171" s="527"/>
      <c r="B171" s="531" t="s">
        <v>318</v>
      </c>
      <c r="C171" s="563"/>
      <c r="D171" s="254"/>
      <c r="E171" s="260"/>
    </row>
    <row r="172" spans="1:5" ht="33" customHeight="1" x14ac:dyDescent="0.25">
      <c r="A172" s="527"/>
      <c r="B172" s="531" t="s">
        <v>319</v>
      </c>
      <c r="C172" s="563"/>
      <c r="D172" s="254"/>
      <c r="E172" s="260"/>
    </row>
    <row r="173" spans="1:5" ht="33" customHeight="1" x14ac:dyDescent="0.25">
      <c r="A173" s="527"/>
      <c r="B173" s="531" t="s">
        <v>320</v>
      </c>
      <c r="C173" s="563"/>
      <c r="D173" s="254"/>
      <c r="E173" s="260"/>
    </row>
    <row r="174" spans="1:5" ht="33" customHeight="1" x14ac:dyDescent="0.25">
      <c r="A174" s="527"/>
      <c r="B174" s="531" t="s">
        <v>322</v>
      </c>
      <c r="C174" s="563"/>
      <c r="D174" s="254"/>
      <c r="E174" s="260"/>
    </row>
    <row r="175" spans="1:5" ht="33" customHeight="1" x14ac:dyDescent="0.25">
      <c r="A175" s="527"/>
      <c r="B175" s="531" t="s">
        <v>323</v>
      </c>
      <c r="C175" s="563"/>
      <c r="D175" s="254"/>
      <c r="E175" s="260"/>
    </row>
    <row r="176" spans="1:5" ht="33" customHeight="1" x14ac:dyDescent="0.25">
      <c r="A176" s="527"/>
      <c r="B176" s="531" t="s">
        <v>324</v>
      </c>
      <c r="C176" s="563"/>
      <c r="D176" s="254"/>
      <c r="E176" s="260"/>
    </row>
    <row r="177" spans="1:5" ht="33" customHeight="1" x14ac:dyDescent="0.25">
      <c r="A177" s="527"/>
      <c r="B177" s="531" t="s">
        <v>325</v>
      </c>
      <c r="C177" s="563"/>
      <c r="D177" s="254"/>
      <c r="E177" s="260"/>
    </row>
    <row r="178" spans="1:5" ht="33" customHeight="1" x14ac:dyDescent="0.25">
      <c r="A178" s="527"/>
      <c r="B178" s="531" t="s">
        <v>326</v>
      </c>
      <c r="C178" s="563"/>
      <c r="D178" s="254"/>
      <c r="E178" s="260"/>
    </row>
    <row r="179" spans="1:5" ht="33" customHeight="1" x14ac:dyDescent="0.25">
      <c r="A179" s="527"/>
      <c r="B179" s="531" t="s">
        <v>327</v>
      </c>
      <c r="C179" s="563"/>
      <c r="D179" s="254"/>
      <c r="E179" s="260"/>
    </row>
    <row r="180" spans="1:5" ht="33" customHeight="1" x14ac:dyDescent="0.25">
      <c r="A180" s="527"/>
      <c r="B180" s="531" t="s">
        <v>328</v>
      </c>
      <c r="C180" s="563"/>
      <c r="D180" s="254"/>
      <c r="E180" s="260"/>
    </row>
    <row r="181" spans="1:5" ht="33" customHeight="1" x14ac:dyDescent="0.25">
      <c r="A181" s="527"/>
      <c r="B181" s="531" t="s">
        <v>329</v>
      </c>
      <c r="C181" s="563"/>
      <c r="D181" s="254"/>
      <c r="E181" s="260"/>
    </row>
    <row r="182" spans="1:5" ht="33" customHeight="1" x14ac:dyDescent="0.25">
      <c r="A182" s="527"/>
      <c r="B182" s="531" t="s">
        <v>330</v>
      </c>
      <c r="C182" s="563"/>
      <c r="D182" s="254"/>
      <c r="E182" s="260"/>
    </row>
    <row r="183" spans="1:5" ht="33" customHeight="1" x14ac:dyDescent="0.25">
      <c r="A183" s="527"/>
      <c r="B183" s="531" t="s">
        <v>331</v>
      </c>
      <c r="C183" s="563"/>
      <c r="D183" s="254"/>
      <c r="E183" s="260"/>
    </row>
    <row r="184" spans="1:5" ht="33" customHeight="1" x14ac:dyDescent="0.25">
      <c r="A184" s="527"/>
      <c r="B184" s="531" t="s">
        <v>332</v>
      </c>
      <c r="C184" s="563"/>
      <c r="D184" s="254"/>
      <c r="E184" s="260"/>
    </row>
    <row r="185" spans="1:5" ht="33" customHeight="1" x14ac:dyDescent="0.25">
      <c r="A185" s="527"/>
      <c r="B185" s="531" t="s">
        <v>333</v>
      </c>
      <c r="C185" s="563"/>
      <c r="D185" s="254"/>
      <c r="E185" s="260"/>
    </row>
    <row r="186" spans="1:5" ht="33" customHeight="1" x14ac:dyDescent="0.25">
      <c r="A186" s="527"/>
      <c r="B186" s="531" t="s">
        <v>334</v>
      </c>
      <c r="C186" s="563"/>
      <c r="D186" s="254"/>
      <c r="E186" s="260"/>
    </row>
    <row r="187" spans="1:5" ht="33" customHeight="1" x14ac:dyDescent="0.25">
      <c r="A187" s="527"/>
      <c r="B187" s="531" t="s">
        <v>335</v>
      </c>
      <c r="C187" s="531"/>
      <c r="D187" s="254"/>
      <c r="E187" s="260"/>
    </row>
    <row r="188" spans="1:5" ht="33" customHeight="1" x14ac:dyDescent="0.25">
      <c r="A188" s="527"/>
      <c r="B188" s="531" t="s">
        <v>336</v>
      </c>
      <c r="C188" s="563"/>
      <c r="D188" s="254"/>
      <c r="E188" s="260"/>
    </row>
    <row r="189" spans="1:5" ht="33" customHeight="1" x14ac:dyDescent="0.25">
      <c r="A189" s="527"/>
      <c r="B189" s="561" t="s">
        <v>368</v>
      </c>
      <c r="C189" s="561"/>
      <c r="D189" s="561"/>
      <c r="E189" s="562"/>
    </row>
    <row r="190" spans="1:5" ht="33" customHeight="1" x14ac:dyDescent="0.25">
      <c r="A190" s="527"/>
      <c r="B190" s="531" t="s">
        <v>357</v>
      </c>
      <c r="C190" s="531"/>
      <c r="D190" s="254"/>
      <c r="E190" s="260"/>
    </row>
    <row r="191" spans="1:5" ht="33" customHeight="1" x14ac:dyDescent="0.25">
      <c r="A191" s="527"/>
      <c r="B191" s="531" t="s">
        <v>354</v>
      </c>
      <c r="C191" s="531"/>
      <c r="D191" s="254"/>
      <c r="E191" s="260"/>
    </row>
    <row r="192" spans="1:5" ht="33" customHeight="1" x14ac:dyDescent="0.25">
      <c r="A192" s="527"/>
      <c r="B192" s="531" t="s">
        <v>355</v>
      </c>
      <c r="C192" s="531"/>
      <c r="D192" s="254"/>
      <c r="E192" s="260"/>
    </row>
    <row r="193" spans="1:5" ht="33" customHeight="1" x14ac:dyDescent="0.25">
      <c r="A193" s="527"/>
      <c r="B193" s="531" t="s">
        <v>356</v>
      </c>
      <c r="C193" s="531"/>
      <c r="D193" s="254"/>
      <c r="E193" s="260"/>
    </row>
    <row r="194" spans="1:5" ht="33" customHeight="1" x14ac:dyDescent="0.25">
      <c r="A194" s="527"/>
      <c r="B194" s="531" t="s">
        <v>358</v>
      </c>
      <c r="C194" s="531"/>
      <c r="D194" s="254"/>
      <c r="E194" s="260"/>
    </row>
    <row r="195" spans="1:5" ht="33" customHeight="1" x14ac:dyDescent="0.25">
      <c r="A195" s="527"/>
      <c r="B195" s="531" t="s">
        <v>359</v>
      </c>
      <c r="C195" s="531"/>
      <c r="D195" s="254"/>
      <c r="E195" s="260"/>
    </row>
    <row r="196" spans="1:5" ht="33" customHeight="1" x14ac:dyDescent="0.25">
      <c r="A196" s="527"/>
      <c r="B196" s="531" t="s">
        <v>360</v>
      </c>
      <c r="C196" s="531"/>
      <c r="D196" s="254"/>
      <c r="E196" s="260"/>
    </row>
    <row r="197" spans="1:5" ht="33" customHeight="1" x14ac:dyDescent="0.25">
      <c r="A197" s="527"/>
      <c r="B197" s="531" t="s">
        <v>361</v>
      </c>
      <c r="C197" s="531"/>
      <c r="D197" s="254"/>
      <c r="E197" s="260"/>
    </row>
    <row r="198" spans="1:5" ht="33" customHeight="1" x14ac:dyDescent="0.25">
      <c r="A198" s="527"/>
      <c r="B198" s="531" t="s">
        <v>362</v>
      </c>
      <c r="C198" s="531"/>
      <c r="D198" s="254"/>
      <c r="E198" s="260"/>
    </row>
    <row r="199" spans="1:5" ht="33" customHeight="1" x14ac:dyDescent="0.25">
      <c r="A199" s="527"/>
      <c r="B199" s="531" t="s">
        <v>363</v>
      </c>
      <c r="C199" s="531"/>
      <c r="D199" s="254"/>
      <c r="E199" s="260"/>
    </row>
    <row r="200" spans="1:5" ht="33" customHeight="1" x14ac:dyDescent="0.25">
      <c r="A200" s="527"/>
      <c r="B200" s="531" t="s">
        <v>364</v>
      </c>
      <c r="C200" s="531"/>
      <c r="D200" s="254"/>
      <c r="E200" s="260"/>
    </row>
    <row r="201" spans="1:5" ht="33" customHeight="1" x14ac:dyDescent="0.25">
      <c r="A201" s="527"/>
      <c r="B201" s="531" t="s">
        <v>365</v>
      </c>
      <c r="C201" s="531"/>
      <c r="D201" s="254"/>
      <c r="E201" s="260"/>
    </row>
    <row r="202" spans="1:5" ht="33" customHeight="1" x14ac:dyDescent="0.25">
      <c r="A202" s="527"/>
      <c r="B202" s="531" t="s">
        <v>366</v>
      </c>
      <c r="C202" s="531"/>
      <c r="D202" s="254"/>
      <c r="E202" s="260"/>
    </row>
    <row r="203" spans="1:5" ht="33" customHeight="1" thickBot="1" x14ac:dyDescent="0.3">
      <c r="A203" s="528"/>
      <c r="B203" s="532" t="s">
        <v>367</v>
      </c>
      <c r="C203" s="532"/>
      <c r="D203" s="221"/>
      <c r="E203" s="261"/>
    </row>
    <row r="205" spans="1:5" ht="15.75" thickBot="1" x14ac:dyDescent="0.3"/>
    <row r="206" spans="1:5" ht="29.25" customHeight="1" x14ac:dyDescent="0.25">
      <c r="A206" s="552" t="s">
        <v>370</v>
      </c>
      <c r="B206" s="554" t="s">
        <v>369</v>
      </c>
      <c r="C206" s="554"/>
      <c r="D206" s="556" t="s">
        <v>371</v>
      </c>
      <c r="E206" s="557"/>
    </row>
    <row r="207" spans="1:5" x14ac:dyDescent="0.25">
      <c r="A207" s="553"/>
      <c r="B207" s="555"/>
      <c r="C207" s="555"/>
      <c r="D207" s="91" t="s">
        <v>98</v>
      </c>
      <c r="E207" s="259" t="s">
        <v>99</v>
      </c>
    </row>
    <row r="208" spans="1:5" ht="33" customHeight="1" x14ac:dyDescent="0.25">
      <c r="A208" s="527"/>
      <c r="B208" s="531" t="s">
        <v>317</v>
      </c>
      <c r="C208" s="563"/>
      <c r="D208" s="254"/>
      <c r="E208" s="260"/>
    </row>
    <row r="209" spans="1:5" ht="33" customHeight="1" x14ac:dyDescent="0.25">
      <c r="A209" s="527"/>
      <c r="B209" s="531" t="s">
        <v>321</v>
      </c>
      <c r="C209" s="563"/>
      <c r="D209" s="254"/>
      <c r="E209" s="260"/>
    </row>
    <row r="210" spans="1:5" ht="33" customHeight="1" x14ac:dyDescent="0.25">
      <c r="A210" s="527"/>
      <c r="B210" s="531" t="s">
        <v>318</v>
      </c>
      <c r="C210" s="563"/>
      <c r="D210" s="254"/>
      <c r="E210" s="260"/>
    </row>
    <row r="211" spans="1:5" ht="33" customHeight="1" x14ac:dyDescent="0.25">
      <c r="A211" s="527"/>
      <c r="B211" s="531" t="s">
        <v>319</v>
      </c>
      <c r="C211" s="563"/>
      <c r="D211" s="254"/>
      <c r="E211" s="260"/>
    </row>
    <row r="212" spans="1:5" ht="33" customHeight="1" x14ac:dyDescent="0.25">
      <c r="A212" s="527"/>
      <c r="B212" s="531" t="s">
        <v>320</v>
      </c>
      <c r="C212" s="563"/>
      <c r="D212" s="254"/>
      <c r="E212" s="260"/>
    </row>
    <row r="213" spans="1:5" ht="33" customHeight="1" x14ac:dyDescent="0.25">
      <c r="A213" s="527"/>
      <c r="B213" s="531" t="s">
        <v>322</v>
      </c>
      <c r="C213" s="563"/>
      <c r="D213" s="254"/>
      <c r="E213" s="260"/>
    </row>
    <row r="214" spans="1:5" ht="33" customHeight="1" x14ac:dyDescent="0.25">
      <c r="A214" s="527"/>
      <c r="B214" s="531" t="s">
        <v>323</v>
      </c>
      <c r="C214" s="563"/>
      <c r="D214" s="254"/>
      <c r="E214" s="260"/>
    </row>
    <row r="215" spans="1:5" ht="33" customHeight="1" x14ac:dyDescent="0.25">
      <c r="A215" s="527"/>
      <c r="B215" s="531" t="s">
        <v>324</v>
      </c>
      <c r="C215" s="563"/>
      <c r="D215" s="254"/>
      <c r="E215" s="260"/>
    </row>
    <row r="216" spans="1:5" ht="33" customHeight="1" x14ac:dyDescent="0.25">
      <c r="A216" s="527"/>
      <c r="B216" s="531" t="s">
        <v>325</v>
      </c>
      <c r="C216" s="563"/>
      <c r="D216" s="254"/>
      <c r="E216" s="260"/>
    </row>
    <row r="217" spans="1:5" ht="33" customHeight="1" x14ac:dyDescent="0.25">
      <c r="A217" s="527"/>
      <c r="B217" s="531" t="s">
        <v>326</v>
      </c>
      <c r="C217" s="563"/>
      <c r="D217" s="254"/>
      <c r="E217" s="260"/>
    </row>
    <row r="218" spans="1:5" ht="33" customHeight="1" x14ac:dyDescent="0.25">
      <c r="A218" s="527"/>
      <c r="B218" s="531" t="s">
        <v>327</v>
      </c>
      <c r="C218" s="563"/>
      <c r="D218" s="254"/>
      <c r="E218" s="260"/>
    </row>
    <row r="219" spans="1:5" ht="33" customHeight="1" x14ac:dyDescent="0.25">
      <c r="A219" s="527"/>
      <c r="B219" s="531" t="s">
        <v>328</v>
      </c>
      <c r="C219" s="563"/>
      <c r="D219" s="254"/>
      <c r="E219" s="260"/>
    </row>
    <row r="220" spans="1:5" ht="33" customHeight="1" x14ac:dyDescent="0.25">
      <c r="A220" s="527"/>
      <c r="B220" s="531" t="s">
        <v>329</v>
      </c>
      <c r="C220" s="563"/>
      <c r="D220" s="254"/>
      <c r="E220" s="260"/>
    </row>
    <row r="221" spans="1:5" ht="33" customHeight="1" x14ac:dyDescent="0.25">
      <c r="A221" s="527"/>
      <c r="B221" s="531" t="s">
        <v>330</v>
      </c>
      <c r="C221" s="563"/>
      <c r="D221" s="254"/>
      <c r="E221" s="260"/>
    </row>
    <row r="222" spans="1:5" ht="33" customHeight="1" x14ac:dyDescent="0.25">
      <c r="A222" s="527"/>
      <c r="B222" s="531" t="s">
        <v>331</v>
      </c>
      <c r="C222" s="563"/>
      <c r="D222" s="254"/>
      <c r="E222" s="260"/>
    </row>
    <row r="223" spans="1:5" ht="33" customHeight="1" x14ac:dyDescent="0.25">
      <c r="A223" s="527"/>
      <c r="B223" s="531" t="s">
        <v>332</v>
      </c>
      <c r="C223" s="563"/>
      <c r="D223" s="254"/>
      <c r="E223" s="260"/>
    </row>
    <row r="224" spans="1:5" ht="33" customHeight="1" x14ac:dyDescent="0.25">
      <c r="A224" s="527"/>
      <c r="B224" s="531" t="s">
        <v>333</v>
      </c>
      <c r="C224" s="563"/>
      <c r="D224" s="254"/>
      <c r="E224" s="260"/>
    </row>
    <row r="225" spans="1:5" ht="33" customHeight="1" x14ac:dyDescent="0.25">
      <c r="A225" s="527"/>
      <c r="B225" s="531" t="s">
        <v>334</v>
      </c>
      <c r="C225" s="563"/>
      <c r="D225" s="254"/>
      <c r="E225" s="260"/>
    </row>
    <row r="226" spans="1:5" ht="33" customHeight="1" x14ac:dyDescent="0.25">
      <c r="A226" s="527"/>
      <c r="B226" s="531" t="s">
        <v>335</v>
      </c>
      <c r="C226" s="531"/>
      <c r="D226" s="254"/>
      <c r="E226" s="260"/>
    </row>
    <row r="227" spans="1:5" ht="33" customHeight="1" x14ac:dyDescent="0.25">
      <c r="A227" s="527"/>
      <c r="B227" s="531" t="s">
        <v>336</v>
      </c>
      <c r="C227" s="563"/>
      <c r="D227" s="254"/>
      <c r="E227" s="260"/>
    </row>
    <row r="228" spans="1:5" ht="33" customHeight="1" x14ac:dyDescent="0.25">
      <c r="A228" s="527"/>
      <c r="B228" s="561" t="s">
        <v>368</v>
      </c>
      <c r="C228" s="561"/>
      <c r="D228" s="561"/>
      <c r="E228" s="562"/>
    </row>
    <row r="229" spans="1:5" ht="33" customHeight="1" x14ac:dyDescent="0.25">
      <c r="A229" s="527"/>
      <c r="B229" s="531" t="s">
        <v>357</v>
      </c>
      <c r="C229" s="531"/>
      <c r="D229" s="254"/>
      <c r="E229" s="260"/>
    </row>
    <row r="230" spans="1:5" ht="33" customHeight="1" x14ac:dyDescent="0.25">
      <c r="A230" s="527"/>
      <c r="B230" s="531" t="s">
        <v>354</v>
      </c>
      <c r="C230" s="531"/>
      <c r="D230" s="254"/>
      <c r="E230" s="260"/>
    </row>
    <row r="231" spans="1:5" ht="33" customHeight="1" x14ac:dyDescent="0.25">
      <c r="A231" s="527"/>
      <c r="B231" s="531" t="s">
        <v>355</v>
      </c>
      <c r="C231" s="531"/>
      <c r="D231" s="254"/>
      <c r="E231" s="260"/>
    </row>
    <row r="232" spans="1:5" ht="33" customHeight="1" x14ac:dyDescent="0.25">
      <c r="A232" s="527"/>
      <c r="B232" s="531" t="s">
        <v>356</v>
      </c>
      <c r="C232" s="531"/>
      <c r="D232" s="254"/>
      <c r="E232" s="260"/>
    </row>
    <row r="233" spans="1:5" ht="33" customHeight="1" x14ac:dyDescent="0.25">
      <c r="A233" s="527"/>
      <c r="B233" s="531" t="s">
        <v>358</v>
      </c>
      <c r="C233" s="531"/>
      <c r="D233" s="254"/>
      <c r="E233" s="260"/>
    </row>
    <row r="234" spans="1:5" ht="33" customHeight="1" x14ac:dyDescent="0.25">
      <c r="A234" s="527"/>
      <c r="B234" s="531" t="s">
        <v>359</v>
      </c>
      <c r="C234" s="531"/>
      <c r="D234" s="254"/>
      <c r="E234" s="260"/>
    </row>
    <row r="235" spans="1:5" ht="33" customHeight="1" x14ac:dyDescent="0.25">
      <c r="A235" s="527"/>
      <c r="B235" s="531" t="s">
        <v>360</v>
      </c>
      <c r="C235" s="531"/>
      <c r="D235" s="254"/>
      <c r="E235" s="260"/>
    </row>
    <row r="236" spans="1:5" ht="33" customHeight="1" x14ac:dyDescent="0.25">
      <c r="A236" s="527"/>
      <c r="B236" s="531" t="s">
        <v>361</v>
      </c>
      <c r="C236" s="531"/>
      <c r="D236" s="254"/>
      <c r="E236" s="260"/>
    </row>
    <row r="237" spans="1:5" ht="33" customHeight="1" x14ac:dyDescent="0.25">
      <c r="A237" s="527"/>
      <c r="B237" s="531" t="s">
        <v>362</v>
      </c>
      <c r="C237" s="531"/>
      <c r="D237" s="254"/>
      <c r="E237" s="260"/>
    </row>
    <row r="238" spans="1:5" ht="33" customHeight="1" x14ac:dyDescent="0.25">
      <c r="A238" s="527"/>
      <c r="B238" s="531" t="s">
        <v>363</v>
      </c>
      <c r="C238" s="531"/>
      <c r="D238" s="254"/>
      <c r="E238" s="260"/>
    </row>
    <row r="239" spans="1:5" ht="33" customHeight="1" x14ac:dyDescent="0.25">
      <c r="A239" s="527"/>
      <c r="B239" s="531" t="s">
        <v>364</v>
      </c>
      <c r="C239" s="531"/>
      <c r="D239" s="254"/>
      <c r="E239" s="260"/>
    </row>
    <row r="240" spans="1:5" ht="33" customHeight="1" x14ac:dyDescent="0.25">
      <c r="A240" s="527"/>
      <c r="B240" s="531" t="s">
        <v>365</v>
      </c>
      <c r="C240" s="531"/>
      <c r="D240" s="254"/>
      <c r="E240" s="260"/>
    </row>
    <row r="241" spans="1:5" ht="33" customHeight="1" x14ac:dyDescent="0.25">
      <c r="A241" s="527"/>
      <c r="B241" s="531" t="s">
        <v>366</v>
      </c>
      <c r="C241" s="531"/>
      <c r="D241" s="254"/>
      <c r="E241" s="260"/>
    </row>
    <row r="242" spans="1:5" ht="33" customHeight="1" thickBot="1" x14ac:dyDescent="0.3">
      <c r="A242" s="528"/>
      <c r="B242" s="532" t="s">
        <v>367</v>
      </c>
      <c r="C242" s="532"/>
      <c r="D242" s="221"/>
      <c r="E242" s="261"/>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zoomScale="40" zoomScaleNormal="40"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1" width="46.7109375" style="1" customWidth="1"/>
    <col min="12" max="16384" width="11.42578125" style="1"/>
  </cols>
  <sheetData>
    <row r="1" spans="1:14" ht="15" customHeight="1" x14ac:dyDescent="0.2">
      <c r="A1" s="579" t="str">
        <f>CONTEXTO!B1</f>
        <v>PROCESO: SISTEMA INTEGRADO DE GESTIÓN</v>
      </c>
      <c r="B1" s="408"/>
      <c r="C1" s="408"/>
      <c r="D1" s="408"/>
      <c r="E1" s="408"/>
      <c r="F1" s="408"/>
      <c r="G1" s="409"/>
      <c r="H1" s="569" t="s">
        <v>519</v>
      </c>
      <c r="I1" s="569"/>
      <c r="J1" s="592"/>
      <c r="K1" s="2"/>
      <c r="N1" s="476"/>
    </row>
    <row r="2" spans="1:14" ht="15" customHeight="1" x14ac:dyDescent="0.2">
      <c r="A2" s="580"/>
      <c r="B2" s="411"/>
      <c r="C2" s="411"/>
      <c r="D2" s="411"/>
      <c r="E2" s="411"/>
      <c r="F2" s="411"/>
      <c r="G2" s="412"/>
      <c r="H2" s="531" t="s">
        <v>513</v>
      </c>
      <c r="I2" s="531"/>
      <c r="J2" s="593"/>
      <c r="K2" s="2"/>
      <c r="N2" s="476"/>
    </row>
    <row r="3" spans="1:14" ht="15" customHeight="1" x14ac:dyDescent="0.2">
      <c r="A3" s="580" t="s">
        <v>60</v>
      </c>
      <c r="B3" s="411"/>
      <c r="C3" s="411"/>
      <c r="D3" s="411"/>
      <c r="E3" s="411"/>
      <c r="F3" s="411"/>
      <c r="G3" s="412"/>
      <c r="H3" s="531" t="s">
        <v>514</v>
      </c>
      <c r="I3" s="531"/>
      <c r="J3" s="593"/>
      <c r="K3" s="2"/>
      <c r="N3" s="476"/>
    </row>
    <row r="4" spans="1:14" ht="15.75" customHeight="1" x14ac:dyDescent="0.2">
      <c r="A4" s="581"/>
      <c r="B4" s="518"/>
      <c r="C4" s="518"/>
      <c r="D4" s="518"/>
      <c r="E4" s="518"/>
      <c r="F4" s="518"/>
      <c r="G4" s="582"/>
      <c r="H4" s="531" t="s">
        <v>520</v>
      </c>
      <c r="I4" s="531"/>
      <c r="J4" s="594"/>
      <c r="K4" s="2"/>
      <c r="N4" s="476"/>
    </row>
    <row r="5" spans="1:14" ht="15.75" customHeight="1" x14ac:dyDescent="0.2">
      <c r="A5" s="589"/>
      <c r="B5" s="590"/>
      <c r="C5" s="590"/>
      <c r="D5" s="590"/>
      <c r="E5" s="590"/>
      <c r="F5" s="590"/>
      <c r="G5" s="590"/>
      <c r="H5" s="590"/>
      <c r="I5" s="590"/>
      <c r="J5" s="591"/>
      <c r="K5" s="2"/>
      <c r="N5" s="60"/>
    </row>
    <row r="6" spans="1:14" ht="15" customHeight="1" x14ac:dyDescent="0.2">
      <c r="A6" s="583" t="str">
        <f>CONTEXTO!A8</f>
        <v xml:space="preserve">PROCESO: SISTEMA INTEGRADO DE GESTIÓN </v>
      </c>
      <c r="B6" s="584"/>
      <c r="C6" s="584"/>
      <c r="D6" s="584"/>
      <c r="E6" s="584"/>
      <c r="F6" s="584"/>
      <c r="G6" s="584"/>
      <c r="H6" s="584"/>
      <c r="I6" s="584"/>
      <c r="J6" s="585"/>
    </row>
    <row r="7" spans="1:14" ht="32.25" customHeight="1" thickBot="1" x14ac:dyDescent="0.25">
      <c r="A7" s="586"/>
      <c r="B7" s="587"/>
      <c r="C7" s="587"/>
      <c r="D7" s="587"/>
      <c r="E7" s="587"/>
      <c r="F7" s="587"/>
      <c r="G7" s="587"/>
      <c r="H7" s="587"/>
      <c r="I7" s="587"/>
      <c r="J7" s="588"/>
    </row>
    <row r="8" spans="1:14" ht="23.25" customHeight="1" x14ac:dyDescent="0.2">
      <c r="A8" s="598" t="s">
        <v>61</v>
      </c>
      <c r="B8" s="598"/>
      <c r="C8" s="598"/>
      <c r="D8" s="598"/>
      <c r="E8" s="595" t="s">
        <v>9</v>
      </c>
      <c r="F8" s="596"/>
      <c r="G8" s="596"/>
      <c r="H8" s="596"/>
      <c r="I8" s="596"/>
      <c r="J8" s="597"/>
    </row>
    <row r="9" spans="1:14" ht="23.25" customHeight="1" x14ac:dyDescent="0.2">
      <c r="A9" s="598"/>
      <c r="B9" s="598"/>
      <c r="C9" s="598"/>
      <c r="D9" s="598"/>
      <c r="E9" s="574" t="s">
        <v>62</v>
      </c>
      <c r="F9" s="574"/>
      <c r="G9" s="574" t="s">
        <v>63</v>
      </c>
      <c r="H9" s="574"/>
      <c r="I9" s="574"/>
      <c r="J9" s="574"/>
    </row>
    <row r="10" spans="1:14" ht="23.25" customHeight="1" x14ac:dyDescent="0.25">
      <c r="A10" s="598"/>
      <c r="B10" s="598"/>
      <c r="C10" s="598"/>
      <c r="D10" s="598"/>
      <c r="E10" s="575" t="s">
        <v>64</v>
      </c>
      <c r="F10" s="575"/>
      <c r="G10" s="576" t="s">
        <v>65</v>
      </c>
      <c r="H10" s="577"/>
      <c r="I10" s="577"/>
      <c r="J10" s="578"/>
    </row>
    <row r="11" spans="1:14" ht="43.5" customHeight="1" x14ac:dyDescent="0.2">
      <c r="A11" s="598"/>
      <c r="B11" s="598"/>
      <c r="C11" s="598"/>
      <c r="D11" s="598"/>
      <c r="E11" s="564" t="s">
        <v>437</v>
      </c>
      <c r="F11" s="565"/>
      <c r="G11" s="570" t="s">
        <v>451</v>
      </c>
      <c r="H11" s="571"/>
      <c r="I11" s="571"/>
      <c r="J11" s="572"/>
    </row>
    <row r="12" spans="1:14" ht="43.5" customHeight="1" x14ac:dyDescent="0.2">
      <c r="A12" s="598"/>
      <c r="B12" s="598"/>
      <c r="C12" s="598"/>
      <c r="D12" s="598"/>
      <c r="E12" s="564" t="s">
        <v>442</v>
      </c>
      <c r="F12" s="565"/>
      <c r="G12" s="573" t="s">
        <v>452</v>
      </c>
      <c r="H12" s="573"/>
      <c r="I12" s="573"/>
      <c r="J12" s="573"/>
    </row>
    <row r="13" spans="1:14" ht="43.5" customHeight="1" x14ac:dyDescent="0.2">
      <c r="A13" s="598"/>
      <c r="B13" s="598"/>
      <c r="C13" s="598"/>
      <c r="D13" s="598"/>
      <c r="E13" s="566" t="s">
        <v>541</v>
      </c>
      <c r="F13" s="567"/>
      <c r="G13" s="599" t="s">
        <v>453</v>
      </c>
      <c r="H13" s="600"/>
      <c r="I13" s="600"/>
      <c r="J13" s="600"/>
    </row>
    <row r="14" spans="1:14" ht="43.5" customHeight="1" x14ac:dyDescent="0.2">
      <c r="A14" s="598"/>
      <c r="B14" s="598"/>
      <c r="C14" s="598"/>
      <c r="D14" s="598"/>
      <c r="E14" s="566" t="s">
        <v>441</v>
      </c>
      <c r="F14" s="567"/>
      <c r="G14" s="531" t="s">
        <v>454</v>
      </c>
      <c r="H14" s="531"/>
      <c r="I14" s="531"/>
      <c r="J14" s="531"/>
    </row>
    <row r="15" spans="1:14" ht="49.5" customHeight="1" x14ac:dyDescent="0.2">
      <c r="A15" s="598"/>
      <c r="B15" s="598"/>
      <c r="C15" s="598"/>
      <c r="D15" s="598"/>
      <c r="E15" s="564" t="s">
        <v>440</v>
      </c>
      <c r="F15" s="565"/>
      <c r="G15" s="568" t="s">
        <v>455</v>
      </c>
      <c r="H15" s="568"/>
      <c r="I15" s="568"/>
      <c r="J15" s="568"/>
    </row>
    <row r="16" spans="1:14" ht="49.5" customHeight="1" x14ac:dyDescent="0.2">
      <c r="A16" s="598"/>
      <c r="B16" s="598"/>
      <c r="C16" s="598"/>
      <c r="D16" s="598"/>
      <c r="E16" s="564" t="s">
        <v>439</v>
      </c>
      <c r="F16" s="565"/>
      <c r="G16" s="531" t="s">
        <v>456</v>
      </c>
      <c r="H16" s="531"/>
      <c r="I16" s="531"/>
      <c r="J16" s="531"/>
    </row>
    <row r="17" spans="1:11" ht="54.75" customHeight="1" x14ac:dyDescent="0.2">
      <c r="A17" s="598"/>
      <c r="B17" s="598"/>
      <c r="C17" s="598"/>
      <c r="D17" s="598"/>
      <c r="E17" s="564" t="s">
        <v>438</v>
      </c>
      <c r="F17" s="565"/>
      <c r="G17" s="531" t="s">
        <v>457</v>
      </c>
      <c r="H17" s="531"/>
      <c r="I17" s="531"/>
      <c r="J17" s="531"/>
    </row>
    <row r="18" spans="1:11" ht="48.75" customHeight="1" x14ac:dyDescent="0.2">
      <c r="A18" s="598"/>
      <c r="B18" s="598"/>
      <c r="C18" s="598"/>
      <c r="D18" s="598"/>
      <c r="E18" s="564" t="s">
        <v>443</v>
      </c>
      <c r="F18" s="565"/>
      <c r="G18" s="531" t="s">
        <v>458</v>
      </c>
      <c r="H18" s="531"/>
      <c r="I18" s="531"/>
      <c r="J18" s="531"/>
    </row>
    <row r="19" spans="1:11" ht="54.75" customHeight="1" x14ac:dyDescent="0.2">
      <c r="A19" s="598"/>
      <c r="B19" s="598"/>
      <c r="C19" s="598"/>
      <c r="D19" s="598"/>
      <c r="E19" s="564" t="s">
        <v>444</v>
      </c>
      <c r="F19" s="565"/>
      <c r="G19" s="531" t="s">
        <v>459</v>
      </c>
      <c r="H19" s="531"/>
      <c r="I19" s="531"/>
      <c r="J19" s="531"/>
    </row>
    <row r="20" spans="1:11" ht="59.25" customHeight="1" x14ac:dyDescent="0.2">
      <c r="A20" s="598"/>
      <c r="B20" s="598"/>
      <c r="C20" s="598"/>
      <c r="D20" s="598"/>
      <c r="E20" s="564" t="s">
        <v>445</v>
      </c>
      <c r="F20" s="565"/>
      <c r="G20" s="604" t="s">
        <v>460</v>
      </c>
      <c r="H20" s="604"/>
      <c r="I20" s="604"/>
      <c r="J20" s="604"/>
    </row>
    <row r="21" spans="1:11" ht="49.5" customHeight="1" x14ac:dyDescent="0.2">
      <c r="A21" s="598"/>
      <c r="B21" s="598"/>
      <c r="C21" s="598"/>
      <c r="D21" s="598"/>
      <c r="E21" s="564" t="s">
        <v>446</v>
      </c>
      <c r="F21" s="565"/>
      <c r="G21" s="607"/>
      <c r="H21" s="608"/>
      <c r="I21" s="608"/>
      <c r="J21" s="609"/>
    </row>
    <row r="22" spans="1:11" ht="49.5" customHeight="1" x14ac:dyDescent="0.2">
      <c r="A22" s="598"/>
      <c r="B22" s="598"/>
      <c r="C22" s="598"/>
      <c r="D22" s="598"/>
      <c r="E22" s="564" t="s">
        <v>447</v>
      </c>
      <c r="F22" s="565"/>
      <c r="G22" s="607"/>
      <c r="H22" s="608"/>
      <c r="I22" s="608"/>
      <c r="J22" s="609"/>
    </row>
    <row r="23" spans="1:11" ht="49.5" customHeight="1" x14ac:dyDescent="0.2">
      <c r="A23" s="598"/>
      <c r="B23" s="598"/>
      <c r="C23" s="598"/>
      <c r="D23" s="598"/>
      <c r="E23" s="564" t="s">
        <v>448</v>
      </c>
      <c r="F23" s="565"/>
      <c r="G23" s="607"/>
      <c r="H23" s="608"/>
      <c r="I23" s="608"/>
      <c r="J23" s="609"/>
    </row>
    <row r="24" spans="1:11" ht="49.5" customHeight="1" x14ac:dyDescent="0.2">
      <c r="A24" s="598"/>
      <c r="B24" s="598"/>
      <c r="C24" s="598"/>
      <c r="D24" s="598"/>
      <c r="E24" s="564" t="s">
        <v>449</v>
      </c>
      <c r="F24" s="565"/>
      <c r="G24" s="613"/>
      <c r="H24" s="614"/>
      <c r="I24" s="614"/>
      <c r="J24" s="615"/>
    </row>
    <row r="25" spans="1:11" ht="49.5" customHeight="1" x14ac:dyDescent="0.2">
      <c r="A25" s="598"/>
      <c r="B25" s="598"/>
      <c r="C25" s="598"/>
      <c r="D25" s="598"/>
      <c r="E25" s="601" t="s">
        <v>450</v>
      </c>
      <c r="F25" s="602"/>
      <c r="G25" s="610"/>
      <c r="H25" s="611"/>
      <c r="I25" s="611"/>
      <c r="J25" s="612"/>
    </row>
    <row r="26" spans="1:11" ht="51.75" customHeight="1" x14ac:dyDescent="0.2">
      <c r="A26" s="635" t="s">
        <v>7</v>
      </c>
      <c r="B26" s="635" t="s">
        <v>63</v>
      </c>
      <c r="C26" s="575" t="s">
        <v>66</v>
      </c>
      <c r="D26" s="575"/>
      <c r="E26" s="574" t="s">
        <v>258</v>
      </c>
      <c r="F26" s="575"/>
      <c r="G26" s="595" t="s">
        <v>259</v>
      </c>
      <c r="H26" s="605"/>
      <c r="I26" s="605"/>
      <c r="J26" s="606"/>
    </row>
    <row r="27" spans="1:11" ht="48.75" customHeight="1" x14ac:dyDescent="0.2">
      <c r="A27" s="635"/>
      <c r="B27" s="635"/>
      <c r="C27" s="641" t="s">
        <v>461</v>
      </c>
      <c r="D27" s="642"/>
      <c r="E27" s="566" t="s">
        <v>488</v>
      </c>
      <c r="F27" s="567"/>
      <c r="G27" s="566" t="s">
        <v>492</v>
      </c>
      <c r="H27" s="603"/>
      <c r="I27" s="603"/>
      <c r="J27" s="567"/>
    </row>
    <row r="28" spans="1:11" ht="51" customHeight="1" x14ac:dyDescent="0.2">
      <c r="A28" s="635"/>
      <c r="B28" s="635"/>
      <c r="C28" s="643" t="s">
        <v>462</v>
      </c>
      <c r="D28" s="644"/>
      <c r="E28" s="566" t="s">
        <v>489</v>
      </c>
      <c r="F28" s="567"/>
      <c r="G28" s="566" t="s">
        <v>493</v>
      </c>
      <c r="H28" s="603"/>
      <c r="I28" s="603"/>
      <c r="J28" s="567"/>
    </row>
    <row r="29" spans="1:11" ht="54.75" customHeight="1" x14ac:dyDescent="0.2">
      <c r="A29" s="635"/>
      <c r="B29" s="635"/>
      <c r="C29" s="643" t="s">
        <v>463</v>
      </c>
      <c r="D29" s="647"/>
      <c r="E29" s="566" t="s">
        <v>537</v>
      </c>
      <c r="F29" s="567"/>
      <c r="G29" s="566" t="s">
        <v>494</v>
      </c>
      <c r="H29" s="603"/>
      <c r="I29" s="603"/>
      <c r="J29" s="567"/>
    </row>
    <row r="30" spans="1:11" ht="49.5" customHeight="1" x14ac:dyDescent="0.2">
      <c r="A30" s="635"/>
      <c r="B30" s="635"/>
      <c r="C30" s="599" t="s">
        <v>464</v>
      </c>
      <c r="D30" s="646"/>
      <c r="E30" s="566" t="s">
        <v>490</v>
      </c>
      <c r="F30" s="567"/>
      <c r="G30" s="566" t="s">
        <v>495</v>
      </c>
      <c r="H30" s="603"/>
      <c r="I30" s="603"/>
      <c r="J30" s="567"/>
    </row>
    <row r="31" spans="1:11" ht="61.5" customHeight="1" x14ac:dyDescent="0.2">
      <c r="A31" s="635"/>
      <c r="B31" s="635"/>
      <c r="C31" s="641" t="s">
        <v>465</v>
      </c>
      <c r="D31" s="648"/>
      <c r="E31" s="566" t="s">
        <v>479</v>
      </c>
      <c r="F31" s="567"/>
      <c r="G31" s="623"/>
      <c r="H31" s="621"/>
      <c r="I31" s="621"/>
      <c r="J31" s="622"/>
      <c r="K31" s="361"/>
    </row>
    <row r="32" spans="1:11" ht="52.5" customHeight="1" x14ac:dyDescent="0.2">
      <c r="A32" s="635"/>
      <c r="B32" s="635"/>
      <c r="C32" s="599" t="s">
        <v>466</v>
      </c>
      <c r="D32" s="599"/>
      <c r="E32" s="566" t="s">
        <v>491</v>
      </c>
      <c r="F32" s="567"/>
      <c r="G32" s="623"/>
      <c r="H32" s="623"/>
      <c r="I32" s="623"/>
      <c r="J32" s="623"/>
      <c r="K32" s="362"/>
    </row>
    <row r="33" spans="1:10" ht="47.25" customHeight="1" x14ac:dyDescent="0.2">
      <c r="A33" s="635"/>
      <c r="B33" s="635"/>
      <c r="C33" s="646" t="s">
        <v>467</v>
      </c>
      <c r="D33" s="646"/>
      <c r="E33" s="566" t="s">
        <v>536</v>
      </c>
      <c r="F33" s="567"/>
      <c r="G33" s="620"/>
      <c r="H33" s="621"/>
      <c r="I33" s="621"/>
      <c r="J33" s="622"/>
    </row>
    <row r="34" spans="1:10" ht="51" customHeight="1" x14ac:dyDescent="0.2">
      <c r="A34" s="635"/>
      <c r="B34" s="635"/>
      <c r="C34" s="645" t="s">
        <v>468</v>
      </c>
      <c r="D34" s="645"/>
      <c r="E34" s="618"/>
      <c r="F34" s="619"/>
      <c r="G34" s="620"/>
      <c r="H34" s="621"/>
      <c r="I34" s="621"/>
      <c r="J34" s="622"/>
    </row>
    <row r="35" spans="1:10" ht="51" customHeight="1" x14ac:dyDescent="0.2">
      <c r="A35" s="635"/>
      <c r="B35" s="635"/>
      <c r="C35" s="632"/>
      <c r="D35" s="632"/>
      <c r="E35" s="623"/>
      <c r="F35" s="623"/>
      <c r="G35" s="623"/>
      <c r="H35" s="623"/>
      <c r="I35" s="623"/>
      <c r="J35" s="623"/>
    </row>
    <row r="36" spans="1:10" ht="51" customHeight="1" x14ac:dyDescent="0.2">
      <c r="A36" s="635"/>
      <c r="B36" s="635"/>
      <c r="C36" s="618"/>
      <c r="D36" s="619"/>
      <c r="E36" s="620"/>
      <c r="F36" s="622"/>
      <c r="G36" s="620"/>
      <c r="H36" s="621"/>
      <c r="I36" s="621"/>
      <c r="J36" s="622"/>
    </row>
    <row r="37" spans="1:10" ht="45.75" customHeight="1" x14ac:dyDescent="0.2">
      <c r="A37" s="635"/>
      <c r="B37" s="635"/>
      <c r="C37" s="618"/>
      <c r="D37" s="619"/>
      <c r="E37" s="620"/>
      <c r="F37" s="622"/>
      <c r="G37" s="620"/>
      <c r="H37" s="621"/>
      <c r="I37" s="621"/>
      <c r="J37" s="622"/>
    </row>
    <row r="38" spans="1:10" ht="41.25" customHeight="1" x14ac:dyDescent="0.2">
      <c r="A38" s="635"/>
      <c r="B38" s="635"/>
      <c r="C38" s="623"/>
      <c r="D38" s="623"/>
      <c r="E38" s="624"/>
      <c r="F38" s="624"/>
      <c r="G38" s="624"/>
      <c r="H38" s="624"/>
      <c r="I38" s="624"/>
      <c r="J38" s="624"/>
    </row>
    <row r="39" spans="1:10" ht="66" customHeight="1" x14ac:dyDescent="0.25">
      <c r="A39" s="635"/>
      <c r="B39" s="635" t="s">
        <v>62</v>
      </c>
      <c r="C39" s="575" t="s">
        <v>67</v>
      </c>
      <c r="D39" s="575"/>
      <c r="E39" s="636" t="s">
        <v>260</v>
      </c>
      <c r="F39" s="637"/>
      <c r="G39" s="638" t="s">
        <v>261</v>
      </c>
      <c r="H39" s="639"/>
      <c r="I39" s="639"/>
      <c r="J39" s="640"/>
    </row>
    <row r="40" spans="1:10" ht="66" customHeight="1" x14ac:dyDescent="0.2">
      <c r="A40" s="635"/>
      <c r="B40" s="635"/>
      <c r="C40" s="566" t="s">
        <v>469</v>
      </c>
      <c r="D40" s="567"/>
      <c r="E40" s="566" t="s">
        <v>487</v>
      </c>
      <c r="F40" s="567"/>
      <c r="G40" s="628" t="s">
        <v>486</v>
      </c>
      <c r="H40" s="629"/>
      <c r="I40" s="629"/>
      <c r="J40" s="630"/>
    </row>
    <row r="41" spans="1:10" ht="47.25" customHeight="1" x14ac:dyDescent="0.2">
      <c r="A41" s="635"/>
      <c r="B41" s="635"/>
      <c r="C41" s="566" t="s">
        <v>470</v>
      </c>
      <c r="D41" s="567"/>
      <c r="E41" s="566" t="s">
        <v>480</v>
      </c>
      <c r="F41" s="567"/>
      <c r="G41" s="628" t="s">
        <v>485</v>
      </c>
      <c r="H41" s="629"/>
      <c r="I41" s="629"/>
      <c r="J41" s="630"/>
    </row>
    <row r="42" spans="1:10" ht="49.5" customHeight="1" x14ac:dyDescent="0.2">
      <c r="A42" s="635"/>
      <c r="B42" s="635"/>
      <c r="C42" s="566" t="s">
        <v>471</v>
      </c>
      <c r="D42" s="567"/>
      <c r="E42" s="617" t="s">
        <v>484</v>
      </c>
      <c r="F42" s="617"/>
      <c r="G42" s="566" t="s">
        <v>481</v>
      </c>
      <c r="H42" s="603"/>
      <c r="I42" s="603"/>
      <c r="J42" s="567"/>
    </row>
    <row r="43" spans="1:10" ht="48" customHeight="1" x14ac:dyDescent="0.2">
      <c r="A43" s="635"/>
      <c r="B43" s="635"/>
      <c r="C43" s="645" t="s">
        <v>472</v>
      </c>
      <c r="D43" s="645"/>
      <c r="E43" s="617" t="s">
        <v>483</v>
      </c>
      <c r="F43" s="617"/>
      <c r="G43" s="617" t="s">
        <v>482</v>
      </c>
      <c r="H43" s="617"/>
      <c r="I43" s="617"/>
      <c r="J43" s="617"/>
    </row>
    <row r="44" spans="1:10" ht="45.75" customHeight="1" x14ac:dyDescent="0.2">
      <c r="A44" s="635"/>
      <c r="B44" s="635"/>
      <c r="C44" s="645" t="s">
        <v>473</v>
      </c>
      <c r="D44" s="645"/>
      <c r="E44" s="617" t="s">
        <v>548</v>
      </c>
      <c r="F44" s="617"/>
      <c r="G44" s="617" t="s">
        <v>503</v>
      </c>
      <c r="H44" s="617"/>
      <c r="I44" s="617"/>
      <c r="J44" s="617"/>
    </row>
    <row r="45" spans="1:10" ht="45.75" customHeight="1" x14ac:dyDescent="0.2">
      <c r="A45" s="635"/>
      <c r="B45" s="635"/>
      <c r="C45" s="645" t="s">
        <v>474</v>
      </c>
      <c r="D45" s="645"/>
      <c r="E45" s="617" t="s">
        <v>549</v>
      </c>
      <c r="F45" s="632"/>
      <c r="G45" s="623"/>
      <c r="H45" s="623"/>
      <c r="I45" s="623"/>
      <c r="J45" s="623"/>
    </row>
    <row r="46" spans="1:10" ht="45" customHeight="1" x14ac:dyDescent="0.2">
      <c r="A46" s="635"/>
      <c r="B46" s="635"/>
      <c r="C46" s="633" t="s">
        <v>475</v>
      </c>
      <c r="D46" s="634"/>
      <c r="E46" s="618"/>
      <c r="F46" s="619"/>
      <c r="G46" s="620"/>
      <c r="H46" s="621"/>
      <c r="I46" s="621"/>
      <c r="J46" s="622"/>
    </row>
    <row r="47" spans="1:10" ht="50.25" customHeight="1" x14ac:dyDescent="0.2">
      <c r="A47" s="635"/>
      <c r="B47" s="635"/>
      <c r="C47" s="633" t="s">
        <v>476</v>
      </c>
      <c r="D47" s="634"/>
      <c r="E47" s="620"/>
      <c r="F47" s="622"/>
      <c r="G47" s="620"/>
      <c r="H47" s="621"/>
      <c r="I47" s="621"/>
      <c r="J47" s="622"/>
    </row>
    <row r="48" spans="1:10" ht="52.5" customHeight="1" x14ac:dyDescent="0.2">
      <c r="A48" s="635"/>
      <c r="B48" s="635"/>
      <c r="C48" s="633" t="s">
        <v>477</v>
      </c>
      <c r="D48" s="634"/>
      <c r="E48" s="625"/>
      <c r="F48" s="626"/>
      <c r="G48" s="625"/>
      <c r="H48" s="627"/>
      <c r="I48" s="627"/>
      <c r="J48" s="626"/>
    </row>
    <row r="49" spans="1:10" ht="48" customHeight="1" x14ac:dyDescent="0.2">
      <c r="A49" s="635"/>
      <c r="B49" s="635"/>
      <c r="C49" s="633" t="s">
        <v>478</v>
      </c>
      <c r="D49" s="634"/>
      <c r="E49" s="620"/>
      <c r="F49" s="622"/>
      <c r="G49" s="620"/>
      <c r="H49" s="621"/>
      <c r="I49" s="621"/>
      <c r="J49" s="622"/>
    </row>
    <row r="50" spans="1:10" ht="46.5" customHeight="1" x14ac:dyDescent="0.2">
      <c r="A50" s="635"/>
      <c r="B50" s="635"/>
      <c r="C50" s="633" t="s">
        <v>547</v>
      </c>
      <c r="D50" s="634"/>
      <c r="E50" s="625"/>
      <c r="F50" s="626"/>
      <c r="G50" s="625"/>
      <c r="H50" s="627"/>
      <c r="I50" s="627"/>
      <c r="J50" s="626"/>
    </row>
    <row r="51" spans="1:10" ht="48" customHeight="1" x14ac:dyDescent="0.2">
      <c r="A51" s="635"/>
      <c r="B51" s="635"/>
      <c r="C51" s="633"/>
      <c r="D51" s="634"/>
      <c r="E51" s="620"/>
      <c r="F51" s="622"/>
      <c r="G51" s="620"/>
      <c r="H51" s="621"/>
      <c r="I51" s="621"/>
      <c r="J51" s="622"/>
    </row>
    <row r="52" spans="1:10" ht="53.25" customHeight="1" x14ac:dyDescent="0.2">
      <c r="A52" s="635"/>
      <c r="B52" s="635"/>
      <c r="C52" s="633"/>
      <c r="D52" s="634"/>
      <c r="E52" s="620"/>
      <c r="F52" s="622"/>
      <c r="G52" s="620"/>
      <c r="H52" s="621"/>
      <c r="I52" s="621"/>
      <c r="J52" s="622"/>
    </row>
    <row r="53" spans="1:10" ht="43.5" customHeight="1" x14ac:dyDescent="0.2">
      <c r="A53" s="635"/>
      <c r="B53" s="635"/>
      <c r="C53" s="623"/>
      <c r="D53" s="623"/>
      <c r="E53" s="623"/>
      <c r="F53" s="623"/>
      <c r="G53" s="623"/>
      <c r="H53" s="623"/>
      <c r="I53" s="623"/>
      <c r="J53" s="623"/>
    </row>
    <row r="54" spans="1:10" ht="48.75" customHeight="1" x14ac:dyDescent="0.2">
      <c r="A54" s="635"/>
      <c r="B54" s="635"/>
      <c r="C54" s="623"/>
      <c r="D54" s="623"/>
      <c r="E54" s="623"/>
      <c r="F54" s="623"/>
      <c r="G54" s="623"/>
      <c r="H54" s="623"/>
      <c r="I54" s="623"/>
      <c r="J54" s="623"/>
    </row>
    <row r="55" spans="1:10" x14ac:dyDescent="0.2">
      <c r="C55" s="65"/>
      <c r="D55" s="65"/>
      <c r="E55" s="631"/>
      <c r="F55" s="631"/>
      <c r="G55" s="631"/>
      <c r="H55" s="631"/>
      <c r="I55" s="631"/>
      <c r="J55" s="631"/>
    </row>
    <row r="56" spans="1:10" x14ac:dyDescent="0.2">
      <c r="C56" s="65"/>
      <c r="D56" s="65"/>
      <c r="E56" s="631"/>
      <c r="F56" s="631"/>
      <c r="G56" s="631"/>
      <c r="H56" s="631"/>
      <c r="I56" s="631"/>
      <c r="J56" s="631"/>
    </row>
    <row r="57" spans="1:10" x14ac:dyDescent="0.2">
      <c r="E57" s="616"/>
      <c r="F57" s="616"/>
      <c r="G57" s="616"/>
      <c r="H57" s="616"/>
      <c r="I57" s="616"/>
      <c r="J57" s="616"/>
    </row>
    <row r="58" spans="1:10" x14ac:dyDescent="0.2">
      <c r="E58" s="616"/>
      <c r="F58" s="616"/>
      <c r="G58" s="616"/>
      <c r="H58" s="616"/>
      <c r="I58" s="616"/>
      <c r="J58" s="616"/>
    </row>
    <row r="59" spans="1:10" x14ac:dyDescent="0.2">
      <c r="E59" s="616"/>
      <c r="F59" s="616"/>
      <c r="G59" s="616"/>
      <c r="H59" s="616"/>
      <c r="I59" s="616"/>
      <c r="J59" s="616"/>
    </row>
    <row r="60" spans="1:10" x14ac:dyDescent="0.2">
      <c r="E60" s="616"/>
      <c r="F60" s="616"/>
      <c r="G60" s="616"/>
      <c r="H60" s="616"/>
      <c r="I60" s="616"/>
      <c r="J60" s="616"/>
    </row>
    <row r="61" spans="1:10" x14ac:dyDescent="0.2">
      <c r="E61" s="616"/>
      <c r="F61" s="616"/>
      <c r="G61" s="616"/>
      <c r="H61" s="616"/>
      <c r="I61" s="616"/>
      <c r="J61" s="616"/>
    </row>
    <row r="62" spans="1:10" x14ac:dyDescent="0.2">
      <c r="E62" s="616"/>
      <c r="F62" s="616"/>
      <c r="G62" s="616"/>
      <c r="H62" s="616"/>
      <c r="I62" s="616"/>
      <c r="J62" s="616"/>
    </row>
    <row r="63" spans="1:10" x14ac:dyDescent="0.2">
      <c r="E63" s="616"/>
      <c r="F63" s="616"/>
      <c r="G63" s="616"/>
      <c r="H63" s="616"/>
      <c r="I63" s="616"/>
      <c r="J63" s="616"/>
    </row>
    <row r="64" spans="1:10" x14ac:dyDescent="0.2">
      <c r="E64" s="616"/>
      <c r="F64" s="616"/>
      <c r="G64" s="616"/>
      <c r="H64" s="616"/>
      <c r="I64" s="616"/>
      <c r="J64" s="616"/>
    </row>
    <row r="65" spans="5:10" x14ac:dyDescent="0.2">
      <c r="E65" s="616"/>
      <c r="F65" s="616"/>
      <c r="G65" s="616"/>
      <c r="H65" s="616"/>
      <c r="I65" s="616"/>
      <c r="J65" s="616"/>
    </row>
    <row r="66" spans="5:10" x14ac:dyDescent="0.2">
      <c r="E66" s="616"/>
      <c r="F66" s="616"/>
      <c r="G66" s="616"/>
      <c r="H66" s="616"/>
      <c r="I66" s="616"/>
      <c r="J66" s="616"/>
    </row>
    <row r="67" spans="5:10" x14ac:dyDescent="0.2">
      <c r="E67" s="616"/>
      <c r="F67" s="616"/>
      <c r="G67" s="616"/>
      <c r="H67" s="616"/>
      <c r="I67" s="616"/>
      <c r="J67" s="616"/>
    </row>
    <row r="68" spans="5:10" x14ac:dyDescent="0.2">
      <c r="E68" s="616"/>
      <c r="F68" s="616"/>
      <c r="G68" s="616"/>
      <c r="H68" s="616"/>
      <c r="I68" s="616"/>
      <c r="J68" s="616"/>
    </row>
    <row r="69" spans="5:10" x14ac:dyDescent="0.2">
      <c r="E69" s="616"/>
      <c r="F69" s="616"/>
      <c r="G69" s="616"/>
      <c r="H69" s="616"/>
      <c r="I69" s="616"/>
      <c r="J69" s="616"/>
    </row>
    <row r="70" spans="5:10" x14ac:dyDescent="0.2">
      <c r="E70" s="616"/>
      <c r="F70" s="616"/>
      <c r="G70" s="616"/>
      <c r="H70" s="616"/>
      <c r="I70" s="616"/>
      <c r="J70" s="616"/>
    </row>
    <row r="71" spans="5:10" x14ac:dyDescent="0.2">
      <c r="E71" s="616"/>
      <c r="F71" s="616"/>
      <c r="G71" s="616"/>
      <c r="H71" s="616"/>
      <c r="I71" s="616"/>
      <c r="J71" s="616"/>
    </row>
    <row r="72" spans="5:10" x14ac:dyDescent="0.2">
      <c r="E72" s="616"/>
      <c r="F72" s="616"/>
      <c r="G72" s="616"/>
      <c r="H72" s="616"/>
      <c r="I72" s="616"/>
      <c r="J72" s="616"/>
    </row>
    <row r="73" spans="5:10" x14ac:dyDescent="0.2">
      <c r="E73" s="616"/>
      <c r="F73" s="616"/>
      <c r="G73" s="616"/>
      <c r="H73" s="616"/>
      <c r="I73" s="616"/>
      <c r="J73" s="616"/>
    </row>
    <row r="74" spans="5:10" x14ac:dyDescent="0.2">
      <c r="E74" s="616"/>
      <c r="F74" s="616"/>
      <c r="G74" s="616"/>
      <c r="H74" s="616"/>
      <c r="I74" s="616"/>
      <c r="J74" s="616"/>
    </row>
    <row r="75" spans="5:10" x14ac:dyDescent="0.2">
      <c r="E75" s="616"/>
      <c r="F75" s="616"/>
      <c r="G75" s="616"/>
      <c r="H75" s="616"/>
      <c r="I75" s="616"/>
      <c r="J75" s="616"/>
    </row>
    <row r="76" spans="5:10" x14ac:dyDescent="0.2">
      <c r="E76" s="616"/>
      <c r="F76" s="616"/>
      <c r="G76" s="616"/>
      <c r="H76" s="616"/>
      <c r="I76" s="616"/>
      <c r="J76" s="616"/>
    </row>
    <row r="77" spans="5:10" x14ac:dyDescent="0.2">
      <c r="E77" s="616"/>
      <c r="F77" s="616"/>
      <c r="G77" s="616"/>
      <c r="H77" s="616"/>
      <c r="I77" s="616"/>
      <c r="J77" s="616"/>
    </row>
    <row r="78" spans="5:10" x14ac:dyDescent="0.2">
      <c r="E78" s="616"/>
      <c r="F78" s="616"/>
      <c r="G78" s="616"/>
      <c r="H78" s="616"/>
      <c r="I78" s="616"/>
      <c r="J78" s="616"/>
    </row>
    <row r="79" spans="5:10" x14ac:dyDescent="0.2">
      <c r="E79" s="616"/>
      <c r="F79" s="616"/>
      <c r="G79" s="616"/>
      <c r="H79" s="616"/>
      <c r="I79" s="616"/>
      <c r="J79" s="616"/>
    </row>
    <row r="80" spans="5:10" x14ac:dyDescent="0.2">
      <c r="E80" s="616"/>
      <c r="F80" s="616"/>
      <c r="G80" s="616"/>
      <c r="H80" s="616"/>
      <c r="I80" s="616"/>
      <c r="J80" s="616"/>
    </row>
    <row r="81" spans="5:10" x14ac:dyDescent="0.2">
      <c r="E81" s="616"/>
      <c r="F81" s="616"/>
      <c r="G81" s="616"/>
      <c r="H81" s="616"/>
      <c r="I81" s="616"/>
      <c r="J81" s="616"/>
    </row>
    <row r="82" spans="5:10" x14ac:dyDescent="0.2">
      <c r="E82" s="616"/>
      <c r="F82" s="616"/>
      <c r="G82" s="616"/>
      <c r="H82" s="616"/>
      <c r="I82" s="616"/>
      <c r="J82" s="616"/>
    </row>
    <row r="83" spans="5:10" x14ac:dyDescent="0.2">
      <c r="E83" s="616"/>
      <c r="F83" s="616"/>
      <c r="G83" s="616"/>
      <c r="H83" s="616"/>
      <c r="I83" s="616"/>
      <c r="J83" s="616"/>
    </row>
    <row r="84" spans="5:10" x14ac:dyDescent="0.2">
      <c r="E84" s="616"/>
      <c r="F84" s="616"/>
      <c r="G84" s="616"/>
      <c r="H84" s="616"/>
      <c r="I84" s="616"/>
      <c r="J84" s="616"/>
    </row>
    <row r="85" spans="5:10" x14ac:dyDescent="0.2">
      <c r="E85" s="616"/>
      <c r="F85" s="616"/>
      <c r="G85" s="616"/>
      <c r="H85" s="616"/>
      <c r="I85" s="616"/>
      <c r="J85" s="616"/>
    </row>
    <row r="86" spans="5:10" x14ac:dyDescent="0.2">
      <c r="E86" s="616"/>
      <c r="F86" s="616"/>
      <c r="G86" s="616"/>
      <c r="H86" s="616"/>
      <c r="I86" s="616"/>
      <c r="J86" s="616"/>
    </row>
    <row r="87" spans="5:10" x14ac:dyDescent="0.2">
      <c r="E87" s="616"/>
      <c r="F87" s="616"/>
      <c r="G87" s="616"/>
      <c r="H87" s="616"/>
      <c r="I87" s="616"/>
      <c r="J87" s="616"/>
    </row>
    <row r="88" spans="5:10" x14ac:dyDescent="0.2">
      <c r="E88" s="616"/>
      <c r="F88" s="616"/>
      <c r="G88" s="616"/>
      <c r="H88" s="616"/>
      <c r="I88" s="616"/>
      <c r="J88" s="616"/>
    </row>
    <row r="89" spans="5:10" x14ac:dyDescent="0.2">
      <c r="E89" s="616"/>
      <c r="F89" s="616"/>
      <c r="G89" s="616"/>
      <c r="H89" s="616"/>
      <c r="I89" s="616"/>
      <c r="J89" s="616"/>
    </row>
    <row r="90" spans="5:10" x14ac:dyDescent="0.2">
      <c r="E90" s="616"/>
      <c r="F90" s="616"/>
      <c r="G90" s="616"/>
      <c r="H90" s="616"/>
      <c r="I90" s="616"/>
      <c r="J90" s="616"/>
    </row>
    <row r="91" spans="5:10" x14ac:dyDescent="0.2">
      <c r="E91" s="616"/>
      <c r="F91" s="616"/>
      <c r="G91" s="616"/>
      <c r="H91" s="616"/>
      <c r="I91" s="616"/>
      <c r="J91" s="616"/>
    </row>
    <row r="92" spans="5:10" x14ac:dyDescent="0.2">
      <c r="E92" s="616"/>
      <c r="F92" s="616"/>
      <c r="G92" s="616"/>
      <c r="H92" s="616"/>
      <c r="I92" s="616"/>
      <c r="J92" s="616"/>
    </row>
    <row r="93" spans="5:10" x14ac:dyDescent="0.2">
      <c r="E93" s="616"/>
      <c r="F93" s="616"/>
      <c r="G93" s="616"/>
      <c r="H93" s="616"/>
      <c r="I93" s="616"/>
      <c r="J93" s="616"/>
    </row>
    <row r="94" spans="5:10" x14ac:dyDescent="0.2">
      <c r="E94" s="616"/>
      <c r="F94" s="616"/>
      <c r="G94" s="616"/>
      <c r="H94" s="616"/>
      <c r="I94" s="616"/>
      <c r="J94" s="616"/>
    </row>
    <row r="95" spans="5:10" x14ac:dyDescent="0.2">
      <c r="E95" s="616"/>
      <c r="F95" s="616"/>
      <c r="G95" s="616"/>
      <c r="H95" s="616"/>
      <c r="I95" s="616"/>
      <c r="J95" s="616"/>
    </row>
    <row r="96" spans="5:10" x14ac:dyDescent="0.2">
      <c r="E96" s="616"/>
      <c r="F96" s="616"/>
      <c r="G96" s="616"/>
      <c r="H96" s="616"/>
      <c r="I96" s="616"/>
      <c r="J96" s="616"/>
    </row>
    <row r="97" spans="5:10" x14ac:dyDescent="0.2">
      <c r="E97" s="616"/>
      <c r="F97" s="616"/>
      <c r="G97" s="616"/>
      <c r="H97" s="616"/>
      <c r="I97" s="616"/>
      <c r="J97" s="616"/>
    </row>
    <row r="98" spans="5:10" x14ac:dyDescent="0.2">
      <c r="E98" s="616"/>
      <c r="F98" s="616"/>
      <c r="G98" s="616"/>
      <c r="H98" s="616"/>
      <c r="I98" s="616"/>
      <c r="J98" s="616"/>
    </row>
    <row r="99" spans="5:10" x14ac:dyDescent="0.2">
      <c r="E99" s="616"/>
      <c r="F99" s="616"/>
      <c r="G99" s="616"/>
      <c r="H99" s="616"/>
      <c r="I99" s="616"/>
      <c r="J99" s="616"/>
    </row>
    <row r="100" spans="5:10" x14ac:dyDescent="0.2">
      <c r="E100" s="616"/>
      <c r="F100" s="616"/>
      <c r="G100" s="616"/>
      <c r="H100" s="616"/>
      <c r="I100" s="616"/>
      <c r="J100" s="616"/>
    </row>
    <row r="101" spans="5:10" x14ac:dyDescent="0.2">
      <c r="E101" s="616"/>
      <c r="F101" s="616"/>
      <c r="G101" s="616"/>
      <c r="H101" s="616"/>
      <c r="I101" s="616"/>
      <c r="J101" s="616"/>
    </row>
    <row r="102" spans="5:10" x14ac:dyDescent="0.2">
      <c r="E102" s="616"/>
      <c r="F102" s="616"/>
      <c r="G102" s="616"/>
      <c r="H102" s="616"/>
      <c r="I102" s="616"/>
      <c r="J102" s="616"/>
    </row>
    <row r="103" spans="5:10" x14ac:dyDescent="0.2">
      <c r="E103" s="616"/>
      <c r="F103" s="616"/>
      <c r="G103" s="616"/>
      <c r="H103" s="616"/>
      <c r="I103" s="616"/>
      <c r="J103" s="616"/>
    </row>
    <row r="104" spans="5:10" x14ac:dyDescent="0.2">
      <c r="E104" s="616"/>
      <c r="F104" s="616"/>
      <c r="G104" s="616"/>
      <c r="H104" s="616"/>
      <c r="I104" s="616"/>
      <c r="J104" s="616"/>
    </row>
    <row r="105" spans="5:10" x14ac:dyDescent="0.2">
      <c r="E105" s="616"/>
      <c r="F105" s="616"/>
      <c r="G105" s="616"/>
      <c r="H105" s="616"/>
      <c r="I105" s="616"/>
      <c r="J105" s="616"/>
    </row>
    <row r="106" spans="5:10" x14ac:dyDescent="0.2">
      <c r="E106" s="616"/>
      <c r="F106" s="616"/>
      <c r="G106" s="616"/>
      <c r="H106" s="616"/>
      <c r="I106" s="616"/>
      <c r="J106" s="616"/>
    </row>
    <row r="107" spans="5:10" x14ac:dyDescent="0.2">
      <c r="E107" s="616"/>
      <c r="F107" s="616"/>
      <c r="G107" s="616"/>
      <c r="H107" s="616"/>
      <c r="I107" s="616"/>
      <c r="J107" s="616"/>
    </row>
    <row r="108" spans="5:10" x14ac:dyDescent="0.2">
      <c r="E108" s="616"/>
      <c r="F108" s="616"/>
      <c r="G108" s="616"/>
      <c r="H108" s="616"/>
      <c r="I108" s="616"/>
      <c r="J108" s="616"/>
    </row>
    <row r="109" spans="5:10" x14ac:dyDescent="0.2">
      <c r="E109" s="616"/>
      <c r="F109" s="616"/>
      <c r="G109" s="616"/>
      <c r="H109" s="616"/>
      <c r="I109" s="616"/>
      <c r="J109" s="616"/>
    </row>
    <row r="110" spans="5:10" x14ac:dyDescent="0.2">
      <c r="E110" s="616"/>
      <c r="F110" s="616"/>
      <c r="G110" s="616"/>
      <c r="H110" s="616"/>
      <c r="I110" s="616"/>
      <c r="J110" s="616"/>
    </row>
    <row r="111" spans="5:10" x14ac:dyDescent="0.2">
      <c r="E111" s="616"/>
      <c r="F111" s="616"/>
      <c r="G111" s="616"/>
      <c r="H111" s="616"/>
      <c r="I111" s="616"/>
      <c r="J111" s="616"/>
    </row>
    <row r="112" spans="5:10" x14ac:dyDescent="0.2">
      <c r="E112" s="616"/>
      <c r="F112" s="616"/>
      <c r="G112" s="616"/>
      <c r="H112" s="616"/>
      <c r="I112" s="616"/>
      <c r="J112" s="616"/>
    </row>
    <row r="113" spans="5:10" x14ac:dyDescent="0.2">
      <c r="E113" s="616"/>
      <c r="F113" s="616"/>
      <c r="G113" s="616"/>
      <c r="H113" s="616"/>
      <c r="I113" s="616"/>
      <c r="J113" s="616"/>
    </row>
    <row r="114" spans="5:10" x14ac:dyDescent="0.2">
      <c r="E114" s="616"/>
      <c r="F114" s="616"/>
      <c r="G114" s="616"/>
      <c r="H114" s="616"/>
      <c r="I114" s="616"/>
      <c r="J114" s="616"/>
    </row>
    <row r="115" spans="5:10" x14ac:dyDescent="0.2">
      <c r="E115" s="616"/>
      <c r="F115" s="616"/>
      <c r="G115" s="616"/>
      <c r="H115" s="616"/>
      <c r="I115" s="616"/>
      <c r="J115" s="616"/>
    </row>
    <row r="116" spans="5:10" x14ac:dyDescent="0.2">
      <c r="E116" s="616"/>
      <c r="F116" s="616"/>
      <c r="G116" s="616"/>
      <c r="H116" s="616"/>
      <c r="I116" s="616"/>
      <c r="J116" s="616"/>
    </row>
    <row r="117" spans="5:10" x14ac:dyDescent="0.2">
      <c r="E117" s="616"/>
      <c r="F117" s="616"/>
      <c r="G117" s="616"/>
      <c r="H117" s="616"/>
      <c r="I117" s="616"/>
      <c r="J117" s="616"/>
    </row>
    <row r="118" spans="5:10" x14ac:dyDescent="0.2">
      <c r="E118" s="616"/>
      <c r="F118" s="616"/>
      <c r="G118" s="616"/>
      <c r="H118" s="616"/>
      <c r="I118" s="616"/>
      <c r="J118" s="616"/>
    </row>
    <row r="119" spans="5:10" x14ac:dyDescent="0.2">
      <c r="E119" s="616"/>
      <c r="F119" s="616"/>
      <c r="G119" s="616"/>
      <c r="H119" s="616"/>
      <c r="I119" s="616"/>
      <c r="J119" s="616"/>
    </row>
    <row r="120" spans="5:10" x14ac:dyDescent="0.2">
      <c r="E120" s="616"/>
      <c r="F120" s="616"/>
      <c r="G120" s="616"/>
      <c r="H120" s="616"/>
      <c r="I120" s="616"/>
      <c r="J120" s="616"/>
    </row>
    <row r="121" spans="5:10" x14ac:dyDescent="0.2">
      <c r="E121" s="616"/>
      <c r="F121" s="616"/>
      <c r="G121" s="616"/>
      <c r="H121" s="616"/>
      <c r="I121" s="616"/>
      <c r="J121" s="616"/>
    </row>
    <row r="122" spans="5:10" x14ac:dyDescent="0.2">
      <c r="E122" s="616"/>
      <c r="F122" s="616"/>
      <c r="G122" s="616"/>
      <c r="H122" s="616"/>
      <c r="I122" s="616"/>
      <c r="J122" s="616"/>
    </row>
    <row r="123" spans="5:10" x14ac:dyDescent="0.2">
      <c r="E123" s="616"/>
      <c r="F123" s="616"/>
      <c r="G123" s="616"/>
      <c r="H123" s="616"/>
      <c r="I123" s="616"/>
      <c r="J123" s="616"/>
    </row>
    <row r="124" spans="5:10" x14ac:dyDescent="0.2">
      <c r="E124" s="616"/>
      <c r="F124" s="616"/>
      <c r="G124" s="616"/>
      <c r="H124" s="616"/>
      <c r="I124" s="616"/>
      <c r="J124" s="616"/>
    </row>
    <row r="125" spans="5:10" x14ac:dyDescent="0.2">
      <c r="E125" s="616"/>
      <c r="F125" s="616"/>
      <c r="G125" s="616"/>
      <c r="H125" s="616"/>
      <c r="I125" s="616"/>
      <c r="J125" s="616"/>
    </row>
    <row r="126" spans="5:10" x14ac:dyDescent="0.2">
      <c r="E126" s="616"/>
      <c r="F126" s="616"/>
      <c r="G126" s="616"/>
      <c r="H126" s="616"/>
      <c r="I126" s="616"/>
      <c r="J126" s="616"/>
    </row>
    <row r="127" spans="5:10" x14ac:dyDescent="0.2">
      <c r="E127" s="616"/>
      <c r="F127" s="616"/>
      <c r="G127" s="616"/>
      <c r="H127" s="616"/>
      <c r="I127" s="616"/>
      <c r="J127" s="616"/>
    </row>
    <row r="128" spans="5:10" x14ac:dyDescent="0.2">
      <c r="E128" s="616"/>
      <c r="F128" s="616"/>
      <c r="G128" s="616"/>
      <c r="H128" s="616"/>
      <c r="I128" s="616"/>
      <c r="J128" s="616"/>
    </row>
    <row r="129" spans="5:10" x14ac:dyDescent="0.2">
      <c r="E129" s="616"/>
      <c r="F129" s="616"/>
      <c r="G129" s="616"/>
      <c r="H129" s="616"/>
      <c r="I129" s="616"/>
      <c r="J129" s="616"/>
    </row>
    <row r="130" spans="5:10" x14ac:dyDescent="0.2">
      <c r="E130" s="616"/>
      <c r="F130" s="616"/>
      <c r="G130" s="616"/>
      <c r="H130" s="616"/>
      <c r="I130" s="616"/>
      <c r="J130" s="616"/>
    </row>
    <row r="131" spans="5:10" x14ac:dyDescent="0.2">
      <c r="E131" s="616"/>
      <c r="F131" s="616"/>
      <c r="G131" s="616"/>
      <c r="H131" s="616"/>
      <c r="I131" s="616"/>
      <c r="J131" s="616"/>
    </row>
    <row r="132" spans="5:10" x14ac:dyDescent="0.2">
      <c r="E132" s="616"/>
      <c r="F132" s="616"/>
      <c r="G132" s="616"/>
      <c r="H132" s="616"/>
      <c r="I132" s="616"/>
      <c r="J132" s="616"/>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Andrés</cp:lastModifiedBy>
  <cp:revision/>
  <cp:lastPrinted>2018-11-07T13:36:21Z</cp:lastPrinted>
  <dcterms:created xsi:type="dcterms:W3CDTF">2014-12-30T19:27:19Z</dcterms:created>
  <dcterms:modified xsi:type="dcterms:W3CDTF">2021-05-26T19:37:10Z</dcterms:modified>
</cp:coreProperties>
</file>