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3510" yWindow="600" windowWidth="13395" windowHeight="11760" firstSheet="21" activeTab="21"/>
  </bookViews>
  <sheets>
    <sheet name="INSTRUCTIVO" sheetId="28" r:id="rId1"/>
    <sheet name="CONTEXTO" sheetId="4" r:id="rId2"/>
    <sheet name="Hoja1" sheetId="30" state="hidden" r:id="rId3"/>
    <sheet name="Hoja2" sheetId="31" state="hidden" r:id="rId4"/>
    <sheet name="PRIORIZACIÓN DE CAUSA" sheetId="24" r:id="rId5"/>
    <sheet name="matriz definicion riesgo" sheetId="5" state="hidden" r:id="rId6"/>
    <sheet name="IDENTIFICACION" sheetId="6" state="hidden" r:id="rId7"/>
    <sheet name="DOFA" sheetId="23" r:id="rId8"/>
    <sheet name="IDENTIFICACION DE RIESGOS G Y C" sheetId="20" r:id="rId9"/>
    <sheet name="DESCRIPCION" sheetId="22" r:id="rId10"/>
    <sheet name="PROBABILIDAD" sheetId="8" r:id="rId11"/>
    <sheet name=" IMPACTO RIESGOS GESTION" sheetId="13" r:id="rId12"/>
    <sheet name=" IMPACTO RIESGOS CORRUPCION" sheetId="25" r:id="rId13"/>
    <sheet name="VALORACIÓN ZONA RIESGO INHERENT" sheetId="16" r:id="rId14"/>
    <sheet name="Hoja7" sheetId="35" state="hidden" r:id="rId15"/>
    <sheet name="Hoja3" sheetId="21" state="hidden" r:id="rId16"/>
    <sheet name="CONTROLES Y EVALUACION" sheetId="3" r:id="rId17"/>
    <sheet name="Hoja8" sheetId="36" state="hidden" r:id="rId18"/>
    <sheet name="SOLIDEZ DE LOS CONTROLES" sheetId="26" r:id="rId19"/>
    <sheet name="VALORACIÓN ZONA-RIESGO RESIDUAL" sheetId="29" r:id="rId20"/>
    <sheet name="Hoja6" sheetId="34" state="hidden" r:id="rId21"/>
    <sheet name="MAPA DE RIESGO ADMON" sheetId="1" r:id="rId22"/>
    <sheet name="Hoja9" sheetId="37" r:id="rId23"/>
    <sheet name="Hoja5" sheetId="33" state="hidden" r:id="rId24"/>
    <sheet name="Hoja4" sheetId="32" state="hidden" r:id="rId25"/>
  </sheets>
  <externalReferences>
    <externalReference r:id="rId26"/>
    <externalReference r:id="rId27"/>
  </externalReferences>
  <definedNames>
    <definedName name="_xlnm.Print_Titles" localSheetId="9">DESCRIPCION!$1:$11</definedName>
    <definedName name="_xlnm.Print_Titles" localSheetId="8">'IDENTIFICACION DE RIESGOS G Y C'!$1:$11</definedName>
  </definedNames>
  <calcPr calcId="145621"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7" i="1" l="1"/>
  <c r="L26" i="1"/>
  <c r="B20" i="20"/>
  <c r="B18" i="20"/>
  <c r="B19" i="20"/>
  <c r="F22" i="1"/>
  <c r="E22" i="1"/>
  <c r="C22" i="1"/>
  <c r="A143" i="3"/>
  <c r="A132" i="3"/>
  <c r="A121" i="3"/>
  <c r="A110" i="3"/>
  <c r="A15" i="13"/>
  <c r="E22" i="26"/>
  <c r="E23" i="26"/>
  <c r="E24" i="26"/>
  <c r="E25" i="26"/>
  <c r="B28" i="26"/>
  <c r="G99" i="3"/>
  <c r="B38" i="24"/>
  <c r="A21" i="22"/>
  <c r="A22" i="26"/>
  <c r="A99" i="3"/>
  <c r="S37" i="24"/>
  <c r="S38" i="24"/>
  <c r="S39" i="24"/>
  <c r="S40" i="24"/>
  <c r="S41" i="24"/>
  <c r="S42" i="24"/>
  <c r="S43" i="24"/>
  <c r="S44" i="24"/>
  <c r="R42" i="24"/>
  <c r="R43" i="24"/>
  <c r="R44" i="24"/>
  <c r="R37" i="24"/>
  <c r="R38" i="24"/>
  <c r="R39" i="24"/>
  <c r="R40" i="24"/>
  <c r="R41" i="24"/>
  <c r="B44" i="24"/>
  <c r="B43" i="24"/>
  <c r="B42" i="24"/>
  <c r="B41" i="24"/>
  <c r="B40" i="24"/>
  <c r="B39" i="24"/>
  <c r="B37" i="24"/>
  <c r="A12" i="4"/>
  <c r="A10" i="1"/>
  <c r="F13" i="1"/>
  <c r="F10" i="1"/>
  <c r="B18" i="24"/>
  <c r="B17" i="24"/>
  <c r="K15" i="1"/>
  <c r="K16" i="1"/>
  <c r="K18" i="1"/>
  <c r="L17" i="1"/>
  <c r="L21" i="1"/>
  <c r="L13" i="1"/>
  <c r="L14" i="1"/>
  <c r="G44" i="3"/>
  <c r="G45" i="3"/>
  <c r="G46" i="3"/>
  <c r="G47" i="3"/>
  <c r="G48" i="3"/>
  <c r="G49" i="3"/>
  <c r="G50" i="3"/>
  <c r="E18" i="22"/>
  <c r="D17" i="22"/>
  <c r="B10" i="24"/>
  <c r="J21" i="1"/>
  <c r="K21" i="1"/>
  <c r="F48" i="1"/>
  <c r="E48" i="1"/>
  <c r="F44" i="1"/>
  <c r="E44" i="1"/>
  <c r="F40" i="1"/>
  <c r="E40" i="1"/>
  <c r="F36" i="1"/>
  <c r="E36" i="1"/>
  <c r="F32" i="1"/>
  <c r="E32" i="1"/>
  <c r="F28" i="1"/>
  <c r="E28" i="1"/>
  <c r="F18" i="1"/>
  <c r="E18" i="1"/>
  <c r="E13" i="1"/>
  <c r="E10" i="1"/>
  <c r="J16" i="1"/>
  <c r="J17" i="1"/>
  <c r="K17" i="1"/>
  <c r="J13" i="1"/>
  <c r="K13" i="1"/>
  <c r="J10" i="1"/>
  <c r="J11" i="1"/>
  <c r="J12" i="1"/>
  <c r="K10" i="1"/>
  <c r="K11" i="1"/>
  <c r="K12" i="1"/>
  <c r="E45" i="26"/>
  <c r="E44" i="26"/>
  <c r="E43" i="26"/>
  <c r="E41" i="26"/>
  <c r="E40" i="26"/>
  <c r="E39" i="26"/>
  <c r="E37" i="26"/>
  <c r="E36" i="26"/>
  <c r="E35" i="26"/>
  <c r="E33" i="26"/>
  <c r="E32" i="26"/>
  <c r="E31" i="26"/>
  <c r="E20" i="26"/>
  <c r="E18" i="26"/>
  <c r="E16" i="26"/>
  <c r="E15" i="26"/>
  <c r="E19" i="26"/>
  <c r="G55" i="3"/>
  <c r="G56" i="3"/>
  <c r="G57" i="3"/>
  <c r="G58" i="3"/>
  <c r="G59" i="3"/>
  <c r="G60" i="3"/>
  <c r="G61" i="3"/>
  <c r="A7" i="24"/>
  <c r="A6" i="24"/>
  <c r="A17" i="26"/>
  <c r="A21" i="26"/>
  <c r="A30" i="26"/>
  <c r="A34" i="26"/>
  <c r="F38" i="26"/>
  <c r="A42" i="26"/>
  <c r="E12" i="26"/>
  <c r="E14" i="26"/>
  <c r="E11" i="26"/>
  <c r="B30" i="24"/>
  <c r="B29" i="24"/>
  <c r="B36" i="24"/>
  <c r="B35" i="24"/>
  <c r="B34" i="24"/>
  <c r="B33" i="24"/>
  <c r="B32" i="24"/>
  <c r="B31" i="24"/>
  <c r="S32" i="24"/>
  <c r="T32" i="24"/>
  <c r="S33" i="24"/>
  <c r="T33" i="24"/>
  <c r="S34" i="24"/>
  <c r="T34" i="24"/>
  <c r="S35" i="24"/>
  <c r="T35" i="24"/>
  <c r="S36" i="24"/>
  <c r="T36" i="24"/>
  <c r="S31" i="24"/>
  <c r="T31" i="24"/>
  <c r="S30" i="24"/>
  <c r="T30" i="24"/>
  <c r="R32" i="24"/>
  <c r="R33" i="24"/>
  <c r="R34" i="24"/>
  <c r="R35" i="24"/>
  <c r="R36" i="24"/>
  <c r="R31" i="24"/>
  <c r="R30" i="24"/>
  <c r="R10" i="24"/>
  <c r="B28" i="24"/>
  <c r="B27" i="24"/>
  <c r="B26" i="24"/>
  <c r="B25" i="24"/>
  <c r="B24" i="24"/>
  <c r="B23" i="24"/>
  <c r="B22" i="24"/>
  <c r="B21" i="24"/>
  <c r="B20" i="24"/>
  <c r="B19" i="24"/>
  <c r="B16" i="24"/>
  <c r="B15" i="24"/>
  <c r="B14" i="24"/>
  <c r="B13" i="24"/>
  <c r="B12" i="24"/>
  <c r="B11" i="24"/>
  <c r="S25" i="24"/>
  <c r="T25" i="24"/>
  <c r="S26" i="24"/>
  <c r="T26" i="24"/>
  <c r="S27" i="24"/>
  <c r="T27" i="24"/>
  <c r="S28" i="24"/>
  <c r="T28" i="24"/>
  <c r="S29" i="24"/>
  <c r="T29" i="24"/>
  <c r="R25" i="24"/>
  <c r="R26" i="24"/>
  <c r="R27" i="24"/>
  <c r="R28" i="24"/>
  <c r="R2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95" i="29"/>
  <c r="K74" i="29"/>
  <c r="K116" i="29"/>
  <c r="K53" i="29"/>
  <c r="K32" i="29"/>
  <c r="K192" i="16"/>
  <c r="K202"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91" i="16"/>
  <c r="K96" i="29"/>
  <c r="K131" i="16"/>
  <c r="K138" i="29"/>
  <c r="K71" i="16"/>
  <c r="K75" i="29"/>
  <c r="K111" i="16"/>
  <c r="K117" i="29"/>
  <c r="K151" i="16"/>
  <c r="K159" i="29"/>
  <c r="J41" i="16"/>
  <c r="J39" i="16"/>
  <c r="J23" i="16"/>
  <c r="J21" i="16"/>
  <c r="J19" i="16"/>
  <c r="J37" i="16"/>
  <c r="K31" i="16"/>
  <c r="K33" i="29"/>
  <c r="J17" i="16"/>
  <c r="K11" i="16"/>
  <c r="K12" i="29"/>
  <c r="S14" i="8"/>
  <c r="T14" i="8"/>
  <c r="R14" i="8"/>
  <c r="C45" i="26"/>
  <c r="C44" i="26"/>
  <c r="C43" i="26"/>
  <c r="C41" i="26"/>
  <c r="C40" i="26"/>
  <c r="C39" i="26"/>
  <c r="C37" i="26"/>
  <c r="C36" i="26"/>
  <c r="C35" i="26"/>
  <c r="C33" i="26"/>
  <c r="C32" i="26"/>
  <c r="C31" i="26"/>
  <c r="C29" i="26"/>
  <c r="C20" i="26"/>
  <c r="C19" i="26"/>
  <c r="C18" i="26"/>
  <c r="C16" i="26"/>
  <c r="C15" i="26"/>
  <c r="C12" i="26"/>
  <c r="C14" i="26"/>
  <c r="D32" i="16"/>
  <c r="J12" i="20"/>
  <c r="C10" i="1"/>
  <c r="G48" i="1"/>
  <c r="G44" i="1"/>
  <c r="G40" i="1"/>
  <c r="G36" i="1"/>
  <c r="G32" i="1"/>
  <c r="G28" i="1"/>
  <c r="G22" i="1"/>
  <c r="G18" i="1"/>
  <c r="G13" i="1"/>
  <c r="G10" i="1"/>
  <c r="A9" i="29"/>
  <c r="A8" i="29"/>
  <c r="C1" i="29"/>
  <c r="J30" i="20"/>
  <c r="C36" i="1"/>
  <c r="C11" i="26"/>
  <c r="B29" i="26"/>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7" i="3"/>
  <c r="G126" i="3"/>
  <c r="G125" i="3"/>
  <c r="G124" i="3"/>
  <c r="G123" i="3"/>
  <c r="G122" i="3"/>
  <c r="G121" i="3"/>
  <c r="G116" i="3"/>
  <c r="G115" i="3"/>
  <c r="G114" i="3"/>
  <c r="G113" i="3"/>
  <c r="G112" i="3"/>
  <c r="G111" i="3"/>
  <c r="G110" i="3"/>
  <c r="G105" i="3"/>
  <c r="G104" i="3"/>
  <c r="G103" i="3"/>
  <c r="G102" i="3"/>
  <c r="G101" i="3"/>
  <c r="G100" i="3"/>
  <c r="E40" i="22"/>
  <c r="E39" i="22"/>
  <c r="E38" i="22"/>
  <c r="D40" i="22"/>
  <c r="B45" i="26"/>
  <c r="D39" i="22"/>
  <c r="B44" i="26"/>
  <c r="D38" i="22"/>
  <c r="B43" i="26"/>
  <c r="E37" i="22"/>
  <c r="E36" i="22"/>
  <c r="E35" i="22"/>
  <c r="D37" i="22"/>
  <c r="D46" i="1"/>
  <c r="D36" i="22"/>
  <c r="D45" i="1"/>
  <c r="D35" i="22"/>
  <c r="D44" i="1"/>
  <c r="E34" i="22"/>
  <c r="E33" i="22"/>
  <c r="E32" i="22"/>
  <c r="D34" i="22"/>
  <c r="B37" i="26"/>
  <c r="D33" i="22"/>
  <c r="B36" i="26"/>
  <c r="D32" i="22"/>
  <c r="B35" i="26"/>
  <c r="E31" i="22"/>
  <c r="E30" i="22"/>
  <c r="E29" i="22"/>
  <c r="D31" i="22"/>
  <c r="D38" i="1"/>
  <c r="D30" i="22"/>
  <c r="D37" i="1"/>
  <c r="D29" i="22"/>
  <c r="D36" i="1"/>
  <c r="E28" i="22"/>
  <c r="E27" i="22"/>
  <c r="E26" i="22"/>
  <c r="D28" i="22"/>
  <c r="D34" i="1"/>
  <c r="D27" i="22"/>
  <c r="D26" i="22"/>
  <c r="D30" i="1"/>
  <c r="D25" i="22"/>
  <c r="B26" i="26"/>
  <c r="D25" i="1"/>
  <c r="D24" i="22"/>
  <c r="D23" i="22"/>
  <c r="D22" i="22"/>
  <c r="D21" i="22"/>
  <c r="E19" i="22"/>
  <c r="D20" i="22"/>
  <c r="D20" i="1"/>
  <c r="D19" i="22"/>
  <c r="D19" i="1"/>
  <c r="D18" i="22"/>
  <c r="D18" i="1"/>
  <c r="E15" i="22"/>
  <c r="D16" i="22"/>
  <c r="B55" i="3"/>
  <c r="D15" i="22"/>
  <c r="B15" i="26"/>
  <c r="E14" i="22"/>
  <c r="E13" i="22"/>
  <c r="E12" i="22"/>
  <c r="D13" i="22"/>
  <c r="D11" i="1"/>
  <c r="B44" i="3"/>
  <c r="D12" i="22"/>
  <c r="D10" i="1"/>
  <c r="J15" i="20"/>
  <c r="C13" i="1"/>
  <c r="J18" i="20"/>
  <c r="C18" i="1"/>
  <c r="J27" i="20"/>
  <c r="C32" i="1"/>
  <c r="J33" i="20"/>
  <c r="C40" i="1"/>
  <c r="J36" i="20"/>
  <c r="J39" i="20"/>
  <c r="C48" i="1"/>
  <c r="C38" i="22"/>
  <c r="B23" i="26"/>
  <c r="B121" i="3"/>
  <c r="B24" i="26"/>
  <c r="D24" i="1"/>
  <c r="B132" i="3"/>
  <c r="B22" i="26"/>
  <c r="B110" i="3"/>
  <c r="B143" i="3"/>
  <c r="B25" i="26"/>
  <c r="D26" i="1"/>
  <c r="D22" i="1"/>
  <c r="G139" i="3"/>
  <c r="H132" i="3"/>
  <c r="G249" i="3"/>
  <c r="H242" i="3"/>
  <c r="J242" i="3"/>
  <c r="G161" i="3"/>
  <c r="H154" i="3"/>
  <c r="J154" i="3"/>
  <c r="G205" i="3"/>
  <c r="H198" i="3"/>
  <c r="D36" i="26"/>
  <c r="F36" i="26"/>
  <c r="G36" i="26"/>
  <c r="G271" i="3"/>
  <c r="H264" i="3"/>
  <c r="D44" i="26"/>
  <c r="F44" i="26"/>
  <c r="G44" i="26"/>
  <c r="B275" i="3"/>
  <c r="D42" i="1"/>
  <c r="B18" i="26"/>
  <c r="B31" i="26"/>
  <c r="D15" i="1"/>
  <c r="B39" i="26"/>
  <c r="D23" i="1"/>
  <c r="C29" i="22"/>
  <c r="B209" i="3"/>
  <c r="D41" i="1"/>
  <c r="B253" i="3"/>
  <c r="D33" i="1"/>
  <c r="D49" i="1"/>
  <c r="B187" i="3"/>
  <c r="B11" i="26"/>
  <c r="D50" i="1"/>
  <c r="G128" i="3"/>
  <c r="H121" i="3"/>
  <c r="D23" i="26"/>
  <c r="F23" i="26"/>
  <c r="G238" i="3"/>
  <c r="H231" i="3"/>
  <c r="G117" i="3"/>
  <c r="H110" i="3"/>
  <c r="D22" i="26"/>
  <c r="F22" i="26"/>
  <c r="G183" i="3"/>
  <c r="H176" i="3"/>
  <c r="G227" i="3"/>
  <c r="H220" i="3"/>
  <c r="B22" i="3"/>
  <c r="B33" i="3"/>
  <c r="B66" i="3"/>
  <c r="B88" i="3"/>
  <c r="B154" i="3"/>
  <c r="B176" i="3"/>
  <c r="B198" i="3"/>
  <c r="B220" i="3"/>
  <c r="B242" i="3"/>
  <c r="B264" i="3"/>
  <c r="B14" i="26"/>
  <c r="B16" i="26"/>
  <c r="B19" i="26"/>
  <c r="B32" i="26"/>
  <c r="B40" i="26"/>
  <c r="C32" i="22"/>
  <c r="B99" i="3"/>
  <c r="B231" i="3"/>
  <c r="D14" i="1"/>
  <c r="C26" i="22"/>
  <c r="C35" i="22"/>
  <c r="C44" i="1"/>
  <c r="C28" i="1"/>
  <c r="G106" i="3"/>
  <c r="H99" i="3"/>
  <c r="D26" i="26"/>
  <c r="G150" i="3"/>
  <c r="H143" i="3"/>
  <c r="D25" i="26"/>
  <c r="F25" i="26"/>
  <c r="G172" i="3"/>
  <c r="H165" i="3"/>
  <c r="G216" i="3"/>
  <c r="H209" i="3"/>
  <c r="G260" i="3"/>
  <c r="H253" i="3"/>
  <c r="G282" i="3"/>
  <c r="H275" i="3"/>
  <c r="B12" i="26"/>
  <c r="B20" i="26"/>
  <c r="B33" i="26"/>
  <c r="B41" i="26"/>
  <c r="D13" i="1"/>
  <c r="D32" i="1"/>
  <c r="D40" i="1"/>
  <c r="D48" i="1"/>
  <c r="B77" i="3"/>
  <c r="B165" i="3"/>
  <c r="G194" i="3"/>
  <c r="H187" i="3"/>
  <c r="G12" i="3"/>
  <c r="J132" i="3"/>
  <c r="D24" i="26"/>
  <c r="F24" i="26"/>
  <c r="J198" i="3"/>
  <c r="K198" i="3"/>
  <c r="D31" i="26"/>
  <c r="F31" i="26"/>
  <c r="D41" i="26"/>
  <c r="F41" i="26"/>
  <c r="G41" i="26"/>
  <c r="G28" i="26"/>
  <c r="G23" i="26"/>
  <c r="J264" i="3"/>
  <c r="K264" i="3"/>
  <c r="J209" i="3"/>
  <c r="D37" i="26"/>
  <c r="F37" i="26"/>
  <c r="G37" i="26"/>
  <c r="J220" i="3"/>
  <c r="D39" i="26"/>
  <c r="F39" i="26"/>
  <c r="G39" i="26"/>
  <c r="J165" i="3"/>
  <c r="D32" i="26"/>
  <c r="F32" i="26"/>
  <c r="G32" i="26"/>
  <c r="J187" i="3"/>
  <c r="D35" i="26"/>
  <c r="F35" i="26"/>
  <c r="G35" i="26"/>
  <c r="G24" i="26"/>
  <c r="J231" i="3"/>
  <c r="D40" i="26"/>
  <c r="F40" i="26"/>
  <c r="G40" i="26"/>
  <c r="K154" i="3"/>
  <c r="J275" i="3"/>
  <c r="D45" i="26"/>
  <c r="F45" i="26"/>
  <c r="G45" i="26"/>
  <c r="J143" i="3"/>
  <c r="J253" i="3"/>
  <c r="D43" i="26"/>
  <c r="F43" i="26"/>
  <c r="G43" i="26"/>
  <c r="J99" i="3"/>
  <c r="E26" i="26"/>
  <c r="F26" i="26"/>
  <c r="G26" i="26"/>
  <c r="K242" i="3"/>
  <c r="G25" i="26"/>
  <c r="K132" i="3"/>
  <c r="J176" i="3"/>
  <c r="D33" i="26"/>
  <c r="F33" i="26"/>
  <c r="G33" i="26"/>
  <c r="J121" i="3"/>
  <c r="C18" i="22"/>
  <c r="C15" i="22"/>
  <c r="C12" i="22"/>
  <c r="G31" i="26"/>
  <c r="G34" i="26"/>
  <c r="H31" i="26"/>
  <c r="K139" i="29"/>
  <c r="K121" i="3"/>
  <c r="K118" i="29"/>
  <c r="K275" i="3"/>
  <c r="K176" i="3"/>
  <c r="K143" i="3"/>
  <c r="K165" i="3"/>
  <c r="K209" i="3"/>
  <c r="K99" i="3"/>
  <c r="K253" i="3"/>
  <c r="G46" i="26"/>
  <c r="H43" i="26"/>
  <c r="K203" i="29"/>
  <c r="K231" i="3"/>
  <c r="K187" i="3"/>
  <c r="G38" i="26"/>
  <c r="H35" i="26"/>
  <c r="K160" i="29"/>
  <c r="K220" i="3"/>
  <c r="G42" i="26"/>
  <c r="H39" i="26"/>
  <c r="K182" i="29"/>
  <c r="B1" i="26"/>
  <c r="B1" i="3"/>
  <c r="C1" i="16"/>
  <c r="B1" i="25"/>
  <c r="E21" i="13"/>
  <c r="E22" i="13"/>
  <c r="C22" i="13"/>
  <c r="C21" i="13"/>
  <c r="B1" i="13"/>
  <c r="A38" i="22"/>
  <c r="A43" i="26"/>
  <c r="A35" i="22"/>
  <c r="A32" i="22"/>
  <c r="A29" i="22"/>
  <c r="A26" i="22"/>
  <c r="A12" i="22"/>
  <c r="A11" i="26"/>
  <c r="B1" i="8"/>
  <c r="A18" i="22"/>
  <c r="A15" i="22"/>
  <c r="A55" i="3"/>
  <c r="B1" i="22"/>
  <c r="B1" i="20"/>
  <c r="S10" i="24"/>
  <c r="A6" i="23"/>
  <c r="A6" i="3"/>
  <c r="A9" i="16"/>
  <c r="A8" i="16"/>
  <c r="A8" i="13"/>
  <c r="A6" i="13"/>
  <c r="A9" i="8"/>
  <c r="A8" i="8"/>
  <c r="A9" i="22"/>
  <c r="A8" i="22"/>
  <c r="A8" i="20"/>
  <c r="A9" i="20"/>
  <c r="T10" i="24"/>
  <c r="A13" i="25"/>
  <c r="A16" i="8"/>
  <c r="B74" i="29"/>
  <c r="B71" i="16"/>
  <c r="B22" i="1"/>
  <c r="A20" i="8"/>
  <c r="B158" i="29"/>
  <c r="A198" i="3"/>
  <c r="A35" i="26"/>
  <c r="B151" i="16"/>
  <c r="A209" i="3"/>
  <c r="A187" i="3"/>
  <c r="B40" i="1"/>
  <c r="A13" i="8"/>
  <c r="B11" i="29"/>
  <c r="B11" i="16"/>
  <c r="A22" i="3"/>
  <c r="B10" i="1"/>
  <c r="A11" i="3"/>
  <c r="A19" i="8"/>
  <c r="B137" i="29"/>
  <c r="A176" i="3"/>
  <c r="A154" i="3"/>
  <c r="A31" i="26"/>
  <c r="A165" i="3"/>
  <c r="B131" i="16"/>
  <c r="B36" i="1"/>
  <c r="A15" i="8"/>
  <c r="B53" i="29"/>
  <c r="A88" i="3"/>
  <c r="A66" i="3"/>
  <c r="A18" i="26"/>
  <c r="A77" i="3"/>
  <c r="B51" i="16"/>
  <c r="B18" i="1"/>
  <c r="A17" i="8"/>
  <c r="B95" i="29"/>
  <c r="B28" i="1"/>
  <c r="B91" i="16"/>
  <c r="A21" i="8"/>
  <c r="B180" i="29"/>
  <c r="A242" i="3"/>
  <c r="A220" i="3"/>
  <c r="B172" i="16"/>
  <c r="A39" i="26"/>
  <c r="A231" i="3"/>
  <c r="B44" i="1"/>
  <c r="B32" i="29"/>
  <c r="A14" i="8"/>
  <c r="B31" i="16"/>
  <c r="A33" i="3"/>
  <c r="A44" i="3"/>
  <c r="A14" i="26"/>
  <c r="B13" i="1"/>
  <c r="A18" i="8"/>
  <c r="B116" i="29"/>
  <c r="B111" i="16"/>
  <c r="B32" i="1"/>
  <c r="A22" i="8"/>
  <c r="B201" i="29"/>
  <c r="B192" i="16"/>
  <c r="A264" i="3"/>
  <c r="A275" i="3"/>
  <c r="A253" i="3"/>
  <c r="B48" i="1"/>
  <c r="A1" i="23"/>
  <c r="B1" i="24"/>
  <c r="E13" i="13"/>
  <c r="S13" i="8"/>
  <c r="T13" i="8"/>
  <c r="D12" i="16"/>
  <c r="A7" i="26"/>
  <c r="A6" i="26"/>
  <c r="A7" i="3"/>
  <c r="A8" i="25"/>
  <c r="A6" i="25"/>
  <c r="B11" i="3"/>
  <c r="R16" i="8"/>
  <c r="S11" i="24"/>
  <c r="S12" i="24"/>
  <c r="T12" i="24"/>
  <c r="S13" i="24"/>
  <c r="T13" i="24"/>
  <c r="S14" i="24"/>
  <c r="T14" i="24"/>
  <c r="S15" i="24"/>
  <c r="T15" i="24"/>
  <c r="S16" i="24"/>
  <c r="T16" i="24"/>
  <c r="S17" i="24"/>
  <c r="T17" i="24"/>
  <c r="S18" i="24"/>
  <c r="T18" i="24"/>
  <c r="S19" i="24"/>
  <c r="T19" i="24"/>
  <c r="S20" i="24"/>
  <c r="T20" i="24"/>
  <c r="S21" i="24"/>
  <c r="T21" i="24"/>
  <c r="S22" i="24"/>
  <c r="T22" i="24"/>
  <c r="S23" i="24"/>
  <c r="T23" i="24"/>
  <c r="S24" i="24"/>
  <c r="T24" i="24"/>
  <c r="R24" i="24"/>
  <c r="R23" i="24"/>
  <c r="R22" i="24"/>
  <c r="G94" i="3"/>
  <c r="G93" i="3"/>
  <c r="G92" i="3"/>
  <c r="G91" i="3"/>
  <c r="G90" i="3"/>
  <c r="G89" i="3"/>
  <c r="G88" i="3"/>
  <c r="G95" i="3"/>
  <c r="H88" i="3"/>
  <c r="G83" i="3"/>
  <c r="G82" i="3"/>
  <c r="G81" i="3"/>
  <c r="G80" i="3"/>
  <c r="G79" i="3"/>
  <c r="G78" i="3"/>
  <c r="G77" i="3"/>
  <c r="G72" i="3"/>
  <c r="G71" i="3"/>
  <c r="G70" i="3"/>
  <c r="G69" i="3"/>
  <c r="G68" i="3"/>
  <c r="G67" i="3"/>
  <c r="G66"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2" i="8"/>
  <c r="T22" i="8"/>
  <c r="R22" i="8"/>
  <c r="S21" i="8"/>
  <c r="T21" i="8"/>
  <c r="R21" i="8"/>
  <c r="S20" i="8"/>
  <c r="T20" i="8"/>
  <c r="R20" i="8"/>
  <c r="S19" i="8"/>
  <c r="T19" i="8"/>
  <c r="R19" i="8"/>
  <c r="S18" i="8"/>
  <c r="T18" i="8"/>
  <c r="R18" i="8"/>
  <c r="S17" i="8"/>
  <c r="T17" i="8"/>
  <c r="R17" i="8"/>
  <c r="S16" i="8"/>
  <c r="T16" i="8"/>
  <c r="S15" i="8"/>
  <c r="T15" i="8"/>
  <c r="R15" i="8"/>
  <c r="R13" i="8"/>
  <c r="R21" i="24"/>
  <c r="R20" i="24"/>
  <c r="R19" i="24"/>
  <c r="R18" i="24"/>
  <c r="R17" i="24"/>
  <c r="R16" i="24"/>
  <c r="R15" i="24"/>
  <c r="R14" i="24"/>
  <c r="R13" i="24"/>
  <c r="R12" i="24"/>
  <c r="R11" i="24"/>
  <c r="S45" i="24"/>
  <c r="T11" i="24"/>
  <c r="S46" i="24"/>
  <c r="D112" i="16"/>
  <c r="D193" i="16"/>
  <c r="D52" i="16"/>
  <c r="D132" i="16"/>
  <c r="D72" i="16"/>
  <c r="D152" i="16"/>
  <c r="D173" i="16"/>
  <c r="D92" i="16"/>
  <c r="G22" i="26"/>
  <c r="G27" i="26"/>
  <c r="H22" i="26"/>
  <c r="B100" i="21"/>
  <c r="D78" i="25"/>
  <c r="F59" i="25"/>
  <c r="B123" i="21"/>
  <c r="D101" i="25"/>
  <c r="F82" i="25"/>
  <c r="B146" i="21"/>
  <c r="D124" i="25"/>
  <c r="F105" i="25"/>
  <c r="G84" i="3"/>
  <c r="H77" i="3"/>
  <c r="G73" i="3"/>
  <c r="H66" i="3"/>
  <c r="G62" i="3"/>
  <c r="H55" i="3"/>
  <c r="J55" i="3"/>
  <c r="K55" i="3"/>
  <c r="G51" i="3"/>
  <c r="H44" i="3"/>
  <c r="G40" i="3"/>
  <c r="H33" i="3"/>
  <c r="G29" i="3"/>
  <c r="H22" i="3"/>
  <c r="G18" i="3"/>
  <c r="H11" i="3"/>
  <c r="B77" i="21"/>
  <c r="D55" i="25"/>
  <c r="F36" i="25"/>
  <c r="B54" i="21"/>
  <c r="D32" i="25"/>
  <c r="F13" i="25"/>
  <c r="K76" i="29"/>
  <c r="K97" i="29"/>
  <c r="J11" i="3"/>
  <c r="D11" i="26"/>
  <c r="F11" i="26"/>
  <c r="G11" i="26"/>
  <c r="J22" i="3"/>
  <c r="D14" i="26"/>
  <c r="F14" i="26"/>
  <c r="G14" i="26"/>
  <c r="J44" i="3"/>
  <c r="D15" i="26"/>
  <c r="F15" i="26"/>
  <c r="G15" i="26"/>
  <c r="D20" i="26"/>
  <c r="F20" i="26"/>
  <c r="G20" i="26"/>
  <c r="J66" i="3"/>
  <c r="D18" i="26"/>
  <c r="F18" i="26"/>
  <c r="G18" i="26"/>
  <c r="J33" i="3"/>
  <c r="D12" i="26"/>
  <c r="F12" i="26"/>
  <c r="G12" i="26"/>
  <c r="J77" i="3"/>
  <c r="D19" i="26"/>
  <c r="F19" i="26"/>
  <c r="G19" i="26"/>
  <c r="G13" i="26"/>
  <c r="H11" i="26"/>
  <c r="K11" i="3"/>
  <c r="K77" i="3"/>
  <c r="K66" i="3"/>
  <c r="G21" i="26"/>
  <c r="K33" i="3"/>
  <c r="K44" i="3"/>
  <c r="D16" i="26"/>
  <c r="F16" i="26"/>
  <c r="G16" i="26"/>
  <c r="K88" i="3"/>
  <c r="K22" i="3"/>
  <c r="K13" i="29"/>
  <c r="H18" i="26"/>
  <c r="K55" i="29"/>
  <c r="G17" i="26"/>
  <c r="H14" i="26"/>
  <c r="K34" i="29"/>
  <c r="J110" i="3"/>
  <c r="K110" i="3"/>
</calcChain>
</file>

<file path=xl/comments1.xml><?xml version="1.0" encoding="utf-8"?>
<comments xmlns="http://schemas.openxmlformats.org/spreadsheetml/2006/main">
  <authors>
    <author>HACIENDA6</author>
  </authors>
  <commentList>
    <comment ref="K11" authorId="0">
      <text>
        <r>
          <rPr>
            <sz val="9"/>
            <color indexed="81"/>
            <rFont val="Tahoma"/>
            <family val="2"/>
          </rPr>
          <t xml:space="preserve">
El plan de acción esta asociado a formular acciones para corregir las falencias encnotradas en la evaluación del diseño y ejecución  del control. Estas acciones van formuladas en el mapa de riesgos  adicional a las actividades de control  generadas como  estratégias  en la DOFA.  No obstante, se aclara que estas actividades deben formularse para realizar en corto tiempo, con el propósito de evaluar nuevamente el control en el monitoreo más cercano. </t>
        </r>
      </text>
    </comment>
    <comment ref="K22" authorId="0">
      <text>
        <r>
          <rPr>
            <sz val="9"/>
            <color indexed="81"/>
            <rFont val="Tahoma"/>
            <family val="2"/>
          </rPr>
          <t xml:space="preserve">El plan de acción esta asociado a formular acciones para corregir las falencias encnotradas en la evaluación del diseño y ejecución  del control. Estas acciones van formuladas en el mapa de riesgos  adicional a las actividades de control  generadas como  estratégias  en la DOFA.  No obstante se aclara que estas actividades deben formularse para realizar en corto tiempo, con el propósito de evaluar nuevamente el control en el monitoreo más cercano. 
</t>
        </r>
      </text>
    </comment>
  </commentList>
</comments>
</file>

<file path=xl/comments2.xml><?xml version="1.0" encoding="utf-8"?>
<comments xmlns="http://schemas.openxmlformats.org/spreadsheetml/2006/main">
  <authors>
    <author>HACIENDA6</author>
  </authors>
  <commentList>
    <comment ref="H11" authorId="0">
      <text>
        <r>
          <rPr>
            <sz val="9"/>
            <color indexed="81"/>
            <rFont val="Tahoma"/>
            <family val="2"/>
          </rPr>
          <t xml:space="preserve">
</t>
        </r>
      </text>
    </comment>
  </commentList>
</comments>
</file>

<file path=xl/comments3.xml><?xml version="1.0" encoding="utf-8"?>
<comments xmlns="http://schemas.openxmlformats.org/spreadsheetml/2006/main">
  <authors>
    <author>HACIENDA6</author>
    <author>Asomeritos</author>
  </authors>
  <commentList>
    <comment ref="E24" authorId="0">
      <text>
        <r>
          <rPr>
            <b/>
            <sz val="9"/>
            <color indexed="81"/>
            <rFont val="Tahoma"/>
            <family val="2"/>
          </rPr>
          <t>Riesgo residual - Zona Moderada ( P1,I3)</t>
        </r>
        <r>
          <rPr>
            <sz val="9"/>
            <color indexed="81"/>
            <rFont val="Tahoma"/>
            <family val="2"/>
          </rPr>
          <t xml:space="preserve">: La solidez del conjunto de controles es fuerte, los controles reducen probalidad e indirectamente el impacto, por lo tanto me puedo desplazar 2 cuadrantes en lel eje de la probalidad e indirectamente  1 en el eje del impacto.  Porque el riesgo inherente estaba en: X(P2,I4)
</t>
        </r>
      </text>
    </comment>
    <comment ref="E45" authorId="0">
      <text>
        <r>
          <rPr>
            <sz val="9"/>
            <color indexed="81"/>
            <rFont val="Tahoma"/>
            <family val="2"/>
          </rPr>
          <t xml:space="preserve">
</t>
        </r>
        <r>
          <rPr>
            <b/>
            <sz val="9"/>
            <color indexed="81"/>
            <rFont val="Tahoma"/>
            <family val="2"/>
          </rPr>
          <t>Riesgo Residual: Zona Moderada</t>
        </r>
        <r>
          <rPr>
            <sz val="9"/>
            <color indexed="81"/>
            <rFont val="Tahoma"/>
            <family val="2"/>
          </rPr>
          <t xml:space="preserve">  ( P1,I 3): La solidez del conjunto de controles es fuerte, los controles reducen probalidad e indirectamente el impacto, por lo tanto me puedo desplazar 2 cuadrantes en lel eje de la probalidad y  e indirectamente 1 en el eje del impacto.  Porque el riesgo inherente estaba en: X(P2,I4)</t>
        </r>
      </text>
    </comment>
    <comment ref="F64" authorId="0">
      <text>
        <r>
          <rPr>
            <b/>
            <sz val="9"/>
            <color indexed="81"/>
            <rFont val="Tahoma"/>
            <family val="2"/>
          </rPr>
          <t xml:space="preserve"> Riesgo residual: Zona Alta (P2,I4) :</t>
        </r>
        <r>
          <rPr>
            <sz val="9"/>
            <color indexed="81"/>
            <rFont val="Tahoma"/>
            <family val="2"/>
          </rPr>
          <t xml:space="preserve">  Por tratarse de un riesgo de corrupción solo se puede desplazar en el  eje de la probalilidad.  Como la evaluación de la solidéz del conjunto se controles nos da moderado nos desplazamos 1 cuadrante en el eje de la probalidad, porque el riesgo inherente  se encontraba en: X(p3,I4).  </t>
        </r>
      </text>
    </comment>
    <comment ref="F81" authorId="0">
      <text>
        <r>
          <rPr>
            <sz val="9"/>
            <color indexed="81"/>
            <rFont val="Tahoma"/>
            <family val="2"/>
          </rPr>
          <t xml:space="preserve">El riesgo residual se mantiene en la misma zona del riesgo Inherente  hasta que se generen registro de aplicación del protocolo de bioseguiridad. 
</t>
        </r>
      </text>
    </comment>
    <comment ref="E85" authorId="1">
      <text>
        <r>
          <rPr>
            <sz val="9"/>
            <color indexed="81"/>
            <rFont val="Tahoma"/>
            <family val="2"/>
          </rPr>
          <t xml:space="preserve">
El riego paso de zona extrema (P4,I4)  a zona moderada ( P2,I3) en razón a que para este riesgo la solidez del conjunto de controles es fuerte, por lo tanto me podria mover 2 cuadrantes en el eje de la probabilidad e indirectamente 1 cuadrante en el eje  de impacto </t>
        </r>
      </text>
    </comment>
  </commentList>
</comments>
</file>

<file path=xl/sharedStrings.xml><?xml version="1.0" encoding="utf-8"?>
<sst xmlns="http://schemas.openxmlformats.org/spreadsheetml/2006/main" count="2163" uniqueCount="561">
  <si>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</si>
  <si>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</si>
  <si>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</si>
  <si>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</si>
  <si>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</si>
  <si>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</si>
  <si>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</si>
  <si>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</si>
  <si>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</si>
  <si>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</si>
  <si>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</si>
  <si>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</si>
  <si>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</si>
  <si>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</si>
  <si>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</si>
  <si>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</si>
  <si>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</si>
  <si>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</si>
  <si>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</si>
  <si>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</si>
  <si>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</si>
  <si>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</si>
  <si>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</si>
  <si>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</si>
  <si>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</si>
  <si>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</si>
  <si>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</si>
  <si>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</si>
  <si>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</si>
  <si>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</si>
  <si>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</si>
  <si>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</si>
  <si>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</si>
  <si>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</si>
  <si>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</si>
  <si>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</si>
  <si>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</si>
  <si>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</si>
  <si>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</si>
  <si>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</si>
  <si>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</si>
  <si>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</si>
  <si>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</si>
  <si>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</si>
  <si>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</si>
  <si>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</si>
  <si>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</si>
  <si>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</si>
  <si>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</si>
  <si>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</si>
  <si>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</si>
  <si>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</si>
  <si>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</si>
  <si>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</si>
  <si>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</si>
  <si>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</si>
  <si>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</si>
  <si>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</si>
  <si>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</si>
  <si>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</si>
  <si>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</si>
  <si>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</si>
  <si>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</si>
  <si>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</si>
  <si>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</si>
  <si>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</si>
  <si>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</si>
  <si>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</si>
  <si>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</si>
  <si>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</si>
  <si>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</si>
  <si>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</si>
  <si>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</si>
  <si>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</si>
  <si>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</si>
  <si>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</si>
  <si>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DESCRIPCION DEL RIESGO</t>
  </si>
  <si>
    <t>Descripción</t>
  </si>
  <si>
    <t xml:space="preserve"> Clasificación</t>
  </si>
  <si>
    <t>Causas</t>
  </si>
  <si>
    <t>Consecuencias</t>
  </si>
  <si>
    <t xml:space="preserve">Seleccione </t>
  </si>
  <si>
    <t>FORMATO:DETERMINACION  DE LA PROBABILIDAD</t>
  </si>
  <si>
    <t>DETERMINACION DE LA PROBABILIDAD</t>
  </si>
  <si>
    <t>PRIORIZACION DE LA PROBABILIDAD
(Califique de 1 a 5 , de acuerdo con la tabla de criterios</t>
  </si>
  <si>
    <t>Nivel</t>
  </si>
  <si>
    <t>FORMATO: DETERMINACION DEL IMPACTO DE RIESGOS DE GESTION</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</si>
  <si>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</si>
  <si>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</si>
  <si>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</si>
  <si>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</si>
  <si>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</si>
  <si>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</si>
  <si>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</si>
  <si>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</si>
  <si>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</si>
  <si>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</si>
  <si>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</si>
  <si>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</si>
  <si>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</si>
  <si>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</si>
  <si>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</si>
  <si>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</si>
  <si>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</si>
  <si>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</si>
  <si>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</si>
  <si>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</si>
  <si>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</si>
  <si>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</si>
  <si>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</si>
  <si>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</si>
  <si>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</si>
  <si>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</si>
  <si>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</si>
  <si>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</si>
  <si>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</si>
  <si>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</si>
  <si>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</si>
  <si>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</si>
  <si>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</si>
  <si>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</si>
  <si>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</si>
  <si>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</si>
  <si>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</si>
  <si>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</si>
  <si>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</si>
  <si>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</si>
  <si>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</si>
  <si>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</si>
  <si>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</si>
  <si>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</si>
  <si>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</si>
  <si>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</si>
  <si>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</si>
  <si>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</si>
  <si>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</si>
  <si>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</si>
  <si>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</si>
  <si>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</si>
  <si>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</si>
  <si>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</si>
  <si>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</si>
  <si>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</si>
  <si>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</si>
  <si>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</si>
  <si>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</si>
  <si>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</si>
  <si>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</si>
  <si>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</si>
  <si>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</si>
  <si>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</si>
  <si>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</si>
  <si>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</si>
  <si>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</si>
  <si>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</si>
  <si>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</si>
  <si>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</si>
  <si>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</si>
  <si>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</si>
  <si>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</si>
  <si>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</si>
  <si>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</si>
  <si>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</si>
  <si>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</si>
  <si>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</si>
  <si>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</si>
  <si>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</si>
  <si>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</si>
  <si>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</si>
  <si>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</si>
  <si>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</si>
  <si>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</si>
  <si>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</si>
  <si>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</si>
  <si>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</si>
  <si>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</si>
  <si>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</si>
  <si>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</si>
  <si>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</si>
  <si>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</si>
  <si>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</si>
  <si>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</si>
  <si>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</si>
  <si>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</si>
  <si>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</si>
  <si>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</si>
  <si>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</si>
  <si>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</si>
  <si>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</si>
  <si>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</si>
  <si>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</si>
  <si>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</si>
  <si>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</si>
  <si>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</si>
  <si>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</si>
  <si>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</si>
  <si>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</si>
  <si>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</si>
  <si>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</si>
  <si>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</si>
  <si>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</si>
  <si>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</si>
  <si>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</si>
  <si>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</si>
  <si>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</si>
  <si>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</si>
  <si>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</si>
  <si>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</si>
  <si>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</si>
  <si>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</si>
  <si>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</si>
  <si>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</si>
  <si>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</si>
  <si>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</si>
  <si>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</si>
  <si>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</si>
  <si>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</si>
  <si>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</si>
  <si>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</si>
  <si>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</si>
  <si>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</si>
  <si>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</si>
  <si>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</si>
  <si>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</si>
  <si>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</si>
  <si>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</si>
  <si>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</si>
  <si>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</si>
  <si>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</si>
  <si>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</si>
  <si>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</si>
  <si>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</si>
  <si>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</si>
  <si>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</si>
  <si>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</si>
  <si>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PROCESO: GESTION INTEGRAL DE CALIDAD</t>
  </si>
  <si>
    <t>FORMATO: MAPA Y PLAN DE TRATAMIENTO DE RIESGOS</t>
  </si>
  <si>
    <t>ENTIDAD</t>
  </si>
  <si>
    <t>MISION</t>
  </si>
  <si>
    <t>PROCESO Y OBJETIVO</t>
  </si>
  <si>
    <t xml:space="preserve">Riesgo </t>
  </si>
  <si>
    <t>Probabilidad</t>
  </si>
  <si>
    <t>Impacto</t>
  </si>
  <si>
    <t>Opción de Manejo</t>
  </si>
  <si>
    <t>Actividad de Control</t>
  </si>
  <si>
    <t>Soporte</t>
  </si>
  <si>
    <t>Responsable</t>
  </si>
  <si>
    <t>Tiempo</t>
  </si>
  <si>
    <t>Indicador</t>
  </si>
  <si>
    <t>Improbable</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</si>
  <si>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</si>
  <si>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</si>
  <si>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</si>
  <si>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</si>
  <si>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r>
      <rPr>
        <b/>
        <u/>
        <sz val="10"/>
        <color theme="1"/>
        <rFont val="Arial"/>
        <family val="2"/>
      </rPr>
      <t>EFICACIA:</t>
    </r>
    <r>
      <rPr>
        <sz val="10"/>
        <color theme="1"/>
        <rFont val="Arial"/>
        <family val="2"/>
      </rPr>
      <t xml:space="preserve"> Índice de Cumplimiento= (Actividades ejecutadas /Actividades programadas)*100.                                                                                                                                                                                                                                        </t>
    </r>
    <r>
      <rPr>
        <b/>
        <u/>
        <sz val="10"/>
        <color theme="1"/>
        <rFont val="Arial"/>
        <family val="2"/>
      </rPr>
      <t xml:space="preserve">EFECTIVIDAD: </t>
    </r>
    <r>
      <rPr>
        <sz val="10"/>
        <color theme="1"/>
        <rFont val="Arial"/>
        <family val="2"/>
      </rPr>
      <t>Efectividad del Plan de Manejo del Riesgo= ((Número de casos de desviación de resultados de auditorías  en el periodo actual - Número de casos de desviación de resultados de auditorías  en el periodo anterior) / Número de casos de desviación de resultados de auditorías  en el periodo anterior)) * 100</t>
    </r>
  </si>
  <si>
    <r>
      <rPr>
        <b/>
        <u/>
        <sz val="10"/>
        <color theme="1"/>
        <rFont val="Arial"/>
        <family val="2"/>
      </rPr>
      <t>EFICACIA:</t>
    </r>
    <r>
      <rPr>
        <sz val="10"/>
        <color theme="1"/>
        <rFont val="Arial"/>
        <family val="2"/>
      </rPr>
      <t xml:space="preserve"> Índice de Cumplimiento= (Actividades ejecutadas /Actividades programadas)*100.                                                                                                                                                                                                                                        </t>
    </r>
    <r>
      <rPr>
        <b/>
        <u/>
        <sz val="10"/>
        <color theme="1"/>
        <rFont val="Arial"/>
        <family val="2"/>
      </rPr>
      <t>EFECTIVIDAD:</t>
    </r>
    <r>
      <rPr>
        <sz val="10"/>
        <color theme="1"/>
        <rFont val="Arial"/>
        <family val="2"/>
      </rPr>
      <t xml:space="preserve"> Efectividad del Plan de Manejo del Riesgo= ((Número de informes no socializados oportunamente en el periodo actual - Número de informes no socializados oportunamente en el periodo anterior) / Número de informes no socializados oportunamente en el periodo anterior)) * 100</t>
    </r>
  </si>
  <si>
    <r>
      <rPr>
        <b/>
        <u/>
        <sz val="10"/>
        <color theme="1"/>
        <rFont val="Arial"/>
        <family val="2"/>
      </rPr>
      <t>EFICACIA:</t>
    </r>
    <r>
      <rPr>
        <sz val="10"/>
        <color theme="1"/>
        <rFont val="Arial"/>
        <family val="2"/>
      </rPr>
      <t xml:space="preserve"> Índice de Cumplimiento= (Actividades ejecutadas /Actividades programadas)*100.                                                                                                                                                                                                                                        </t>
    </r>
    <r>
      <rPr>
        <b/>
        <u/>
        <sz val="10"/>
        <color theme="1"/>
        <rFont val="Arial"/>
        <family val="2"/>
      </rPr>
      <t xml:space="preserve">EFECTIVIDAD: </t>
    </r>
    <r>
      <rPr>
        <sz val="10"/>
        <color theme="1"/>
        <rFont val="Arial"/>
        <family val="2"/>
      </rPr>
      <t>Efectividad del Plan de Manejo del Riesgo= ((Número de informes no emitidos oportunamente en el periodo actual - Número de informes no emitidos oportunamente en el periodo anterior) / Número de informes no emitidos oportunamente en el periodo anterior)) * 100</t>
    </r>
  </si>
  <si>
    <t xml:space="preserve">PROCESO: Gestión de Evaluación y  Seguimiento </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</si>
  <si>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</si>
  <si>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</si>
  <si>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</si>
  <si>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</si>
  <si>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</si>
  <si>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</si>
  <si>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</si>
  <si>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</si>
  <si>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</si>
  <si>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</si>
  <si>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</si>
  <si>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</si>
  <si>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</si>
  <si>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</si>
  <si>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</si>
  <si>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</si>
  <si>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</si>
  <si>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</si>
  <si>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</si>
  <si>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</si>
  <si>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</si>
  <si>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3. ANÁLISIS DOFA</t>
  </si>
  <si>
    <t>5. DESCRIPCIÓN DEL RIESGO</t>
  </si>
  <si>
    <t>6. DETERMINACIÓN DE LA PROBABILIDAD</t>
  </si>
  <si>
    <t>7. IMPACTO RIESGOS DE GESTIÓN</t>
  </si>
  <si>
    <t xml:space="preserve">8. IMPACTO RIESGOS DE CORRUPCCIÓN </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</si>
  <si>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</si>
  <si>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</si>
  <si>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</si>
  <si>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11. EVALUACIÓN DE LA SOLIDEZ DEL CONJUNTO DE CONTROLES</t>
  </si>
  <si>
    <t>13. MAPA Y PLAN DE TRATAMIENTO DE RIESGOS</t>
  </si>
  <si>
    <t xml:space="preserve">NIVEL </t>
  </si>
  <si>
    <t>NIVEL</t>
  </si>
  <si>
    <t>9. VALORACIÓN DE RIESGO  INHERENTES (antes de controles)</t>
  </si>
  <si>
    <t>12. VALORACIÓN DE RIESGO RESIDUAL (después de controles)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</si>
  <si>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</si>
  <si>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</si>
  <si>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</si>
  <si>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</si>
  <si>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</si>
  <si>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</si>
  <si>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</si>
  <si>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</si>
  <si>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</si>
  <si>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</si>
  <si>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</si>
  <si>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</si>
  <si>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</si>
  <si>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</si>
  <si>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</si>
  <si>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</si>
  <si>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</si>
  <si>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</si>
  <si>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</si>
  <si>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RESIDUAL</t>
  </si>
  <si>
    <t>NIVEL INHERENTE</t>
  </si>
  <si>
    <t>NIVEL DE SOLIDEZ DEL CONJUNTO DE LOS CONTROLES</t>
  </si>
  <si>
    <t>4. IDENTIFICACIÓN DE RIESGOS</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</si>
  <si>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</si>
  <si>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OTORGAR</t>
    </r>
    <r>
      <rPr>
        <sz val="11"/>
        <color theme="1"/>
        <rFont val="Arial"/>
        <family val="2"/>
      </rPr>
      <t xml:space="preserve"> una calificación del 1 a 5 (siendo 1: la menos importante y 5: la mas importante), dentro de las columnas de priorización de probabilidades (P1, P2, ... P15) perteneciente a cada RIESGO. Una vez terminado esto, se evidencia el puntaje total (por ejemplo: suma de las columnas E11 hasta la S11. Y así sucesivamente ) , y el promedio de las mismas (puntaje total/número de prioridades, es decir, 15).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</si>
  <si>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</si>
  <si>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</si>
  <si>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</si>
  <si>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</si>
  <si>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</si>
  <si>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</si>
  <si>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</si>
  <si>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</si>
  <si>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</si>
  <si>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VER LA TABLA</t>
    </r>
    <r>
      <rPr>
        <sz val="11"/>
        <color rgb="FFC00000"/>
        <rFont val="Arial"/>
        <family val="2"/>
      </rPr>
      <t>.</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</si>
  <si>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CATASTRÓFICO</t>
  </si>
  <si>
    <t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t>
  </si>
  <si>
    <t xml:space="preserve">Personal insuficiente para auditar la totalidad de procesos criticos. </t>
  </si>
  <si>
    <t>Ausencia de proyecto de aprendizaje en temáticas especificas de las funciones de la Oficina de Control Interno (redacción de informes y ejecución de auditorías de gestión).</t>
  </si>
  <si>
    <t xml:space="preserve">Ausencia de documetación e implementación de procedimientos  en  algunos  procesos. </t>
  </si>
  <si>
    <t>Ausencia  de controles  y  de registros en los procedimientos a auditar.</t>
  </si>
  <si>
    <t>Falta de compromiso de los líderes de los procesos en la implementación de mejora, asociadas a los planes de mejoramiento y en atención a las recomendaciones establecidas en los informes emitidos por la Oficina de Control Interno.</t>
  </si>
  <si>
    <t>Acciones de orden público que atenten contra la integridad de los Auditores.</t>
  </si>
  <si>
    <t xml:space="preserve">Cambios de Gobierno </t>
  </si>
  <si>
    <t>Fallas en aplicativos para cargue o reporte de información a entes de control.</t>
  </si>
  <si>
    <t>Asignación de auditorias a procesos no acordes al perfil profesional del auditor.</t>
  </si>
  <si>
    <t>Trafico de influencias.</t>
  </si>
  <si>
    <t xml:space="preserve">Omisión en la aplicación de la normativa asociada al seguimiento y/o evaluación. </t>
  </si>
  <si>
    <t>Prevalencia de intereses particulares sobre intereses generales.</t>
  </si>
  <si>
    <t>Omitir información relevante para la auditoría, con conocimiento de causa</t>
  </si>
  <si>
    <t xml:space="preserve">Falta de articulación entre la Secretaría de Planeación y la Oficina de Control  Interno. </t>
  </si>
  <si>
    <t xml:space="preserve">Equipos tecnologicos obsoletos, Sistema de Información no integrados. </t>
  </si>
  <si>
    <t>Unidades administrativas ubicadas en diferentes sitios de la ciudad (Ibagué).</t>
  </si>
  <si>
    <t>Desconocimiento de la actualización normativa</t>
  </si>
  <si>
    <t xml:space="preserve">Demoras en la entrega de información por parte de las unidades administrativas, en respuesta a los requerimientos de la oficina. </t>
  </si>
  <si>
    <t>Constantes cambios normativos, diversidad jurídica.</t>
  </si>
  <si>
    <t xml:space="preserve">Cambios normativos en los que establecen responsabilidades a las Oficinas de Control Interno. </t>
  </si>
  <si>
    <t>2. Perfil  profesional de auditores insuficientes para realizar la labor de auditoría (Ausencia del ingeniero de sistemas)</t>
  </si>
  <si>
    <t>3. Asignación de auditorias a procesos no acordes al perfil profesional del auditor.</t>
  </si>
  <si>
    <t xml:space="preserve">4. Falta de articulación entre la Secretaría de Planeación y la Oficina de Control  Interno. </t>
  </si>
  <si>
    <t>Falta de capacitación en temáticas específicas de las funciones de la Oficina de Control Interno (redacción de informes y ejecución de auditorías de gestión).</t>
  </si>
  <si>
    <t>8. Falta de capacitación en temáticas específicas de las funciones de la Oficina de Control Interno (redacción de informes y ejecución de auditorías de gestión).</t>
  </si>
  <si>
    <t xml:space="preserve">1. Independencia para  desarrollar las funciones asignadas a la Oficina de Control Interno </t>
  </si>
  <si>
    <t xml:space="preserve">2. Acceso a consulta de sistemas de información desarrollados e implementados en la entidad. </t>
  </si>
  <si>
    <t>3. Talento Humano con formación multidisciplinaria, especializado y con experiencia.</t>
  </si>
  <si>
    <t>6. Plan anual de auditoría (Programación anual de las actividades a realizar por la Oficina de Control Interno).</t>
  </si>
  <si>
    <t xml:space="preserve">7. Estatuto de auditoria y código del auditor interno.  </t>
  </si>
  <si>
    <t>9.  Rol de asesoría y acompañamiento</t>
  </si>
  <si>
    <r>
      <t>1.</t>
    </r>
    <r>
      <rPr>
        <b/>
        <sz val="10"/>
        <color theme="1"/>
        <rFont val="Arial"/>
        <family val="2"/>
      </rPr>
      <t xml:space="preserve"> </t>
    </r>
    <r>
      <rPr>
        <sz val="10"/>
        <color theme="1"/>
        <rFont val="Arial"/>
        <family val="2"/>
      </rPr>
      <t>Constantes cambios normativos, diversidad jurídica.</t>
    </r>
  </si>
  <si>
    <r>
      <t>2.</t>
    </r>
    <r>
      <rPr>
        <b/>
        <sz val="10"/>
        <color theme="1"/>
        <rFont val="Arial"/>
        <family val="2"/>
      </rPr>
      <t xml:space="preserve"> </t>
    </r>
    <r>
      <rPr>
        <sz val="10"/>
        <color theme="1"/>
        <rFont val="Arial"/>
        <family val="2"/>
      </rPr>
      <t xml:space="preserve">Cambios normativos en los que establecen responsabilidades a las Oficinas de Control Interno. </t>
    </r>
  </si>
  <si>
    <r>
      <t>3.</t>
    </r>
    <r>
      <rPr>
        <b/>
        <sz val="10"/>
        <color theme="1"/>
        <rFont val="Arial"/>
        <family val="2"/>
      </rPr>
      <t xml:space="preserve"> </t>
    </r>
    <r>
      <rPr>
        <sz val="10"/>
        <color theme="1"/>
        <rFont val="Arial"/>
        <family val="2"/>
      </rPr>
      <t xml:space="preserve">Fallas en aplicativos por congestión para cargue o reporte de información a entes de control. </t>
    </r>
  </si>
  <si>
    <t>4. Demoras en la entrega de información por parte de las unidades administrativas, en respuesta a los requerimientos de la oficina.</t>
  </si>
  <si>
    <t>5. Ausencia de controles y de registros en los procedimientos a auditar</t>
  </si>
  <si>
    <t xml:space="preserve">7.  Falta de compromiso de los líderes de los procesos en la implementación de mejora, asociada a los planes de mejoramiento y en atención a las recomendaciones establecidas en los informes emitidos por la oficina de Control Interno.    </t>
  </si>
  <si>
    <t xml:space="preserve">11. Guía para la identificación y declaración del conflicto de intereses en el sector público colombiano, expedida por el DAFP en abril de 2019. </t>
  </si>
  <si>
    <t xml:space="preserve">10. Oficina de Control Disciplinario. </t>
  </si>
  <si>
    <t xml:space="preserve">8. Mesas de trabajo con las unidades administrativas.  </t>
  </si>
  <si>
    <t xml:space="preserve">6. Programa  Institucional de Capacitación </t>
  </si>
  <si>
    <t>5. Comité Institucional de Gestión y Desempeño</t>
  </si>
  <si>
    <t>4. Comité Interinstitucional de Control Interno</t>
  </si>
  <si>
    <t xml:space="preserve">3. Apoyo técnico por parte de la Secretaría de las TIC.  </t>
  </si>
  <si>
    <t xml:space="preserve">1. Cambios de Gobierno (Estilos de Dirección) </t>
  </si>
  <si>
    <t xml:space="preserve">6. Tráfico de influencias  </t>
  </si>
  <si>
    <t>Socialización inoportuna de los informes emitidos por la Oficina de Control Interno en Comité de Coordinación de Control Interno</t>
  </si>
  <si>
    <t>Toma de decisiones por parte de la alta dirección con  desconocimiento del estado real de los procesos, del Sistema de Control  Interno, metas y planes formulados en   la entidad</t>
  </si>
  <si>
    <t>Demoras en la entrega de información por parte de las unidades administrativas, en respuesta a los requerimientos de la oficina</t>
  </si>
  <si>
    <t>Cambios normativos en los que establecen responsabilidades a las Oficinas de Control Interno</t>
  </si>
  <si>
    <t>En la ejecución de los Comités de Coordinación de Control Interno</t>
  </si>
  <si>
    <t>Sanciones al representante legal de la entidad</t>
  </si>
  <si>
    <t>Incumplimiento a metas del plan de desarrollo</t>
  </si>
  <si>
    <t xml:space="preserve">Pérdida de imagen de la Oficina de Control Interno </t>
  </si>
  <si>
    <t>Presentación inoportuna de informes de ley a entes externos</t>
  </si>
  <si>
    <t>Inoportunidad en la entrega de informes de ley</t>
  </si>
  <si>
    <t>Demoras en la entrega de información por parte de las unidades administrativas, en respuesta a los requerimientos de la oficina.</t>
  </si>
  <si>
    <t xml:space="preserve">Fallas en aplicativos por congestión  para cargue o reporte de información a entes de control. </t>
  </si>
  <si>
    <t>En los plazos establecidos por los entes externos para la entrega de informes</t>
  </si>
  <si>
    <t>Desvío de los resultados  de la auditoría en beneficio propio o del auditado.</t>
  </si>
  <si>
    <t>Informes no coherentes con las situaciones encontradas</t>
  </si>
  <si>
    <t>En la elaboración del informe de auditoría.</t>
  </si>
  <si>
    <t>Sanciones disciplinarias y penales</t>
  </si>
  <si>
    <t>Pérdida de imagen y credibilidad de la Oficina de Control Interno y de la Entidad</t>
  </si>
  <si>
    <t>Zona Riesgo Residual</t>
  </si>
  <si>
    <t>CALIFICACIÓN DE LA SOLIDEZ DEL CONJUNTO DE CONTROLES</t>
  </si>
  <si>
    <r>
      <rPr>
        <b/>
        <sz val="12"/>
        <color theme="1"/>
        <rFont val="Arial"/>
        <family val="2"/>
      </rPr>
      <t>D</t>
    </r>
    <r>
      <rPr>
        <b/>
        <vertAlign val="subscript"/>
        <sz val="12"/>
        <color theme="1"/>
        <rFont val="Arial"/>
        <family val="2"/>
      </rPr>
      <t>8</t>
    </r>
    <r>
      <rPr>
        <b/>
        <sz val="12"/>
        <color theme="1"/>
        <rFont val="Arial"/>
        <family val="2"/>
      </rPr>
      <t>O</t>
    </r>
    <r>
      <rPr>
        <b/>
        <vertAlign val="subscript"/>
        <sz val="12"/>
        <color theme="1"/>
        <rFont val="Arial"/>
        <family val="2"/>
      </rPr>
      <t>6</t>
    </r>
    <r>
      <rPr>
        <b/>
        <sz val="10"/>
        <color theme="1"/>
        <rFont val="Arial"/>
        <family val="2"/>
      </rPr>
      <t xml:space="preserve"> </t>
    </r>
    <r>
      <rPr>
        <sz val="10"/>
        <color theme="1"/>
        <rFont val="Arial"/>
        <family val="2"/>
      </rPr>
      <t xml:space="preserve"> Solicitar  a la  Dirección de Talento Humano capacitación al personal auditor  en  redacción de informes y  realización de  auditorías de gestión. </t>
    </r>
  </si>
  <si>
    <r>
      <rPr>
        <b/>
        <sz val="12"/>
        <color theme="1"/>
        <rFont val="Arial"/>
        <family val="2"/>
      </rPr>
      <t>D</t>
    </r>
    <r>
      <rPr>
        <b/>
        <vertAlign val="subscript"/>
        <sz val="12"/>
        <color theme="1"/>
        <rFont val="Arial"/>
        <family val="2"/>
      </rPr>
      <t>5</t>
    </r>
    <r>
      <rPr>
        <b/>
        <sz val="12"/>
        <color theme="1"/>
        <rFont val="Arial"/>
        <family val="2"/>
      </rPr>
      <t>O</t>
    </r>
    <r>
      <rPr>
        <b/>
        <vertAlign val="subscript"/>
        <sz val="12"/>
        <color theme="1"/>
        <rFont val="Arial"/>
        <family val="2"/>
      </rPr>
      <t>2,3</t>
    </r>
    <r>
      <rPr>
        <sz val="10"/>
        <color theme="1"/>
        <rFont val="Arial"/>
        <family val="2"/>
      </rPr>
      <t xml:space="preserve"> Diligenciar el formato de necesidades registrando la necesidad de equipos tecnológicos para el personal adscrito a la Oficina y requerir soporte técnico cuando se requiera.</t>
    </r>
  </si>
  <si>
    <r>
      <rPr>
        <b/>
        <sz val="12"/>
        <color theme="1"/>
        <rFont val="Arial"/>
        <family val="2"/>
      </rPr>
      <t>F</t>
    </r>
    <r>
      <rPr>
        <b/>
        <vertAlign val="subscript"/>
        <sz val="12"/>
        <color theme="1"/>
        <rFont val="Arial"/>
        <family val="2"/>
      </rPr>
      <t>1,8</t>
    </r>
    <r>
      <rPr>
        <b/>
        <sz val="12"/>
        <color theme="1"/>
        <rFont val="Arial"/>
        <family val="2"/>
      </rPr>
      <t>O</t>
    </r>
    <r>
      <rPr>
        <b/>
        <vertAlign val="subscript"/>
        <sz val="12"/>
        <color theme="1"/>
        <rFont val="Arial"/>
        <family val="2"/>
      </rPr>
      <t>1,4</t>
    </r>
    <r>
      <rPr>
        <vertAlign val="subscript"/>
        <sz val="12"/>
        <color theme="1"/>
        <rFont val="Arial"/>
        <family val="2"/>
      </rPr>
      <t xml:space="preserve"> </t>
    </r>
    <r>
      <rPr>
        <sz val="10"/>
        <color theme="1"/>
        <rFont val="Arial"/>
        <family val="2"/>
      </rPr>
      <t>Socializar los informes de la Oficina en Comité de Coordinación, generando alertas tempranas para la toma de decisiones.</t>
    </r>
  </si>
  <si>
    <r>
      <rPr>
        <b/>
        <sz val="12"/>
        <color theme="1"/>
        <rFont val="Arial"/>
        <family val="2"/>
      </rPr>
      <t>F</t>
    </r>
    <r>
      <rPr>
        <b/>
        <vertAlign val="subscript"/>
        <sz val="12"/>
        <color theme="1"/>
        <rFont val="Arial"/>
        <family val="2"/>
      </rPr>
      <t>2</t>
    </r>
    <r>
      <rPr>
        <b/>
        <sz val="12"/>
        <color theme="1"/>
        <rFont val="Arial"/>
        <family val="2"/>
      </rPr>
      <t>O</t>
    </r>
    <r>
      <rPr>
        <b/>
        <vertAlign val="subscript"/>
        <sz val="12"/>
        <color theme="1"/>
        <rFont val="Arial"/>
        <family val="2"/>
      </rPr>
      <t>3</t>
    </r>
    <r>
      <rPr>
        <sz val="12"/>
        <color theme="1"/>
        <rFont val="Arial"/>
        <family val="2"/>
      </rPr>
      <t xml:space="preserve"> </t>
    </r>
    <r>
      <rPr>
        <sz val="10"/>
        <color theme="1"/>
        <rFont val="Arial"/>
        <family val="2"/>
      </rPr>
      <t>Solicitar soporte técnico a la Secretaría de las TIC  para el manejo de los aplicativos desarrollados por la entidad.</t>
    </r>
  </si>
  <si>
    <r>
      <rPr>
        <b/>
        <sz val="12"/>
        <color theme="1"/>
        <rFont val="Arial"/>
        <family val="2"/>
      </rPr>
      <t>A</t>
    </r>
    <r>
      <rPr>
        <b/>
        <vertAlign val="subscript"/>
        <sz val="12"/>
        <color theme="1"/>
        <rFont val="Arial"/>
        <family val="2"/>
      </rPr>
      <t xml:space="preserve">2,8 </t>
    </r>
    <r>
      <rPr>
        <b/>
        <sz val="12"/>
        <color theme="1"/>
        <rFont val="Arial"/>
        <family val="2"/>
      </rPr>
      <t>D</t>
    </r>
    <r>
      <rPr>
        <b/>
        <vertAlign val="subscript"/>
        <sz val="12"/>
        <color theme="1"/>
        <rFont val="Arial"/>
        <family val="2"/>
      </rPr>
      <t>1</t>
    </r>
    <r>
      <rPr>
        <sz val="12"/>
        <color theme="1"/>
        <rFont val="Arial"/>
        <family val="2"/>
      </rPr>
      <t xml:space="preserve">  </t>
    </r>
    <r>
      <rPr>
        <sz val="10"/>
        <color theme="1"/>
        <rFont val="Arial"/>
        <family val="2"/>
      </rPr>
      <t>Solicitar personal en comisión con conocimientos y experiencia que aporten al cumplimiento de las actividades propias de la Oficina de Control Interno.</t>
    </r>
  </si>
  <si>
    <r>
      <rPr>
        <b/>
        <sz val="12"/>
        <color theme="1"/>
        <rFont val="Arial"/>
        <family val="2"/>
      </rPr>
      <t>A</t>
    </r>
    <r>
      <rPr>
        <b/>
        <vertAlign val="subscript"/>
        <sz val="12"/>
        <color theme="1"/>
        <rFont val="Arial"/>
        <family val="2"/>
      </rPr>
      <t>4,7</t>
    </r>
    <r>
      <rPr>
        <b/>
        <sz val="12"/>
        <color theme="1"/>
        <rFont val="Arial"/>
        <family val="2"/>
      </rPr>
      <t>D</t>
    </r>
    <r>
      <rPr>
        <b/>
        <vertAlign val="subscript"/>
        <sz val="12"/>
        <color theme="1"/>
        <rFont val="Arial"/>
        <family val="2"/>
      </rPr>
      <t>6</t>
    </r>
    <r>
      <rPr>
        <sz val="12"/>
        <color theme="1"/>
        <rFont val="Arial"/>
        <family val="2"/>
      </rPr>
      <t xml:space="preserve"> </t>
    </r>
    <r>
      <rPr>
        <sz val="10"/>
        <color theme="1"/>
        <rFont val="Arial"/>
        <family val="2"/>
      </rPr>
      <t xml:space="preserve"> Realizar Comité de Coordinación de Control Interno extraordinario socializando los informes que no hayan sido presentados oportunamente.</t>
    </r>
  </si>
  <si>
    <t xml:space="preserve">La combinanción de factores como:  Demoras en la entrega de información por parte de las unidades administrativas, en respuesta a los requerimientos de la oficina; Fallas en aplicativos para cargue o reporte de información a entes de control;  pueden generar la presentación inorportuna de informes de ley a entes externos. </t>
  </si>
  <si>
    <t>PRIORIZACION DE CAUSAS (Amenazas y Debilidades)</t>
  </si>
  <si>
    <t xml:space="preserve">DESCRIPCION DEL CONTROL </t>
  </si>
  <si>
    <t>x</t>
  </si>
  <si>
    <t>Zona R Residual</t>
  </si>
  <si>
    <t>Zona R Inherente</t>
  </si>
  <si>
    <t xml:space="preserve">Zona R Residual </t>
  </si>
  <si>
    <t xml:space="preserve">Zona R Inherente </t>
  </si>
  <si>
    <r>
      <rPr>
        <b/>
        <sz val="12"/>
        <color theme="1"/>
        <rFont val="Arial"/>
        <family val="2"/>
      </rPr>
      <t>A</t>
    </r>
    <r>
      <rPr>
        <b/>
        <vertAlign val="subscript"/>
        <sz val="12"/>
        <color theme="1"/>
        <rFont val="Arial"/>
        <family val="2"/>
      </rPr>
      <t>4,7</t>
    </r>
    <r>
      <rPr>
        <b/>
        <sz val="12"/>
        <color theme="1"/>
        <rFont val="Arial"/>
        <family val="2"/>
      </rPr>
      <t>D</t>
    </r>
    <r>
      <rPr>
        <b/>
        <vertAlign val="subscript"/>
        <sz val="12"/>
        <color theme="1"/>
        <rFont val="Arial"/>
        <family val="2"/>
      </rPr>
      <t>6</t>
    </r>
    <r>
      <rPr>
        <sz val="10"/>
        <color theme="1"/>
        <rFont val="Arial"/>
        <family val="2"/>
      </rPr>
      <t xml:space="preserve">  Realizar Comité de Coordinación de Control Interno extraordinario socializando los informes que no hayan sido presentados oportunamente.</t>
    </r>
  </si>
  <si>
    <r>
      <rPr>
        <b/>
        <sz val="12"/>
        <color theme="1"/>
        <rFont val="Arial"/>
        <family val="2"/>
      </rPr>
      <t>A</t>
    </r>
    <r>
      <rPr>
        <b/>
        <vertAlign val="subscript"/>
        <sz val="12"/>
        <color theme="1"/>
        <rFont val="Arial"/>
        <family val="2"/>
      </rPr>
      <t>3,4,7</t>
    </r>
    <r>
      <rPr>
        <b/>
        <sz val="12"/>
        <color theme="1"/>
        <rFont val="Arial"/>
        <family val="2"/>
      </rPr>
      <t>D</t>
    </r>
    <r>
      <rPr>
        <b/>
        <vertAlign val="subscript"/>
        <sz val="12"/>
        <color theme="1"/>
        <rFont val="Arial"/>
        <family val="2"/>
      </rPr>
      <t>1,2</t>
    </r>
    <r>
      <rPr>
        <sz val="10"/>
        <color theme="1"/>
        <rFont val="Arial"/>
        <family val="2"/>
      </rPr>
      <t xml:space="preserve">  Si el riesgo se materializó por caídas o fallas en el aplicativo del ente de control, se toman los pantallazos como evidencia y se solicita al ente de control la apertura del aplicativo para realizar el cargue de la información de manera extemporánea.</t>
    </r>
  </si>
  <si>
    <t>Rara vez</t>
  </si>
  <si>
    <t>Casi seguro</t>
  </si>
  <si>
    <t xml:space="preserve">Mayor </t>
  </si>
  <si>
    <t>Acta de comité técnico, Informe semestral emitido por Control Disciplinario.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</si>
  <si>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SELECCIONAR</t>
    </r>
    <r>
      <rPr>
        <sz val="11"/>
        <color theme="1"/>
        <rFont val="Arial"/>
        <family val="2"/>
      </rPr>
      <t xml:space="preserve"> el tipo de </t>
    </r>
    <r>
      <rPr>
        <b/>
        <sz val="11"/>
        <color theme="1"/>
        <rFont val="Arial"/>
        <family val="2"/>
      </rPr>
      <t xml:space="preserve">factor externo </t>
    </r>
    <r>
      <rPr>
        <sz val="11"/>
        <color theme="1"/>
        <rFont val="Arial"/>
        <family val="2"/>
      </rPr>
      <t>(legales y reglamentarios, políticos, sociales y culturales, ambientales, económicos y financieros y tecnológicos).</t>
    </r>
    <r>
      <rPr>
        <b/>
        <sz val="11"/>
        <color theme="1"/>
        <rFont val="Arial"/>
        <family val="2"/>
      </rPr>
      <t xml:space="preserve">                                                                                                                                                                                     </t>
    </r>
    <r>
      <rPr>
        <b/>
        <sz val="11"/>
        <color rgb="FFC00000"/>
        <rFont val="Arial"/>
        <family val="2"/>
      </rPr>
      <t>PASO 2:</t>
    </r>
    <r>
      <rPr>
        <b/>
        <sz val="11"/>
        <color theme="1"/>
        <rFont val="Arial"/>
        <family val="2"/>
      </rPr>
      <t xml:space="preserve"> </t>
    </r>
    <r>
      <rPr>
        <sz val="11"/>
        <color theme="1"/>
        <rFont val="Arial"/>
        <family val="2"/>
      </rPr>
      <t>Una vez se establece lo anterior, se prosigue a</t>
    </r>
    <r>
      <rPr>
        <b/>
        <sz val="11"/>
        <color theme="1"/>
        <rFont val="Arial"/>
        <family val="2"/>
      </rPr>
      <t xml:space="preserve"> DETERMINAR las causas </t>
    </r>
    <r>
      <rPr>
        <sz val="11"/>
        <color theme="1"/>
        <rFont val="Arial"/>
        <family val="2"/>
      </rPr>
      <t>que solas o en combinación de otras, pueden producir la materialización de un riesgo, las cuales deben coincidir con el contexto seleccionado para cada una de ellas.</t>
    </r>
    <r>
      <rPr>
        <b/>
        <sz val="11"/>
        <color theme="1"/>
        <rFont val="Arial"/>
        <family val="2"/>
      </rPr>
      <t xml:space="preserve">                                                                    </t>
    </r>
    <r>
      <rPr>
        <b/>
        <sz val="11"/>
        <color rgb="FFC00000"/>
        <rFont val="Arial"/>
        <family val="2"/>
      </rPr>
      <t>PASO 3:</t>
    </r>
    <r>
      <rPr>
        <b/>
        <sz val="11"/>
        <color theme="1"/>
        <rFont val="Arial"/>
        <family val="2"/>
      </rPr>
      <t xml:space="preserve"> SELECCIONAR </t>
    </r>
    <r>
      <rPr>
        <sz val="11"/>
        <color theme="1"/>
        <rFont val="Arial"/>
        <family val="2"/>
      </rPr>
      <t>el tipo de</t>
    </r>
    <r>
      <rPr>
        <b/>
        <sz val="11"/>
        <color theme="1"/>
        <rFont val="Arial"/>
        <family val="2"/>
      </rPr>
      <t xml:space="preserve"> factor interno </t>
    </r>
    <r>
      <rPr>
        <sz val="11"/>
        <color theme="1"/>
        <rFont val="Arial"/>
        <family val="2"/>
      </rPr>
      <t xml:space="preserve">(financieros, personal de la entidad, procesos operativos,  tecnología, comunicación interna, estratégicos y factores geográficos).                                                                                                                                                                         </t>
    </r>
    <r>
      <rPr>
        <b/>
        <sz val="11"/>
        <color rgb="FFC00000"/>
        <rFont val="Arial"/>
        <family val="2"/>
      </rPr>
      <t>PASO 4</t>
    </r>
    <r>
      <rPr>
        <sz val="11"/>
        <color theme="1"/>
        <rFont val="Arial"/>
        <family val="2"/>
      </rPr>
      <t>: Una vez se establece lo anterior, se prosigue a</t>
    </r>
    <r>
      <rPr>
        <b/>
        <sz val="11"/>
        <color theme="1"/>
        <rFont val="Arial"/>
        <family val="2"/>
      </rPr>
      <t xml:space="preserve"> DETERMINAR las causas</t>
    </r>
    <r>
      <rPr>
        <sz val="11"/>
        <color theme="1"/>
        <rFont val="Arial"/>
        <family val="2"/>
      </rPr>
      <t xml:space="preserve"> que solas o en combinación de otras, pueden producir la materialización de un riesgo, las cuales deben coincidir con el contexto seleccionado para cada una de ellas.                                                                                                                                                                                                   </t>
    </r>
    <r>
      <rPr>
        <b/>
        <sz val="11"/>
        <color rgb="FFC00000"/>
        <rFont val="Arial"/>
        <family val="2"/>
      </rPr>
      <t>PASO 5:</t>
    </r>
    <r>
      <rPr>
        <b/>
        <sz val="11"/>
        <color theme="1"/>
        <rFont val="Arial"/>
        <family val="2"/>
      </rPr>
      <t xml:space="preserve"> SELECCIONAR </t>
    </r>
    <r>
      <rPr>
        <sz val="11"/>
        <color theme="1"/>
        <rFont val="Arial"/>
        <family val="2"/>
      </rPr>
      <t xml:space="preserve">el tipo de </t>
    </r>
    <r>
      <rPr>
        <b/>
        <sz val="11"/>
        <color theme="1"/>
        <rFont val="Arial"/>
        <family val="2"/>
      </rPr>
      <t xml:space="preserve">factor interno del proceso </t>
    </r>
    <r>
      <rPr>
        <sz val="11"/>
        <color theme="1"/>
        <rFont val="Arial"/>
        <family val="2"/>
      </rPr>
      <t>(diseño del proceso, interacción con los procesos, transversalidad, responsables del proceso, comunicación entre los procesos, normatividad, articulación de los procesos y procedimientos del proceso y activos de seguridad digital del proceso)</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t>
    </r>
    <r>
      <rPr>
        <b/>
        <sz val="11"/>
        <color theme="1"/>
        <rFont val="Arial"/>
        <family val="2"/>
      </rPr>
      <t>DETERMINAR las causas</t>
    </r>
    <r>
      <rPr>
        <sz val="11"/>
        <color theme="1"/>
        <rFont val="Arial"/>
        <family val="2"/>
      </rPr>
      <t xml:space="preserve"> que solas o en combinación de otras, pueden producir la materialización de un riesgo, las cuales deben coincidir con el contexto seleccionado para cada una de ellas.                                                                   </t>
    </r>
    <r>
      <rPr>
        <u/>
        <sz val="11"/>
        <color theme="1"/>
        <rFont val="Arial"/>
        <family val="2"/>
      </rPr>
      <t>Nota: para redactar el riesgo, se aconseja evitar iniciar con palabras negativas (no, que no...) o con palabras que denoten un factor de riesgo (ausencia de, falta de, poco, escaso, insuficiente, deficiente, debilidades...)</t>
    </r>
  </si>
  <si>
    <r>
      <t xml:space="preserve">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alternativas PRIORIZA</t>
    </r>
    <r>
      <rPr>
        <b/>
        <sz val="11"/>
        <color rgb="FF00B050"/>
        <rFont val="Arial"/>
        <family val="2"/>
      </rPr>
      <t>DAS,</t>
    </r>
    <r>
      <rPr>
        <sz val="11"/>
        <color theme="1"/>
        <rFont val="Arial"/>
        <family val="2"/>
      </rPr>
      <t xml:space="preserve"> dentro de la </t>
    </r>
    <r>
      <rPr>
        <b/>
        <sz val="11"/>
        <color theme="1"/>
        <rFont val="Arial"/>
        <family val="2"/>
      </rPr>
      <t>Matriz DOFA</t>
    </r>
    <r>
      <rPr>
        <sz val="11"/>
        <color theme="1"/>
        <rFont val="Arial"/>
        <family val="2"/>
      </rPr>
      <t xml:space="preserv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Para el ejercicio realizado por la Oficina de Control Interno, se estableció que las causas que se priorizan son aquellas que se encuentran en un rango mayor o igual al puntaje promedio alcanzado.                                                                                                                                                                                         </t>
    </r>
    <r>
      <rPr>
        <b/>
        <sz val="11"/>
        <color rgb="FFC00000"/>
        <rFont val="Arial"/>
        <family val="2"/>
      </rPr>
      <t>PASO 2:</t>
    </r>
    <r>
      <rPr>
        <sz val="11"/>
        <color theme="1"/>
        <rFont val="Arial"/>
        <family val="2"/>
      </rPr>
      <t xml:space="preserve"> Dentro del </t>
    </r>
    <r>
      <rPr>
        <b/>
        <sz val="11"/>
        <color theme="1"/>
        <rFont val="Arial"/>
        <family val="2"/>
      </rPr>
      <t xml:space="preserve">FACTOR INTERNO-CONTORNO, </t>
    </r>
    <r>
      <rPr>
        <sz val="11"/>
        <color theme="1"/>
        <rFont val="Arial"/>
        <family val="2"/>
      </rPr>
      <t>es decir, aspectos relacionados con la organización,</t>
    </r>
    <r>
      <rPr>
        <b/>
        <sz val="11"/>
        <color theme="1"/>
        <rFont val="Arial"/>
        <family val="2"/>
      </rPr>
      <t xml:space="preserve"> </t>
    </r>
    <r>
      <rPr>
        <sz val="11"/>
        <color theme="1"/>
        <rFont val="Arial"/>
        <family val="2"/>
      </rPr>
      <t xml:space="preserve">se encuentran las </t>
    </r>
    <r>
      <rPr>
        <b/>
        <sz val="11"/>
        <color theme="1"/>
        <rFont val="Arial"/>
        <family val="2"/>
      </rPr>
      <t>DEBILIDADES (D) y FORTALEZAS (F)</t>
    </r>
    <r>
      <rPr>
        <sz val="11"/>
        <color theme="1"/>
        <rFont val="Arial"/>
        <family val="2"/>
      </rPr>
      <t xml:space="preserve">, las cuales expresan los aspectos negativos y positivos de la empresa. El </t>
    </r>
    <r>
      <rPr>
        <b/>
        <sz val="11"/>
        <color theme="1"/>
        <rFont val="Arial"/>
        <family val="2"/>
      </rPr>
      <t>FACTOR EXTERNO-ENTORNO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entorno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t>
    </r>
  </si>
  <si>
    <r>
      <t xml:space="preserve">La identificación del riesgo se lleva a cabo con base a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 xml:space="preserve">PASO 3: </t>
    </r>
    <r>
      <rPr>
        <b/>
        <sz val="11"/>
        <color theme="1"/>
        <rFont val="Arial"/>
        <family val="2"/>
      </rPr>
      <t xml:space="preserve">CLASIFICAR </t>
    </r>
    <r>
      <rPr>
        <sz val="11"/>
        <color theme="1"/>
        <rFont val="Arial"/>
        <family val="2"/>
      </rPr>
      <t xml:space="preserve">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</si>
  <si>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 xml:space="preserve">SELECCIONAR </t>
    </r>
    <r>
      <rPr>
        <sz val="11"/>
        <color theme="1"/>
        <rFont val="Arial"/>
        <family val="2"/>
      </rPr>
      <t xml:space="preserve">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3:</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4:</t>
    </r>
    <r>
      <rPr>
        <b/>
        <sz val="11"/>
        <color theme="1"/>
        <rFont val="Arial"/>
        <family val="2"/>
      </rPr>
      <t xml:space="preserve"> DETERMINAR el NIVEL DE RIESGO INHERENTE,  según el punto de intersección (R1):                                                                                                         La casilla de nivel  se diligencia automáticamente.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</si>
  <si>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</si>
  <si>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</si>
  <si>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rPr>
        <b/>
        <sz val="11"/>
        <color rgb="FFC00000"/>
        <rFont val="Arial"/>
        <family val="2"/>
      </rPr>
      <t>PASO 1:</t>
    </r>
    <r>
      <rPr>
        <sz val="11"/>
        <color theme="1"/>
        <rFont val="Arial"/>
        <family val="2"/>
      </rPr>
      <t xml:space="preserve"> Diligenciar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 xml:space="preserve"> 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del 1 a 5</t>
    </r>
    <r>
      <rPr>
        <sz val="11"/>
        <color theme="1"/>
        <rFont val="Arial"/>
        <family val="2"/>
      </rPr>
      <t xml:space="preserve"> (siendo 1: la menos importante y 5: la mas importante), dentro de las columnas de </t>
    </r>
    <r>
      <rPr>
        <b/>
        <sz val="11"/>
        <color theme="1"/>
        <rFont val="Arial"/>
        <family val="2"/>
      </rPr>
      <t>priorización de probabilidades</t>
    </r>
    <r>
      <rPr>
        <sz val="11"/>
        <color theme="1"/>
        <rFont val="Arial"/>
        <family val="2"/>
      </rPr>
      <t xml:space="preserve"> (P1, P2, ... P15) perteneciente a cada causa. Una vez se evalúa la importancia de cada causa, se evidencia el puntaje total (por ejemplo: suma de las columnas E11 hasta la S11) , y el promedio de las mismas (puntaje total/número de prioridades, es decir, 15). Para </t>
    </r>
    <r>
      <rPr>
        <b/>
        <sz val="11"/>
        <color theme="1"/>
        <rFont val="Arial"/>
        <family val="2"/>
      </rPr>
      <t>determinar la probabilidad de factibilidad y frecuencia</t>
    </r>
    <r>
      <rPr>
        <sz val="11"/>
        <color theme="1"/>
        <rFont val="Arial"/>
        <family val="2"/>
      </rPr>
      <t xml:space="preserve">, se debe considerar que el valor del promedio </t>
    </r>
    <r>
      <rPr>
        <b/>
        <sz val="11"/>
        <color theme="1"/>
        <rFont val="Arial"/>
        <family val="2"/>
      </rPr>
      <t>sea mayor a 4</t>
    </r>
    <r>
      <rPr>
        <sz val="11"/>
        <color theme="1"/>
        <rFont val="Arial"/>
        <family val="2"/>
      </rPr>
      <t xml:space="preserve">, entonces, la causa se puede </t>
    </r>
    <r>
      <rPr>
        <b/>
        <sz val="11"/>
        <color rgb="FF00B050"/>
        <rFont val="Arial"/>
        <family val="2"/>
      </rPr>
      <t>SELECCIONAR</t>
    </r>
    <r>
      <rPr>
        <sz val="11"/>
        <color theme="1"/>
        <rFont val="Arial"/>
        <family val="2"/>
      </rPr>
      <t xml:space="preserve"> como </t>
    </r>
    <r>
      <rPr>
        <b/>
        <sz val="11"/>
        <color theme="1"/>
        <rFont val="Arial"/>
        <family val="2"/>
      </rPr>
      <t>prioridad del análisis DOFA</t>
    </r>
    <r>
      <rPr>
        <sz val="11"/>
        <color theme="1"/>
        <rFont val="Arial"/>
        <family val="2"/>
      </rPr>
      <t xml:space="preserve">, ya que se considera como la originaria de la materialización de un riesgo específico; de lo contrario, se puede descartar. </t>
    </r>
    <r>
      <rPr>
        <u/>
        <sz val="11"/>
        <color theme="1"/>
        <rFont val="Arial"/>
        <family val="2"/>
      </rPr>
      <t xml:space="preserve">Nota: Las causas seleccionadas pueden ser susceptibles a cada uno de los encargados del proceso, por ende, el valor mínimo a considerar puede variar. Se recomienda tener en cuenta los siguientes criterios de calificación: </t>
    </r>
    <r>
      <rPr>
        <b/>
        <u/>
        <sz val="11"/>
        <color theme="1"/>
        <rFont val="Arial"/>
        <family val="2"/>
      </rPr>
      <t>(1) Rara vez, (2) Improbable, (3) Posible, (4) Probable y (5) Casi seguro</t>
    </r>
    <r>
      <rPr>
        <u/>
        <sz val="11"/>
        <color theme="1"/>
        <rFont val="Arial"/>
        <family val="2"/>
      </rPr>
      <t xml:space="preserve"> </t>
    </r>
    <r>
      <rPr>
        <sz val="11"/>
        <color theme="1"/>
        <rFont val="Arial"/>
        <family val="2"/>
      </rPr>
      <t xml:space="preserve">
</t>
    </r>
    <r>
      <rPr>
        <b/>
        <sz val="11"/>
        <color rgb="FFC00000"/>
        <rFont val="Arial"/>
        <family val="2"/>
      </rPr>
      <t>NO OLVIDE QUE,</t>
    </r>
    <r>
      <rPr>
        <b/>
        <sz val="11"/>
        <color theme="1"/>
        <rFont val="Arial"/>
        <family val="2"/>
      </rPr>
      <t xml:space="preserve"> si necesita añadir más filas puede hacerlo, pero no olvide modificar la celda de PROMEDIO, la cual está al final del formato. Ya que para hallar este valor se necesita dividir el total de la suma sobre el numero total de causas. Si sus causas son mayores o inferiores a 27, debe modificar la fórmula. </t>
    </r>
  </si>
  <si>
    <t>10. CONTROLES Y EVALUACIÓN</t>
  </si>
  <si>
    <t xml:space="preserve">Falta  de actualización del manual del manual del proceso evaluación y seguimiento. </t>
  </si>
  <si>
    <t xml:space="preserve">4. Capacitación permanente en temas transversales y propios de la oficina </t>
  </si>
  <si>
    <t>7. Plan de previsión del talento humano. ( Dirección de Talento Humano)</t>
  </si>
  <si>
    <t xml:space="preserve">8.Demora en el nombramiento de  cargos de libre nombramiento, producto de la declaración  de insubsistencia de 2  cargos de nivel  asesor en el mes de enero del año en curso. </t>
  </si>
  <si>
    <t xml:space="preserve">12.Firma del representante legal del pacto ruta por la transparencia con la Secretaria de Transparencia de la  Presidencia de la República </t>
  </si>
  <si>
    <r>
      <rPr>
        <b/>
        <sz val="12"/>
        <color theme="1"/>
        <rFont val="Arial"/>
        <family val="2"/>
      </rPr>
      <t>A</t>
    </r>
    <r>
      <rPr>
        <b/>
        <vertAlign val="subscript"/>
        <sz val="12"/>
        <color theme="1"/>
        <rFont val="Arial"/>
        <family val="2"/>
      </rPr>
      <t>3,4,7</t>
    </r>
    <r>
      <rPr>
        <b/>
        <sz val="12"/>
        <color theme="1"/>
        <rFont val="Arial"/>
        <family val="2"/>
      </rPr>
      <t>D</t>
    </r>
    <r>
      <rPr>
        <b/>
        <vertAlign val="subscript"/>
        <sz val="12"/>
        <color theme="1"/>
        <rFont val="Arial"/>
        <family val="2"/>
      </rPr>
      <t>5</t>
    </r>
    <r>
      <rPr>
        <vertAlign val="subscript"/>
        <sz val="10"/>
        <color theme="1"/>
        <rFont val="Arial"/>
        <family val="2"/>
      </rPr>
      <t xml:space="preserve"> </t>
    </r>
    <r>
      <rPr>
        <sz val="10"/>
        <color theme="1"/>
        <rFont val="Arial"/>
        <family val="2"/>
      </rPr>
      <t>Si no hay justificación para solicitar el cargue extemporáneo de informes  a  entes de entes de control se asume el riesgo,   aceptando la sanción cuando a ello hubiere lugar.</t>
    </r>
  </si>
  <si>
    <t xml:space="preserve">Oficio o log del  correo del   requerimiento  al ente de control  solicitando el  aplazamiento  para el cargue del informe. </t>
  </si>
  <si>
    <t>Jefe y equipo auditor</t>
  </si>
  <si>
    <t>Ausencia de autonomia e independencia   del Jefe de la Oficina de Control Interno</t>
  </si>
  <si>
    <t>Perfil  profesional de auditores insuficientes para realizar la labor de auditoría (Ausencia del ingeniero de sistemas y contador)</t>
  </si>
  <si>
    <t xml:space="preserve">14. Entidad certificada ISO 9001:2015, ISO 14001:2015 y ISO 18001:2007. </t>
  </si>
  <si>
    <t>La combinanción de factores como: Demoras en la entrega de información por parte de las unidades administrativas, en respuesta a los requerimientos de la oficina; Cambios normativos en los que establecen responsabilidades a las Oficinas de Control Interno; Ausencia de autonomia e independencia   del Jefe de la Oficina de Control Interno pueden ocasionar inoportunidad en la socialización de los informes en Comité de Coordinación de Control Interno.</t>
  </si>
  <si>
    <t>Constante innovación tecnológica y herramientas de conectividad</t>
  </si>
  <si>
    <t xml:space="preserve">Incremento de la morbilidad y mortalidad por contagio del virus covid -19. </t>
  </si>
  <si>
    <t xml:space="preserve">lineamientos del instituto internacional de auditores, en situación de emergencia por la pandemia por covid -19 </t>
  </si>
  <si>
    <t xml:space="preserve"> </t>
  </si>
  <si>
    <t>Si</t>
  </si>
  <si>
    <t xml:space="preserve">9. Incremento de la morbilidad y mortalidad por contagio del virus covid -19. </t>
  </si>
  <si>
    <t xml:space="preserve">Ausencia de vacuna contra el covid -19 y de medicamentos antivirales </t>
  </si>
  <si>
    <t>propagación del coronavirus covid -19 a pesar de los esfuerzos estatales y de la sociedad</t>
  </si>
  <si>
    <t>Declaración  nacional  de estado de emergencia sanitaria,  circular conjunta  100 - 008 - 2020, expedida por Secretaria de transparencia, DAFP, Vicepresidencia y la Agencia Nacional de Contratación Pública ( covid - 19) .</t>
  </si>
  <si>
    <t xml:space="preserve">Demoras  o  ausencia  en la entrega de elementos de protección personal para prevenir contagio biológico por covid - 19, por parte de la Dirección de Talento Humano, quien lidera el programa de seguridad y salud en el trabajo. </t>
  </si>
  <si>
    <t>¿SE  PRIORIZA LA CAUSA EN EL ANÁLISIS DOFA?</t>
  </si>
  <si>
    <t xml:space="preserve">10. disponibilidad de equipos tecnológicos en la Oficina de Control Interno para facilitar el trabajo en casa. </t>
  </si>
  <si>
    <t>10.Demoras  o  ausencia  en la entrega de elementos de protección personal para prevenir contagio biológico por covid - 19, por parte de la Dirección de Talento Humano, quien lidera el programa de seguridad y salud en el trabajo.</t>
  </si>
  <si>
    <t xml:space="preserve">11. Ausencia de vacuna contra el covid -19 y de medicamentos antivirales </t>
  </si>
  <si>
    <t>12. propagación del coronavirus covid -19 a pesar de los esfuerzos estatales y de la sociedad</t>
  </si>
  <si>
    <t xml:space="preserve">Dificultad para acceder a las evidencias físicas y de las visitas de verificación en el desarrollo de auditorias. ( pandemia covid - 19).  </t>
  </si>
  <si>
    <t xml:space="preserve">9. Dificultad para acceder a las evidencias físicas y de las visitas de verificación en el desarrollo de auditorias. ( pandemia covid - 19).  </t>
  </si>
  <si>
    <t>15.Declaración  nacional  de estado de emergencia sanitaria,  circular conjunta  100 - 008 - 2020, expedida por Secretaria de transparencia, DAFP, Vicepresidencia y la Agencia Nacional de Contratación Pública ( covid - 19) .</t>
  </si>
  <si>
    <t xml:space="preserve">17. lineamientos del instituto internacional de auditores, en situación de emergencia por la pandemia por covid -19 </t>
  </si>
  <si>
    <t>Dificultad para acceder a las evidencias físicas y de las visitas de verificación en el desarrollo de auditorias. ( pandemia covid - 19)</t>
  </si>
  <si>
    <t>Propagación del coronavirus covid -19 a pesar de los esfuerzos estatales y de la sociedad</t>
  </si>
  <si>
    <t>GESTION</t>
  </si>
  <si>
    <t xml:space="preserve">En la ejecución del programa de auditoria </t>
  </si>
  <si>
    <t xml:space="preserve">No acceso a información física en el desarrollo de las auditorias programadas ( Pandemia Covid - 19) </t>
  </si>
  <si>
    <t xml:space="preserve">No realización de auditorias  que  expongan  a contagio al  auditor asignado y  dificultad  en la asignación de personal que atienda al auditor.  (pandemia covid  - 19). </t>
  </si>
  <si>
    <t xml:space="preserve">Pérdida de imagen y el cumplimiento parcial del plan anual de auditorias. </t>
  </si>
  <si>
    <t xml:space="preserve">La profesional especializada tirmestralmente, realiza el seguimiento al cumplimiento del plan anual de auditorias,  con el objetivo de verificar la generación  oportuna de los informes de ley y de las  auditorias programadas a realizar en la vigencia; consultando el Plan Anual de Auditoria VS  Informes y auditorias realizadas a la fecha de corte  de cada trimestre según revisión del aplicativo PISAMI, página web y expediente físico.  Cuando producto del seguimiento se evidencie retrazos en la generación de los informes, se informa a la Jefe de la Oficina y al auditor asignado quien realiza un llamado de atención y establece la fecha mínima para generar el informe, sopena de iniciar un disciplinario.  Como evidencia de aplicación se deja:  El reporte trimestral enviado a la Dirección de Planeación del Desarrollo, hoja de vida del indicador descrito índice de cumplimiento del plan anual de auditoria, correo de control interno y el registro en la plataforma PISAMI.   </t>
  </si>
  <si>
    <t xml:space="preserve">La combinación de factores como: Incremento de la morbilidad y mortalidad por contagio del virus covid -19, ausencia de vacuna contra el covid -19 y de medicamentos antivirales, Propagación del coronavirus covid -19 a pesar de los esfuerzos estatales y de la sociedad, Dificultad para acceder a las evidencias físicas y de las visitas de verificación en el desarrollo de auditorias. ( pandemia covid - 19), Demoras  o  ausencia  en la entrega de elementos de protección personal para prevenir contagio biológico por covid - 19, por parte de la Dirección de Talento Humano, quien lidera el programa de seguridad y salud en el trabajo.   puede ocacionar la materialización del riesgo. </t>
  </si>
  <si>
    <t xml:space="preserve">Incumplimiento de ejecución de  actividades programadas en el plan anual de auditorias. </t>
  </si>
  <si>
    <t>EFICACIA: Índice de Cumplimiento= (Actividades ejecutadas /Actividades programadas)*100.                                                                                                                                                                                                                                        EFECTIVIDAD: Efectividad del Plan de Manejo del Riesgo= ((Número de casos de desviación de resultados de auditorías  en el periodo actual - Número de casos de desviación de resultados de auditorías  en el periodo anterior) / Número de casos de desviación de resultados de auditorías  en el periodo anterior)) * 100</t>
  </si>
  <si>
    <t xml:space="preserve">Memorando,  informes de ley y de auditoria en el link transparencia  página web alcaldía. </t>
  </si>
  <si>
    <t xml:space="preserve">Plan Anual de auditoria actualizado y Acta de comité de coordinación en la que se registra la aprobación del ajuste </t>
  </si>
  <si>
    <t>Jefe de Oficina</t>
  </si>
  <si>
    <t xml:space="preserve">Plan Anual de auditoria actualizado </t>
  </si>
  <si>
    <r>
      <rPr>
        <b/>
        <sz val="12"/>
        <color theme="1"/>
        <rFont val="Arial"/>
        <family val="2"/>
      </rPr>
      <t>A</t>
    </r>
    <r>
      <rPr>
        <b/>
        <vertAlign val="subscript"/>
        <sz val="12"/>
        <color theme="1"/>
        <rFont val="Arial"/>
        <family val="2"/>
      </rPr>
      <t>4,7</t>
    </r>
    <r>
      <rPr>
        <b/>
        <sz val="12"/>
        <color theme="1"/>
        <rFont val="Arial"/>
        <family val="2"/>
      </rPr>
      <t>F</t>
    </r>
    <r>
      <rPr>
        <b/>
        <vertAlign val="subscript"/>
        <sz val="12"/>
        <color theme="1"/>
        <rFont val="Arial"/>
        <family val="2"/>
      </rPr>
      <t>8</t>
    </r>
    <r>
      <rPr>
        <sz val="10"/>
        <color theme="1"/>
        <rFont val="Arial"/>
        <family val="2"/>
      </rPr>
      <t xml:space="preserve"> Incluir dentro de las temáticas a tratar en Comité de Coordinación de Control Interno, la falta de compromiso por parte de los líderes de los procesos   con   la implementación  de acciones de mejora  formuladas  en  planes de mejoramiento, la  atención a las recomendaciones de la Oficina de Control Interno y  la  oportunidad en la entrega de la información sobre los requerimientos generados por la Oficina. </t>
    </r>
  </si>
  <si>
    <t xml:space="preserve">Memorando de solicitud de capacitación, certificado de asistencia a la capacitación  y  acta o  correos de evidencia de multiplicación de la capacitación </t>
  </si>
  <si>
    <t xml:space="preserve">2. Constante innovación tecnológica. Acceso a páginas web de entes de control y entidades reguladoras (DAFP,  CNSC, DNP, etc.), facilitando la consulta de normas y disposiciones  que regulan el accionar de la Oficina de Control Interno) y demás herramientas que facilitan la conectividad. </t>
  </si>
  <si>
    <r>
      <t xml:space="preserve">13. línea estratégica del programa de gobierno del alcalde:  </t>
    </r>
    <r>
      <rPr>
        <b/>
        <sz val="11"/>
        <color theme="1"/>
        <rFont val="Arial"/>
        <family val="2"/>
      </rPr>
      <t>Gobierno transparente</t>
    </r>
    <r>
      <rPr>
        <sz val="11"/>
        <color theme="1"/>
        <rFont val="Arial"/>
        <family val="2"/>
      </rPr>
      <t xml:space="preserve"> - orientada a impulsar la transparencia y la eficiencia en el uso de los recursos públicos. </t>
    </r>
  </si>
  <si>
    <t xml:space="preserve">1. Personal insuficiente para auditar la totalidad de procesos críticos. </t>
  </si>
  <si>
    <t xml:space="preserve">5. Equipos tecnológicos obsoletos, Sistema de Información no integrados. </t>
  </si>
  <si>
    <t xml:space="preserve">6. Ausencia de autonomía e independencia del jefe de la oficina de control interno. </t>
  </si>
  <si>
    <t>Decreto nacional 491 de 2020  adoptado por el Alcalde de Ibagué mediante el  Decreto municipal 227 de 2020,  estableciendo  medidas transitorias:  Trabajo en casa, uso de las  tecnologías, entre otras.  Decreto Nacional No. 457  del 22 de marzo de 2020 aislamiento,  Decreto 637 del 6 de mayo de 2020 ampliando la cuarentena hasta el  7 de junio de 2020,   Directiva presidencial No. 03 del  22 de mayo de 2020,  estableciendo el aislamiento inteligente y productivo, trabajo encasa de servidores públicos y contratistas  de prestación de servicios de apoyo a la gestión.  Resolución No. 666 del 24 de mayo de 2020  protocolo de bioseguridad)   del Mi ministerio de Salud</t>
  </si>
  <si>
    <r>
      <rPr>
        <b/>
        <sz val="16"/>
        <color theme="1"/>
        <rFont val="Arial"/>
        <family val="2"/>
      </rPr>
      <t>A</t>
    </r>
    <r>
      <rPr>
        <b/>
        <vertAlign val="subscript"/>
        <sz val="16"/>
        <color theme="1"/>
        <rFont val="Arial"/>
        <family val="2"/>
      </rPr>
      <t>8,9,10,11,12</t>
    </r>
    <r>
      <rPr>
        <b/>
        <sz val="16"/>
        <color theme="1"/>
        <rFont val="Arial"/>
        <family val="2"/>
      </rPr>
      <t>D</t>
    </r>
    <r>
      <rPr>
        <b/>
        <vertAlign val="subscript"/>
        <sz val="16"/>
        <color theme="1"/>
        <rFont val="Arial"/>
        <family val="2"/>
      </rPr>
      <t>9</t>
    </r>
    <r>
      <rPr>
        <b/>
        <sz val="16"/>
        <color theme="1"/>
        <rFont val="Arial"/>
        <family val="2"/>
      </rPr>
      <t>:</t>
    </r>
    <r>
      <rPr>
        <sz val="10"/>
        <color theme="1"/>
        <rFont val="Arial"/>
        <family val="2"/>
      </rPr>
      <t xml:space="preserve">   Ajustar el plan anual de auditoria y solicitar su aprobación en Comité de Coordinación de Control Interno. </t>
    </r>
  </si>
  <si>
    <r>
      <rPr>
        <sz val="16"/>
        <color theme="1"/>
        <rFont val="Arial"/>
        <family val="2"/>
      </rPr>
      <t>A</t>
    </r>
    <r>
      <rPr>
        <vertAlign val="subscript"/>
        <sz val="16"/>
        <color theme="1"/>
        <rFont val="Arial"/>
        <family val="2"/>
      </rPr>
      <t>8</t>
    </r>
    <r>
      <rPr>
        <sz val="16"/>
        <color theme="1"/>
        <rFont val="Arial"/>
        <family val="2"/>
      </rPr>
      <t>,</t>
    </r>
    <r>
      <rPr>
        <vertAlign val="subscript"/>
        <sz val="16"/>
        <color theme="1"/>
        <rFont val="Arial"/>
        <family val="2"/>
      </rPr>
      <t>9,10,11,12</t>
    </r>
    <r>
      <rPr>
        <sz val="16"/>
        <color theme="1"/>
        <rFont val="Arial"/>
        <family val="2"/>
      </rPr>
      <t>D</t>
    </r>
    <r>
      <rPr>
        <vertAlign val="subscript"/>
        <sz val="16"/>
        <color theme="1"/>
        <rFont val="Arial"/>
        <family val="2"/>
      </rPr>
      <t>9</t>
    </r>
    <r>
      <rPr>
        <sz val="16"/>
        <color theme="1"/>
        <rFont val="Arial"/>
        <family val="2"/>
      </rPr>
      <t>:</t>
    </r>
    <r>
      <rPr>
        <sz val="10"/>
        <color theme="1"/>
        <rFont val="Arial"/>
        <family val="2"/>
      </rPr>
      <t xml:space="preserve">   Ajustar el plan anual de auditoria y solicitar su aprobación en Comité de Coordinación de Control Interno.</t>
    </r>
  </si>
  <si>
    <t xml:space="preserve">Nota: se incluye en la Dofa los que estén sobre &gt;=4,2 </t>
  </si>
  <si>
    <t xml:space="preserve">8. Convocar,  establecer las temáticas a tratar en el Comité Institucional de Coordinación de Control Interno y ejercer la secretaría técnica </t>
  </si>
  <si>
    <r>
      <rPr>
        <b/>
        <sz val="12"/>
        <color theme="1"/>
        <rFont val="Arial"/>
        <family val="2"/>
      </rPr>
      <t>D</t>
    </r>
    <r>
      <rPr>
        <b/>
        <vertAlign val="subscript"/>
        <sz val="12"/>
        <color theme="1"/>
        <rFont val="Arial"/>
        <family val="2"/>
      </rPr>
      <t>6</t>
    </r>
    <r>
      <rPr>
        <b/>
        <sz val="12"/>
        <color theme="1"/>
        <rFont val="Arial"/>
        <family val="2"/>
      </rPr>
      <t>O</t>
    </r>
    <r>
      <rPr>
        <b/>
        <vertAlign val="subscript"/>
        <sz val="12"/>
        <color theme="1"/>
        <rFont val="Arial"/>
        <family val="2"/>
      </rPr>
      <t>1,18</t>
    </r>
    <r>
      <rPr>
        <b/>
        <sz val="12"/>
        <color theme="1"/>
        <rFont val="Arial"/>
        <family val="2"/>
      </rPr>
      <t xml:space="preserve"> </t>
    </r>
    <r>
      <rPr>
        <sz val="12"/>
        <color theme="1"/>
        <rFont val="Arial"/>
        <family val="2"/>
      </rPr>
      <t xml:space="preserve"> </t>
    </r>
    <r>
      <rPr>
        <sz val="10"/>
        <color theme="1"/>
        <rFont val="Arial"/>
        <family val="2"/>
      </rPr>
      <t>Presentar oportunamente en Comité de Coordinación de Control Interno los informes emitidos por la Oficina de Control Interno.</t>
    </r>
  </si>
  <si>
    <r>
      <rPr>
        <b/>
        <sz val="12"/>
        <color theme="1"/>
        <rFont val="Arial"/>
        <family val="2"/>
      </rPr>
      <t>F</t>
    </r>
    <r>
      <rPr>
        <b/>
        <vertAlign val="subscript"/>
        <sz val="12"/>
        <color theme="1"/>
        <rFont val="Arial"/>
        <family val="2"/>
      </rPr>
      <t>5,8</t>
    </r>
    <r>
      <rPr>
        <b/>
        <sz val="12"/>
        <color theme="1"/>
        <rFont val="Arial"/>
        <family val="2"/>
      </rPr>
      <t>O</t>
    </r>
    <r>
      <rPr>
        <b/>
        <vertAlign val="subscript"/>
        <sz val="12"/>
        <color theme="1"/>
        <rFont val="Arial"/>
        <family val="2"/>
      </rPr>
      <t>18.</t>
    </r>
    <r>
      <rPr>
        <b/>
        <sz val="10"/>
        <color theme="1"/>
        <rFont val="Arial"/>
        <family val="2"/>
      </rPr>
      <t xml:space="preserve"> </t>
    </r>
    <r>
      <rPr>
        <sz val="10"/>
        <color theme="1"/>
        <rFont val="Arial"/>
        <family val="2"/>
      </rPr>
      <t>Asesorar  al nivel directivo en  el Comité de Coordinación de Control Interno.</t>
    </r>
  </si>
  <si>
    <r>
      <rPr>
        <b/>
        <sz val="12"/>
        <color theme="1"/>
        <rFont val="Arial"/>
        <family val="2"/>
      </rPr>
      <t>F</t>
    </r>
    <r>
      <rPr>
        <b/>
        <vertAlign val="subscript"/>
        <sz val="12"/>
        <color theme="1"/>
        <rFont val="Arial"/>
        <family val="2"/>
      </rPr>
      <t>4</t>
    </r>
    <r>
      <rPr>
        <b/>
        <sz val="12"/>
        <color theme="1"/>
        <rFont val="Arial"/>
        <family val="2"/>
      </rPr>
      <t>O</t>
    </r>
    <r>
      <rPr>
        <b/>
        <vertAlign val="subscript"/>
        <sz val="12"/>
        <color theme="1"/>
        <rFont val="Arial"/>
        <family val="2"/>
      </rPr>
      <t>6</t>
    </r>
    <r>
      <rPr>
        <sz val="10"/>
        <color theme="1"/>
        <rFont val="Arial"/>
        <family val="2"/>
      </rPr>
      <t xml:space="preserve"> Solicitar a la Dirección de Talento Humano capacitaciones en las temáticas requeridas por el personal adscrito a la Oficina  asignado para elaborar el informe y realizar internamente la multiplicación de la capacitación. </t>
    </r>
  </si>
  <si>
    <r>
      <rPr>
        <b/>
        <sz val="14"/>
        <rFont val="Arial"/>
        <family val="2"/>
      </rPr>
      <t>D</t>
    </r>
    <r>
      <rPr>
        <b/>
        <vertAlign val="subscript"/>
        <sz val="14"/>
        <rFont val="Arial"/>
        <family val="2"/>
      </rPr>
      <t>3</t>
    </r>
    <r>
      <rPr>
        <b/>
        <sz val="14"/>
        <rFont val="Arial"/>
        <family val="2"/>
      </rPr>
      <t>O</t>
    </r>
    <r>
      <rPr>
        <b/>
        <vertAlign val="subscript"/>
        <sz val="14"/>
        <rFont val="Arial"/>
        <family val="2"/>
      </rPr>
      <t>10</t>
    </r>
    <r>
      <rPr>
        <vertAlign val="subscript"/>
        <sz val="11"/>
        <rFont val="Arial"/>
        <family val="2"/>
      </rPr>
      <t xml:space="preserve"> </t>
    </r>
    <r>
      <rPr>
        <sz val="11"/>
        <rFont val="Arial"/>
        <family val="2"/>
      </rPr>
      <t xml:space="preserve">  Cumplir con el principio y regla de conducta: Competencia estabecido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r>
  </si>
  <si>
    <r>
      <rPr>
        <b/>
        <sz val="12"/>
        <color theme="1"/>
        <rFont val="Arial"/>
        <family val="2"/>
      </rPr>
      <t>F</t>
    </r>
    <r>
      <rPr>
        <b/>
        <vertAlign val="subscript"/>
        <sz val="12"/>
        <color theme="1"/>
        <rFont val="Arial"/>
        <family val="2"/>
      </rPr>
      <t>6,7</t>
    </r>
    <r>
      <rPr>
        <b/>
        <sz val="12"/>
        <color theme="1"/>
        <rFont val="Arial"/>
        <family val="2"/>
      </rPr>
      <t>O</t>
    </r>
    <r>
      <rPr>
        <b/>
        <vertAlign val="subscript"/>
        <sz val="12"/>
        <color theme="1"/>
        <rFont val="Arial"/>
        <family val="2"/>
      </rPr>
      <t>10</t>
    </r>
    <r>
      <rPr>
        <vertAlign val="subscript"/>
        <sz val="12"/>
        <color theme="1"/>
        <rFont val="Arial"/>
        <family val="2"/>
      </rPr>
      <t xml:space="preserve">     </t>
    </r>
    <r>
      <rPr>
        <sz val="12"/>
        <color theme="1"/>
        <rFont val="Arial"/>
        <family val="2"/>
      </rPr>
      <t xml:space="preserve">Cumplir con el principio y regla de conducta:  Competencia estabecido en en el código del auditor interno,  informando   en el  momento de elaboración del plan anual de auditoria;  o por escrito;   cuando por error involuntario  la jefe de la oficina le asigne  realizar  actividades  para las  cuales  no cuente con la competencia o formación profesional indicada para realizarla.  </t>
    </r>
  </si>
  <si>
    <r>
      <rPr>
        <sz val="16"/>
        <color theme="1"/>
        <rFont val="Arial"/>
        <family val="2"/>
      </rPr>
      <t>A</t>
    </r>
    <r>
      <rPr>
        <vertAlign val="subscript"/>
        <sz val="16"/>
        <color theme="1"/>
        <rFont val="Arial"/>
        <family val="2"/>
      </rPr>
      <t>1,2</t>
    </r>
    <r>
      <rPr>
        <sz val="16"/>
        <color theme="1"/>
        <rFont val="Arial"/>
        <family val="2"/>
      </rPr>
      <t>F</t>
    </r>
    <r>
      <rPr>
        <vertAlign val="subscript"/>
        <sz val="16"/>
        <color theme="1"/>
        <rFont val="Arial"/>
        <family val="2"/>
      </rPr>
      <t>4</t>
    </r>
    <r>
      <rPr>
        <sz val="11"/>
        <color theme="1"/>
        <rFont val="Arial"/>
        <family val="2"/>
      </rPr>
      <t xml:space="preserve">  Solicitar a la Dirección de Talento Humano capacitaciones en las temáticas requeridas por el personal adscrito a la Oficina  asignado para elaborar el informe y realizar internamente la multiplicación de la capacitación. </t>
    </r>
  </si>
  <si>
    <r>
      <rPr>
        <b/>
        <sz val="14"/>
        <color theme="1"/>
        <rFont val="Arial"/>
        <family val="2"/>
      </rPr>
      <t>A</t>
    </r>
    <r>
      <rPr>
        <b/>
        <vertAlign val="subscript"/>
        <sz val="14"/>
        <color theme="1"/>
        <rFont val="Arial"/>
        <family val="2"/>
      </rPr>
      <t>9,10</t>
    </r>
    <r>
      <rPr>
        <b/>
        <sz val="14"/>
        <color theme="1"/>
        <rFont val="Arial"/>
        <family val="2"/>
      </rPr>
      <t>F</t>
    </r>
    <r>
      <rPr>
        <b/>
        <vertAlign val="subscript"/>
        <sz val="14"/>
        <color theme="1"/>
        <rFont val="Arial"/>
        <family val="2"/>
      </rPr>
      <t>6,9,1</t>
    </r>
    <r>
      <rPr>
        <vertAlign val="subscript"/>
        <sz val="14"/>
        <color theme="1"/>
        <rFont val="Arial"/>
        <family val="2"/>
      </rPr>
      <t>0</t>
    </r>
    <r>
      <rPr>
        <sz val="14"/>
        <color theme="1"/>
        <rFont val="Arial"/>
        <family val="2"/>
      </rPr>
      <t xml:space="preserve"> </t>
    </r>
    <r>
      <rPr>
        <sz val="10"/>
        <color theme="1"/>
        <rFont val="Arial"/>
        <family val="2"/>
      </rPr>
      <t>Modificar el Plan anual de Auditoria,  incluyendo  en el  alcance  de la auditoria al proceso  contractual,  los procesos realizados  para atender   la emergencia por covid -19;  a su vez,  modificando la auditoría al componente de Talento Humano, por acompañamiento y asesoría orientada en  incrementar el nivel de implementación de la Dimensión de Talento Humano;  programar   la auditoria financiera con énfasis en el  cumplimiento de lineamientos del gobierno nacional ,  sobre  los traslados presupuestales generados para atender la pandemia</t>
    </r>
  </si>
  <si>
    <r>
      <rPr>
        <sz val="14"/>
        <rFont val="Arial"/>
        <family val="2"/>
      </rPr>
      <t>F</t>
    </r>
    <r>
      <rPr>
        <vertAlign val="subscript"/>
        <sz val="14"/>
        <rFont val="Arial"/>
        <family val="2"/>
      </rPr>
      <t>10</t>
    </r>
    <r>
      <rPr>
        <sz val="14"/>
        <rFont val="Arial"/>
        <family val="2"/>
      </rPr>
      <t>A</t>
    </r>
    <r>
      <rPr>
        <vertAlign val="subscript"/>
        <sz val="14"/>
        <rFont val="Arial"/>
        <family val="2"/>
      </rPr>
      <t>9,10,11,12</t>
    </r>
    <r>
      <rPr>
        <sz val="14"/>
        <rFont val="Arial"/>
        <family val="2"/>
      </rPr>
      <t xml:space="preserve">: </t>
    </r>
    <r>
      <rPr>
        <sz val="11"/>
        <rFont val="Arial"/>
        <family val="2"/>
      </rPr>
      <t xml:space="preserve">  Solicitar a Almacén   autorización  para sacar los equipos  y  realizar el trabajo en casa . </t>
    </r>
  </si>
  <si>
    <r>
      <rPr>
        <sz val="14"/>
        <color theme="1"/>
        <rFont val="Arial"/>
        <family val="2"/>
      </rPr>
      <t>A</t>
    </r>
    <r>
      <rPr>
        <vertAlign val="subscript"/>
        <sz val="14"/>
        <color theme="1"/>
        <rFont val="Arial"/>
        <family val="2"/>
      </rPr>
      <t>1,2</t>
    </r>
    <r>
      <rPr>
        <sz val="14"/>
        <color theme="1"/>
        <rFont val="Arial"/>
        <family val="2"/>
      </rPr>
      <t>F</t>
    </r>
    <r>
      <rPr>
        <vertAlign val="subscript"/>
        <sz val="14"/>
        <color theme="1"/>
        <rFont val="Arial"/>
        <family val="2"/>
      </rPr>
      <t>4</t>
    </r>
    <r>
      <rPr>
        <sz val="14"/>
        <color theme="1"/>
        <rFont val="Arial"/>
        <family val="2"/>
      </rPr>
      <t xml:space="preserve"> </t>
    </r>
    <r>
      <rPr>
        <sz val="10"/>
        <color theme="1"/>
        <rFont val="Arial"/>
        <family val="2"/>
      </rPr>
      <t xml:space="preserve">Solicitar a la Dirección de Talento Humano capacitaciones en las temáticas requeridas por el personal adscrito a la Oficina  asignado para elaborar el informe y realizar internamente la multiplicación de la capacitación. </t>
    </r>
  </si>
  <si>
    <r>
      <t>5.</t>
    </r>
    <r>
      <rPr>
        <b/>
        <sz val="10"/>
        <color theme="1"/>
        <rFont val="Arial"/>
        <family val="2"/>
      </rPr>
      <t xml:space="preserve"> </t>
    </r>
    <r>
      <rPr>
        <sz val="10"/>
        <color theme="1"/>
        <rFont val="Arial"/>
        <family val="2"/>
      </rPr>
      <t xml:space="preserve">Conocimiento de la entidad,  proceso y procedimientos documentados </t>
    </r>
  </si>
  <si>
    <r>
      <rPr>
        <b/>
        <sz val="14"/>
        <rFont val="Arial"/>
        <family val="2"/>
      </rPr>
      <t>A</t>
    </r>
    <r>
      <rPr>
        <b/>
        <vertAlign val="subscript"/>
        <sz val="14"/>
        <rFont val="Arial"/>
        <family val="2"/>
      </rPr>
      <t>9,10,11,12</t>
    </r>
    <r>
      <rPr>
        <b/>
        <sz val="14"/>
        <rFont val="Arial"/>
        <family val="2"/>
      </rPr>
      <t>F</t>
    </r>
    <r>
      <rPr>
        <b/>
        <vertAlign val="subscript"/>
        <sz val="14"/>
        <rFont val="Arial"/>
        <family val="2"/>
      </rPr>
      <t>2,10</t>
    </r>
    <r>
      <rPr>
        <b/>
        <sz val="14"/>
        <rFont val="Arial"/>
        <family val="2"/>
      </rPr>
      <t xml:space="preserve"> </t>
    </r>
    <r>
      <rPr>
        <sz val="14"/>
        <rFont val="Arial"/>
        <family val="2"/>
      </rPr>
      <t xml:space="preserve"> </t>
    </r>
    <r>
      <rPr>
        <sz val="10"/>
        <rFont val="Arial"/>
        <family val="2"/>
      </rPr>
      <t>Realizar Informes y auditorias haciendo uso  de herramientas virtuales</t>
    </r>
  </si>
  <si>
    <t xml:space="preserve">Cada funcionario o contratista diariamente  debe  aplicar los lineamientos establecidos en el protocolo de bioseguridad  establecido en la Alcaldía y usar los elementos de protección  establecidos en  la matriz de riesgos y peligros  para el personal que labora en el proceso  de evaluación y seguimiento, a su vez,   diligenciar la encuesta del reporte diario del estado de salud  y  enviarla   al grupo de seguridad y salud en el trabajo de la Dirección de Talento Humano,  con el fin de evitar contagiarse o contagiar a los demas funcionarios o contratistas con los que pueda tener contacto.  En caso de presentar los síntomas relacionados en la encuesta de reporte de síntomas,  manifestarlo a la jefe y a Talento Humano - Grupo de seguridad y salud en el trabajo.    Como registro de aplicación  queda:  El  registro del diligencimaiento  de la encuesta de control de sintomas  en la base de datos del  Grupo de Seguridad y Salud en el trabajo y el reporte al correo de talento humano y de control interno. </t>
  </si>
  <si>
    <t>Cada funcionario o contratista diariamente  debe  aplicar los lineamientos establecidos en el protocolo de bioseguridad  establecido en la Alcaldía y usar los elementos de protección  establecidos en  la matriz de riesgos y peligros  para el personal que labora en el proceso  de evaluación y seguimiento, a su vez,   diligenciar la encuesta del reporte diario del estado de salud  y  enviarla   al grupo de seguridad y salud en el trabajo de la Dirección de Talento Humano,  con el fin de evitar contagiarse o contagiar a los demas funcionarios o contratistas con los que pueda tener contacto.  En caso de presentar los síntomas relacionados en la encuesta de reporte de síntomas,  manifestarlo a la jefe y a Talento Humano - Grupo de seguridad y salud en el trabajo.    Como registro de aplicación  queda:  El  registro del diligencimaiento  de la encuesta de control de sintomas  en la base de datos del  Grupo de Seguridad y Salud en el trabajo y el reporte al correo de talento humano y de control interno.</t>
  </si>
  <si>
    <r>
      <rPr>
        <b/>
        <sz val="14"/>
        <color theme="1"/>
        <rFont val="Arial"/>
        <family val="2"/>
      </rPr>
      <t>1)</t>
    </r>
    <r>
      <rPr>
        <sz val="14"/>
        <color theme="1"/>
        <rFont val="Arial"/>
        <family val="2"/>
      </rPr>
      <t xml:space="preserve"> F</t>
    </r>
    <r>
      <rPr>
        <vertAlign val="subscript"/>
        <sz val="14"/>
        <color theme="1"/>
        <rFont val="Arial"/>
        <family val="2"/>
      </rPr>
      <t>10</t>
    </r>
    <r>
      <rPr>
        <sz val="14"/>
        <color theme="1"/>
        <rFont val="Arial"/>
        <family val="2"/>
      </rPr>
      <t>A</t>
    </r>
    <r>
      <rPr>
        <vertAlign val="subscript"/>
        <sz val="14"/>
        <color theme="1"/>
        <rFont val="Arial"/>
        <family val="2"/>
      </rPr>
      <t>9,10,11,12</t>
    </r>
    <r>
      <rPr>
        <sz val="14"/>
        <color theme="1"/>
        <rFont val="Arial"/>
        <family val="2"/>
      </rPr>
      <t xml:space="preserve"> </t>
    </r>
    <r>
      <rPr>
        <sz val="11"/>
        <color theme="1"/>
        <rFont val="Arial"/>
        <family val="2"/>
      </rPr>
      <t xml:space="preserve">  Solicitar a Almacén  la autorización para sacar  equipos tecnológicos para realizar trabajo en casa .                                                                                                   </t>
    </r>
    <r>
      <rPr>
        <b/>
        <sz val="11"/>
        <color theme="1"/>
        <rFont val="Arial"/>
        <family val="2"/>
      </rPr>
      <t>2)</t>
    </r>
    <r>
      <rPr>
        <sz val="11"/>
        <color theme="1"/>
        <rFont val="Arial"/>
        <family val="2"/>
      </rPr>
      <t xml:space="preserve">  </t>
    </r>
    <r>
      <rPr>
        <sz val="14"/>
        <color theme="1"/>
        <rFont val="Arial"/>
        <family val="2"/>
      </rPr>
      <t>A</t>
    </r>
    <r>
      <rPr>
        <vertAlign val="subscript"/>
        <sz val="14"/>
        <color theme="1"/>
        <rFont val="Arial"/>
        <family val="2"/>
      </rPr>
      <t>9,10,11,12</t>
    </r>
    <r>
      <rPr>
        <sz val="14"/>
        <color theme="1"/>
        <rFont val="Arial"/>
        <family val="2"/>
      </rPr>
      <t>F</t>
    </r>
    <r>
      <rPr>
        <vertAlign val="subscript"/>
        <sz val="14"/>
        <color theme="1"/>
        <rFont val="Arial"/>
        <family val="2"/>
      </rPr>
      <t>2,10</t>
    </r>
    <r>
      <rPr>
        <sz val="14"/>
        <color theme="1"/>
        <rFont val="Arial"/>
        <family val="2"/>
      </rPr>
      <t>:</t>
    </r>
    <r>
      <rPr>
        <sz val="11"/>
        <color theme="1"/>
        <rFont val="Arial"/>
        <family val="2"/>
      </rPr>
      <t xml:space="preserve">  Realizar Informes y auditorias  haciendo uso de herramientas   virtuales                                                                                                               </t>
    </r>
    <r>
      <rPr>
        <b/>
        <sz val="11"/>
        <color theme="1"/>
        <rFont val="Arial"/>
        <family val="2"/>
      </rPr>
      <t/>
    </r>
  </si>
  <si>
    <t>Demora en el nombramiento del personal  para el  cargo en vacancia temporal  - profesional grado 10 para la Oficina de Control Interno.</t>
  </si>
  <si>
    <t>18. Comité de Coordinación de Control Interno, creado e implementado</t>
  </si>
  <si>
    <t>19.Alcaldía  de Ibagué en  proceso de implementación del Sistema de Gestión Antisoborno bajo la norma ISO 37001: 2016, integrandola  a los demás sistemas Integrados actualmente implmentados y mantenidos</t>
  </si>
  <si>
    <t xml:space="preserve">20. Política antisoborno integrada a las política  del Sistema integrado de la Alcaldía. </t>
  </si>
  <si>
    <t xml:space="preserve">16.Decreto nacional 491 de 2020  adoptado por el Alcalde de Ibagué mediante el  Decreto municipal 227 de 2020,   estableciendo  medidas transitorias.   Trabajo en casa, uso de las  tecnologías, entre otras -19.  Directiva presidencial No. 03 del  22 de mayo de 2020,  estableciendo el aislamiento inteligente y productivo, trabajo encasa  servidores públicos y contratistas  de prestación de servicios y apoyo a la gestión.  Resolución No. 666 del 24 de mayo de 2020 ( protocolo de bioseguridad)   del Mi ministerio de Salud, entre otras medidas  tomas por el gobierno Nacional, departamental y municipal para reducir y controlar el riesgo biológico generado por el virus sars-cov 2. </t>
  </si>
  <si>
    <t xml:space="preserve"> 9. Código de integridad y buen gobierno actualizado y adoptado en la entidad  en el que se establece:   Valores, principios y lineamientos para identificar y declarar los conflictos de interes ( Adoptado mediante el  Decreto 612 del 24 de noviembre de 2020) </t>
  </si>
  <si>
    <t xml:space="preserve">La combinanción de factores como: Asignación de auditorias a procesos no acordes al perfil profesional del auditor; Trafico de influencias; Inobservancia a los líneamientos establecidos en el  Código de Ética del Auditor Interno, estatuto de auditoria, política antisoborno en el desarrollo de las auditorías;  pueden ocasionar   desvio de los resultados de la auditoria en beneficio propio o del auditado. </t>
  </si>
  <si>
    <t xml:space="preserve">1)El Jefe de Oficina de Control Interno, 2) anualmente o en el evento en que se realicen ajustes al Plan Anual de Auditoría, 3) con el propósito de dar aplicación al principio de competencia establecido en el  Código de Ética del Auditor Interno 4)  programa y asigna   audiorias e informes    conforme al perfil profesional de los auditores; 5) en los  casos de que por error el jefe  realice  asignación no  acorde con el perfil del auditor; es obligación del auditor en aplicación del principio de competencia establecido en el Código del Auditor Interno, manifestarlo por escrito  o  ponerlo  en conocimiento del Jefe de la Oficina de Control Interno en el momento de la asignación 6) Dejando como evidencia el registro del control  el acta de Comité Técnico de elaboración o actualización del Plan Anual de Auditoría u oficio de manifestación del auditor. </t>
  </si>
  <si>
    <r>
      <t>F</t>
    </r>
    <r>
      <rPr>
        <vertAlign val="subscript"/>
        <sz val="16"/>
        <color theme="1"/>
        <rFont val="Arial"/>
        <family val="2"/>
      </rPr>
      <t>7</t>
    </r>
    <r>
      <rPr>
        <sz val="16"/>
        <color theme="1"/>
        <rFont val="Arial"/>
        <family val="2"/>
      </rPr>
      <t>A</t>
    </r>
    <r>
      <rPr>
        <vertAlign val="subscript"/>
        <sz val="16"/>
        <color theme="1"/>
        <rFont val="Arial"/>
        <family val="2"/>
      </rPr>
      <t xml:space="preserve">6   Socializar y aplicar los  principios y valores   establecidos en  el Código del Auditor Interno y  el Estatuto de Auditoría.  </t>
    </r>
  </si>
  <si>
    <t xml:space="preserve">1) El Jefe de la Oficina de Control Interno, 2) semestralmente 3) con el propósito de verificar el cumplimiento de principios y lineamientos de conducta, establecidos en el  Código de Ética del Auditor Interno,  el cunplimiento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disciplibnario y el memorando de respuesta, en caso de presentarse investigaciones disciplinarias: El fallo del proceso con la respectiva sanción,  la solictud  y  traslado del funcionario en caso de confirmarse la falta. </t>
  </si>
  <si>
    <t>01/02/2021  - 31/12/2021</t>
  </si>
  <si>
    <r>
      <rPr>
        <b/>
        <sz val="14"/>
        <color theme="1"/>
        <rFont val="Arial"/>
        <family val="2"/>
      </rPr>
      <t>A</t>
    </r>
    <r>
      <rPr>
        <b/>
        <vertAlign val="subscript"/>
        <sz val="14"/>
        <color theme="1"/>
        <rFont val="Arial"/>
        <family val="2"/>
      </rPr>
      <t>6</t>
    </r>
    <r>
      <rPr>
        <b/>
        <sz val="14"/>
        <color theme="1"/>
        <rFont val="Arial"/>
        <family val="2"/>
      </rPr>
      <t>D</t>
    </r>
    <r>
      <rPr>
        <b/>
        <vertAlign val="subscript"/>
        <sz val="14"/>
        <color theme="1"/>
        <rFont val="Arial"/>
        <family val="2"/>
      </rPr>
      <t xml:space="preserve">3,7 </t>
    </r>
    <r>
      <rPr>
        <sz val="14"/>
        <color theme="1"/>
        <rFont val="Arial"/>
        <family val="2"/>
      </rPr>
      <t xml:space="preserve"> Reportar  a Control Disciplinario el evento del funcionario que cometió la falta.</t>
    </r>
  </si>
  <si>
    <r>
      <rPr>
        <b/>
        <sz val="14"/>
        <color theme="1"/>
        <rFont val="Arial"/>
        <family val="2"/>
      </rPr>
      <t>A</t>
    </r>
    <r>
      <rPr>
        <b/>
        <vertAlign val="subscript"/>
        <sz val="14"/>
        <color theme="1"/>
        <rFont val="Arial"/>
        <family val="2"/>
      </rPr>
      <t>6</t>
    </r>
    <r>
      <rPr>
        <b/>
        <sz val="14"/>
        <color theme="1"/>
        <rFont val="Arial"/>
        <family val="2"/>
      </rPr>
      <t>D</t>
    </r>
    <r>
      <rPr>
        <b/>
        <vertAlign val="subscript"/>
        <sz val="14"/>
        <color theme="1"/>
        <rFont val="Arial"/>
        <family val="2"/>
      </rPr>
      <t>3,7</t>
    </r>
    <r>
      <rPr>
        <vertAlign val="subscript"/>
        <sz val="11"/>
        <color theme="1"/>
        <rFont val="Arial"/>
        <family val="2"/>
      </rPr>
      <t xml:space="preserve">  </t>
    </r>
    <r>
      <rPr>
        <sz val="11"/>
        <color theme="1"/>
        <rFont val="Arial"/>
        <family val="2"/>
      </rPr>
      <t>Reportar  a Control Disciplinario el evento del funcionario que cometió la falta.</t>
    </r>
  </si>
  <si>
    <t>Inobservancia a los líneamientos establecidos en el  Código de Ética del Auditor Interno, estatuto de auditoria y lineamientos  antisoborno establecidos en la politica del  SIG,  en el desarrollo de las auditorías</t>
  </si>
  <si>
    <t>7. Inobservancia a los líneamientos establecidos en el  Código de Ética del Auditor Interno, estatuto de auditoria y lineamientos  antisoborno establecidos en la politica del  SIG,  en el desarrollo de las auditorías</t>
  </si>
  <si>
    <r>
      <rPr>
        <b/>
        <sz val="16"/>
        <color theme="1"/>
        <rFont val="Arial"/>
        <family val="2"/>
      </rPr>
      <t>D</t>
    </r>
    <r>
      <rPr>
        <b/>
        <vertAlign val="subscript"/>
        <sz val="16"/>
        <color theme="1"/>
        <rFont val="Arial"/>
        <family val="2"/>
      </rPr>
      <t>3, 7</t>
    </r>
    <r>
      <rPr>
        <b/>
        <sz val="16"/>
        <color theme="1"/>
        <rFont val="Arial"/>
        <family val="2"/>
      </rPr>
      <t xml:space="preserve"> O</t>
    </r>
    <r>
      <rPr>
        <b/>
        <vertAlign val="subscript"/>
        <sz val="16"/>
        <color theme="1"/>
        <rFont val="Arial"/>
        <family val="2"/>
      </rPr>
      <t>9</t>
    </r>
    <r>
      <rPr>
        <b/>
        <sz val="16"/>
        <color theme="1"/>
        <rFont val="Arial"/>
        <family val="2"/>
      </rPr>
      <t>,</t>
    </r>
    <r>
      <rPr>
        <b/>
        <vertAlign val="subscript"/>
        <sz val="16"/>
        <color theme="1"/>
        <rFont val="Arial"/>
        <family val="2"/>
      </rPr>
      <t>10</t>
    </r>
    <r>
      <rPr>
        <b/>
        <sz val="16"/>
        <color theme="1"/>
        <rFont val="Arial"/>
        <family val="2"/>
      </rPr>
      <t>,</t>
    </r>
    <r>
      <rPr>
        <b/>
        <vertAlign val="subscript"/>
        <sz val="16"/>
        <color theme="1"/>
        <rFont val="Arial"/>
        <family val="2"/>
      </rPr>
      <t xml:space="preserve">11,19,20. </t>
    </r>
    <r>
      <rPr>
        <sz val="16"/>
        <color theme="4"/>
        <rFont val="Arial"/>
        <family val="2"/>
      </rPr>
      <t xml:space="preserve"> </t>
    </r>
    <r>
      <rPr>
        <sz val="16"/>
        <color theme="1"/>
        <rFont val="Arial"/>
        <family val="2"/>
      </rPr>
      <t xml:space="preserve"> </t>
    </r>
    <r>
      <rPr>
        <sz val="10"/>
        <color theme="1"/>
        <rFont val="Arial"/>
        <family val="2"/>
      </rPr>
      <t>Socializar y</t>
    </r>
    <r>
      <rPr>
        <sz val="10"/>
        <color rgb="FFFF0000"/>
        <rFont val="Arial"/>
        <family val="2"/>
      </rPr>
      <t xml:space="preserve"> </t>
    </r>
    <r>
      <rPr>
        <sz val="10"/>
        <rFont val="Arial"/>
        <family val="2"/>
      </rPr>
      <t>aplicar  los principios y valores establecidos en   el Código de integridad y buen gobierno  incluidos los lineamientos  para identificar y declarar el conflicto de interés,</t>
    </r>
    <r>
      <rPr>
        <sz val="10"/>
        <color theme="1"/>
        <rFont val="Arial"/>
        <family val="2"/>
      </rPr>
      <t xml:space="preserve"> los lineamientos antisoborno establecidos  en la politica del SIG  </t>
    </r>
    <r>
      <rPr>
        <sz val="10"/>
        <rFont val="Arial"/>
        <family val="2"/>
      </rPr>
      <t xml:space="preserve">y  su vez, socializar  la guía de declaración de conflicto de interés  al personal adscrito a la </t>
    </r>
    <r>
      <rPr>
        <sz val="10"/>
        <color theme="1"/>
        <rFont val="Arial"/>
        <family val="2"/>
      </rPr>
      <t xml:space="preserve">Oficina de Control interno. </t>
    </r>
  </si>
  <si>
    <r>
      <rPr>
        <b/>
        <sz val="16"/>
        <color theme="1"/>
        <rFont val="Arial"/>
        <family val="2"/>
      </rPr>
      <t xml:space="preserve">1. </t>
    </r>
    <r>
      <rPr>
        <sz val="10"/>
        <color theme="1"/>
        <rFont val="Arial"/>
        <family val="2"/>
      </rPr>
      <t xml:space="preserve">      </t>
    </r>
    <r>
      <rPr>
        <sz val="14"/>
        <color theme="1"/>
        <rFont val="Arial"/>
        <family val="2"/>
      </rPr>
      <t xml:space="preserve"> </t>
    </r>
    <r>
      <rPr>
        <b/>
        <sz val="14"/>
        <color theme="1"/>
        <rFont val="Arial"/>
        <family val="2"/>
      </rPr>
      <t>D</t>
    </r>
    <r>
      <rPr>
        <b/>
        <vertAlign val="subscript"/>
        <sz val="14"/>
        <color theme="1"/>
        <rFont val="Arial"/>
        <family val="2"/>
      </rPr>
      <t xml:space="preserve">3, 7 </t>
    </r>
    <r>
      <rPr>
        <b/>
        <sz val="14"/>
        <color theme="1"/>
        <rFont val="Arial"/>
        <family val="2"/>
      </rPr>
      <t>O</t>
    </r>
    <r>
      <rPr>
        <b/>
        <vertAlign val="subscript"/>
        <sz val="14"/>
        <color theme="1"/>
        <rFont val="Arial"/>
        <family val="2"/>
      </rPr>
      <t>9,10,11,19,20</t>
    </r>
    <r>
      <rPr>
        <vertAlign val="subscript"/>
        <sz val="14"/>
        <color theme="1"/>
        <rFont val="Arial"/>
        <family val="2"/>
      </rPr>
      <t>.</t>
    </r>
    <r>
      <rPr>
        <sz val="10"/>
        <color theme="1"/>
        <rFont val="Arial"/>
        <family val="2"/>
      </rPr>
      <t xml:space="preserve">   </t>
    </r>
    <r>
      <rPr>
        <sz val="11"/>
        <color theme="1"/>
        <rFont val="Arial"/>
        <family val="2"/>
      </rPr>
      <t xml:space="preserve">Socializar y aplicar  los principios y valores establecidos en   el Código de integridad y buen gobierno  incluidos los lineamientos  para identificar y declarar el conflicto de interés, los lineamientos  antisoborno  establecidos en la política del SIG y  su vez, socializar  la guía de declaración de conflicto de interés  al personal adscrito a la Oficina de Control interno.                                       </t>
    </r>
    <r>
      <rPr>
        <sz val="10"/>
        <color theme="1"/>
        <rFont val="Arial"/>
        <family val="2"/>
      </rPr>
      <t xml:space="preserve">                                                                 </t>
    </r>
    <r>
      <rPr>
        <b/>
        <sz val="16"/>
        <color theme="1"/>
        <rFont val="Arial"/>
        <family val="2"/>
      </rPr>
      <t>2.     F</t>
    </r>
    <r>
      <rPr>
        <b/>
        <vertAlign val="subscript"/>
        <sz val="16"/>
        <color theme="1"/>
        <rFont val="Arial"/>
        <family val="2"/>
      </rPr>
      <t>7</t>
    </r>
    <r>
      <rPr>
        <b/>
        <sz val="16"/>
        <color theme="1"/>
        <rFont val="Arial"/>
        <family val="2"/>
      </rPr>
      <t>A</t>
    </r>
    <r>
      <rPr>
        <b/>
        <vertAlign val="subscript"/>
        <sz val="16"/>
        <color theme="1"/>
        <rFont val="Arial"/>
        <family val="2"/>
      </rPr>
      <t>6</t>
    </r>
    <r>
      <rPr>
        <b/>
        <sz val="14"/>
        <color theme="1"/>
        <rFont val="Arial"/>
        <family val="2"/>
      </rPr>
      <t xml:space="preserve">.   </t>
    </r>
    <r>
      <rPr>
        <sz val="10"/>
        <color theme="1"/>
        <rFont val="Arial"/>
        <family val="2"/>
      </rPr>
      <t xml:space="preserve"> </t>
    </r>
    <r>
      <rPr>
        <sz val="11"/>
        <color theme="1"/>
        <rFont val="Arial"/>
        <family val="2"/>
      </rPr>
      <t xml:space="preserve">Socializar y aplicar los  principios y valores   establecidos en  el Código del Auditor Interno y  el Estatuto de Auditoría.  </t>
    </r>
  </si>
  <si>
    <r>
      <rPr>
        <b/>
        <sz val="12"/>
        <color theme="1"/>
        <rFont val="Arial"/>
        <family val="2"/>
      </rPr>
      <t>D</t>
    </r>
    <r>
      <rPr>
        <b/>
        <vertAlign val="subscript"/>
        <sz val="12"/>
        <color theme="1"/>
        <rFont val="Arial"/>
        <family val="2"/>
      </rPr>
      <t xml:space="preserve">1,2 </t>
    </r>
    <r>
      <rPr>
        <b/>
        <sz val="12"/>
        <color theme="1"/>
        <rFont val="Arial"/>
        <family val="2"/>
      </rPr>
      <t>O</t>
    </r>
    <r>
      <rPr>
        <b/>
        <vertAlign val="subscript"/>
        <sz val="12"/>
        <color theme="1"/>
        <rFont val="Arial"/>
        <family val="2"/>
      </rPr>
      <t>7</t>
    </r>
    <r>
      <rPr>
        <b/>
        <sz val="10"/>
        <color theme="1"/>
        <rFont val="Arial"/>
        <family val="2"/>
      </rPr>
      <t xml:space="preserve">  </t>
    </r>
    <r>
      <rPr>
        <sz val="10"/>
        <color theme="1"/>
        <rFont val="Arial"/>
        <family val="2"/>
      </rPr>
      <t xml:space="preserve"> Solicitar a la Dirección de Talento Humano el nombramiento de un Ingeniero de Sistemas y    un  contador  con especialización y experiencia en auditoria, con fin de contar con el personal necesario para desarrollar el plan anual de auditoria de la vigencia 2021.  </t>
    </r>
  </si>
  <si>
    <r>
      <rPr>
        <b/>
        <sz val="12"/>
        <color theme="1"/>
        <rFont val="Arial"/>
        <family val="2"/>
      </rPr>
      <t>D</t>
    </r>
    <r>
      <rPr>
        <b/>
        <vertAlign val="subscript"/>
        <sz val="12"/>
        <color theme="1"/>
        <rFont val="Arial"/>
        <family val="2"/>
      </rPr>
      <t>4</t>
    </r>
    <r>
      <rPr>
        <b/>
        <sz val="12"/>
        <color theme="1"/>
        <rFont val="Arial"/>
        <family val="2"/>
      </rPr>
      <t>O</t>
    </r>
    <r>
      <rPr>
        <b/>
        <vertAlign val="subscript"/>
        <sz val="12"/>
        <color theme="1"/>
        <rFont val="Arial"/>
        <family val="2"/>
      </rPr>
      <t xml:space="preserve">8 </t>
    </r>
    <r>
      <rPr>
        <b/>
        <sz val="10"/>
        <color theme="1"/>
        <rFont val="Arial"/>
        <family val="2"/>
      </rPr>
      <t xml:space="preserve"> </t>
    </r>
    <r>
      <rPr>
        <sz val="10"/>
        <color theme="1"/>
        <rFont val="Arial"/>
        <family val="2"/>
      </rPr>
      <t xml:space="preserve">Realizar mesas de trabajo con la Dirección de Fortalecimiento Institucional y Dirección de Planeación del Desarrollo para tratar temas asociados a la evaluación de la gestión por dependencias y a la gestión de riesgos . </t>
    </r>
  </si>
  <si>
    <r>
      <rPr>
        <b/>
        <sz val="14"/>
        <color theme="1"/>
        <rFont val="Arial"/>
        <family val="2"/>
      </rPr>
      <t>O</t>
    </r>
    <r>
      <rPr>
        <b/>
        <vertAlign val="subscript"/>
        <sz val="14"/>
        <color theme="1"/>
        <rFont val="Arial"/>
        <family val="2"/>
      </rPr>
      <t>15,16,17,18</t>
    </r>
    <r>
      <rPr>
        <b/>
        <sz val="14"/>
        <color theme="1"/>
        <rFont val="Arial"/>
        <family val="2"/>
      </rPr>
      <t>F</t>
    </r>
    <r>
      <rPr>
        <b/>
        <vertAlign val="subscript"/>
        <sz val="14"/>
        <color theme="1"/>
        <rFont val="Arial"/>
        <family val="2"/>
      </rPr>
      <t>6,9,10</t>
    </r>
    <r>
      <rPr>
        <sz val="14"/>
        <color theme="1"/>
        <rFont val="Arial"/>
        <family val="2"/>
      </rPr>
      <t xml:space="preserve">   </t>
    </r>
    <r>
      <rPr>
        <sz val="12"/>
        <color theme="1"/>
        <rFont val="Arial"/>
        <family val="2"/>
      </rPr>
      <t xml:space="preserve">Incluir  dentro de la muestra  de los  contratos seleccionados para realizar la auditoria al proceso contractual, procesos realizados  para atender   la emergencia por covid -19;   así mismo,  incluir en el alcance  y criterios de la auditoría financiera verificar   el  cumplimiento de lineamientos del gobierno nacional ,  sobre  los traslados presupuestales generados para atender la pandemia. </t>
    </r>
  </si>
  <si>
    <r>
      <rPr>
        <b/>
        <sz val="14"/>
        <color theme="1"/>
        <rFont val="Arial"/>
        <family val="2"/>
      </rPr>
      <t>A</t>
    </r>
    <r>
      <rPr>
        <b/>
        <vertAlign val="subscript"/>
        <sz val="14"/>
        <color theme="1"/>
        <rFont val="Arial"/>
        <family val="2"/>
      </rPr>
      <t>5</t>
    </r>
    <r>
      <rPr>
        <b/>
        <sz val="14"/>
        <color theme="1"/>
        <rFont val="Arial"/>
        <family val="2"/>
      </rPr>
      <t>F</t>
    </r>
    <r>
      <rPr>
        <b/>
        <vertAlign val="subscript"/>
        <sz val="14"/>
        <color theme="1"/>
        <rFont val="Arial"/>
        <family val="2"/>
      </rPr>
      <t>4,9</t>
    </r>
    <r>
      <rPr>
        <sz val="14"/>
        <color theme="1"/>
        <rFont val="Arial"/>
        <family val="2"/>
      </rPr>
      <t xml:space="preserve"> </t>
    </r>
    <r>
      <rPr>
        <sz val="11"/>
        <color theme="1"/>
        <rFont val="Arial"/>
        <family val="2"/>
      </rPr>
      <t xml:space="preserve"> Generar  observaciones en los procesos auditados que presenten falencias en la documentación de procedimientos, orientadas a que los líderes de los procesos con su equipos de trabajo implementen las mejoras requeridas actualizando los procedimientos, no obstante si los líderes de los procesos lo solicitan  </t>
    </r>
  </si>
  <si>
    <r>
      <rPr>
        <b/>
        <sz val="14"/>
        <color theme="1"/>
        <rFont val="Arial"/>
        <family val="2"/>
      </rPr>
      <t>A</t>
    </r>
    <r>
      <rPr>
        <b/>
        <vertAlign val="subscript"/>
        <sz val="14"/>
        <color theme="1"/>
        <rFont val="Arial"/>
        <family val="2"/>
      </rPr>
      <t>8</t>
    </r>
    <r>
      <rPr>
        <b/>
        <sz val="14"/>
        <color theme="1"/>
        <rFont val="Arial"/>
        <family val="2"/>
      </rPr>
      <t>F</t>
    </r>
    <r>
      <rPr>
        <b/>
        <vertAlign val="subscript"/>
        <sz val="14"/>
        <color theme="1"/>
        <rFont val="Arial"/>
        <family val="2"/>
      </rPr>
      <t>6</t>
    </r>
    <r>
      <rPr>
        <sz val="14"/>
        <color theme="1"/>
        <rFont val="Arial"/>
        <family val="2"/>
      </rPr>
      <t xml:space="preserve"> </t>
    </r>
    <r>
      <rPr>
        <sz val="12"/>
        <color theme="1"/>
        <rFont val="Arial"/>
        <family val="2"/>
      </rPr>
      <t xml:space="preserve">  Realizar ajuste al plan Anual de Auditoria y solicitar la aprobación en Comité de Coordinación de Control Interno. </t>
    </r>
  </si>
  <si>
    <r>
      <rPr>
        <b/>
        <sz val="12"/>
        <color theme="1"/>
        <rFont val="Arial"/>
        <family val="2"/>
      </rPr>
      <t>A</t>
    </r>
    <r>
      <rPr>
        <b/>
        <vertAlign val="subscript"/>
        <sz val="12"/>
        <color theme="1"/>
        <rFont val="Arial"/>
        <family val="2"/>
      </rPr>
      <t>1</t>
    </r>
    <r>
      <rPr>
        <b/>
        <sz val="12"/>
        <color theme="1"/>
        <rFont val="Arial"/>
        <family val="2"/>
      </rPr>
      <t>F</t>
    </r>
    <r>
      <rPr>
        <b/>
        <vertAlign val="subscript"/>
        <sz val="12"/>
        <color theme="1"/>
        <rFont val="Arial"/>
        <family val="2"/>
      </rPr>
      <t xml:space="preserve">4 </t>
    </r>
    <r>
      <rPr>
        <sz val="12"/>
        <color theme="1"/>
        <rFont val="Arial"/>
        <family val="2"/>
      </rPr>
      <t xml:space="preserve"> </t>
    </r>
    <r>
      <rPr>
        <sz val="10"/>
        <color theme="1"/>
        <rFont val="Arial"/>
        <family val="2"/>
      </rPr>
      <t>Solicitar  a talento humano capacitación en las   actulizaciones  normativas y realizar jornadas internas de actualización.</t>
    </r>
  </si>
  <si>
    <t xml:space="preserve">1) los auditores  responsables de elaborar los  informes 2)  en el  término fijado en el  Plan Anual de Auditoria   3)  previenen la entrega inoportuna de la información, 4) consultando  en el plan Anual de Auditoria y las guías adoptadas para elaborar los informes con entes de control, asu vez, consultar en los aplicativos dispuestos por los entes control  la fecha límite establecida a la Alcaldía de Ibagué, procediendo   hacer el   requerimiento oportuno de la información requerida  a las unidades administrativas a través de circular o memorando;  fijando  la fecha límite de entrega.   Vencido el término  consultan en   el aplicativo de correspondencia pisami  y con la  auxiliar administrativa  si en la correspondencia recibida se encuentra la información solicitada En caso afirmativo se  procede a realizar  las actividades requeridas  para generar   el informe 5)  de lo contrario  comunica  a la  Jefe  el estado del requerimiento para que gestione la entrega inmediata de la información,  6) dejando como evidencia  de ejecución del control:   Memorando del  requerimiento oportuno de la información  y la información recibida en los expedientes de la serie documental asociada a los respectivos informes;  en caso de desviación se genera el log que evidencia la  reiteración del requerimiento a través del correo institucional de la Oficina y  en el whatsApp. </t>
  </si>
  <si>
    <t xml:space="preserve"> 1)El Jefe de Control Interno 2)  5 días hábiles, previos a la periodicidad normada para  realizar el comité de Cooordinación de Control  según la  Resolución de creación y asignación de funciones del comité , 3)  convoca a comité técnico de la oficina consultando los informes generados  y que se encuentran pendiente de socialización en el comité de Cooordinación 4)  usando como  fuentes  de información:   El Plan Anual de Auditoría, el reporte  trimestral  a Planeación del seguimiento  al cumplimiento del plan de acción, el aplicativo de correpondencia PISAMI y  preguntando a los funcionarios;  determinando a través de este actividad los informes  pendientes de socialización, acto seguido  convoca al  Comité de Cooordinación de Control Interno dando a conocer previamente el orden del día ; 5) en caso de no poder socializar  de la totalidad de  los informes,  se  convoca a comité extraordinario para culminar con el proceso de socialización  6) Como evidencia queda las actas de Comité de Cooordinación de Control Interno que  registran la socialización de los informes. </t>
  </si>
  <si>
    <r>
      <rPr>
        <b/>
        <sz val="11"/>
        <color theme="1"/>
        <rFont val="Arial"/>
        <family val="2"/>
      </rPr>
      <t>1)</t>
    </r>
    <r>
      <rPr>
        <sz val="11"/>
        <color theme="1"/>
        <rFont val="Arial"/>
        <family val="2"/>
      </rPr>
      <t xml:space="preserve"> El jefe de la Oficina de Control Interno </t>
    </r>
    <r>
      <rPr>
        <b/>
        <sz val="11"/>
        <color theme="1"/>
        <rFont val="Arial"/>
        <family val="2"/>
      </rPr>
      <t>2)</t>
    </r>
    <r>
      <rPr>
        <sz val="11"/>
        <color theme="1"/>
        <rFont val="Arial"/>
        <family val="2"/>
      </rPr>
      <t xml:space="preserve"> cada vez que se presenten cambios normativos que requieran  la generación  informes, ajusta o actualiza  el plan de Anual de Auditoria  </t>
    </r>
    <r>
      <rPr>
        <b/>
        <sz val="11"/>
        <color theme="1"/>
        <rFont val="Arial"/>
        <family val="2"/>
      </rPr>
      <t>3)</t>
    </r>
    <r>
      <rPr>
        <sz val="11"/>
        <color theme="1"/>
        <rFont val="Arial"/>
        <family val="2"/>
      </rPr>
      <t xml:space="preserve"> verificando en el cronograma del plan anual de auditoria   la disponibilidad de tiempo del personal</t>
    </r>
    <r>
      <rPr>
        <b/>
        <sz val="11"/>
        <color theme="1"/>
        <rFont val="Arial"/>
        <family val="2"/>
      </rPr>
      <t xml:space="preserve"> 4)</t>
    </r>
    <r>
      <rPr>
        <sz val="11"/>
        <color theme="1"/>
        <rFont val="Arial"/>
        <family val="2"/>
      </rPr>
      <t xml:space="preserve">  y consultando la fecha establecida  para generar el informe  vs la disponibilidad de tiempo del personal según el  Plan anual de auditoria o cronograma del PAA,  solicitando al funcionario encargado   ajustar el plan  adicionando carga laboral al funcionario  que cuente con disponibilidad de tiempo y cumpla con el perfil indicado para generar el informe; garantizando la emisión  oportuna del informe al ente de control  </t>
    </r>
    <r>
      <rPr>
        <b/>
        <sz val="11"/>
        <color theme="1"/>
        <rFont val="Arial"/>
        <family val="2"/>
      </rPr>
      <t>5)</t>
    </r>
    <r>
      <rPr>
        <sz val="11"/>
        <color theme="1"/>
        <rFont val="Arial"/>
        <family val="2"/>
      </rPr>
      <t xml:space="preserve"> en caso de no contar con personal disponible o el perfil indicado  la  jefe   solicita a la Dirección de Talento Humano la asignación de personal idóneo para  elaborar  el informe.   </t>
    </r>
    <r>
      <rPr>
        <b/>
        <sz val="11"/>
        <color theme="1"/>
        <rFont val="Arial"/>
        <family val="2"/>
      </rPr>
      <t xml:space="preserve">6) </t>
    </r>
    <r>
      <rPr>
        <sz val="11"/>
        <color theme="1"/>
        <rFont val="Arial"/>
        <family val="2"/>
      </rPr>
      <t xml:space="preserve">Evidencia: Plan  Anual de auditoria ajustado publicado en la web, acta de Comité de Coordinación de Control Interno que registre la aprobación de ajuste del Plan Anual de Auditoria,  informe generado públicado en la web y  memorando de solicitud de personal ídoneo para elaborar el informe, en caso de haber contado con disponobilidad de tiempo del personal adscrito a la Oficina, expediente que contiene los informes  de relación con entes externos en el que reposa el informe generado.  </t>
    </r>
  </si>
  <si>
    <t xml:space="preserve">1) El auditor responsable de elaborar el informe, 2) conforme al plazo establecido por el ente de control 3) previene la entrega inoportuna de la información a entes de control, por fallas en los aplicativos   4) consultando la fecha limite para el cargue del informe en los aplicativos dispuestos por los entes de control,  y como minimo 5 días previos a la fecha de vencimiento realiza la solicitud de prórroga al ente del control justicandola con los pantallazos que sustentan las fallas del aplicativo dificultando el cargue del informe 5) no obstante,  si las fallas se presentan dentro del rango de los  5 días previos al cargue, se comunica al ente de control, con la evidencia de los pantallazos, con el fin de justificar y obtener  la disponibilidad del aplicativo para realizar el cargue 6) como evidencia queda el oficio de soliictud de prórroga, la respuesta emitida por el ente de control y el log de cargue del informe o reporte.  </t>
  </si>
  <si>
    <t xml:space="preserve">La profesional especializada de la Oficina de Control Interno trimestralmente, realiza el seguimiento al cumplimiento del plan anual de auditorias,  con el objetivo de verificar la generación  oportuna de los informes de ley y de las  auditorias programadas a realizar en la vigencia; consultando el Plan Anual de Auditoria VS  Informes  y auditorias realizadas a la fecha de corte  de cada trimestre  en el aplicativo PISAMI, el link de transparencia en la  página web donde reposan los informes generados  y el  expediente físico.  Cuando producto del seguimiento se evidencie retrazos en la generación de los informes, se informa a la Jefe de la Oficina y al auditor asignado quien realiza un llamado de atención y establece la fecha mínima para generar el informe, sopena de iniciar un proceso de investigación  disciplinaria.  Como evidencia de aplicación se deja:  El reporte trimestral enviado a la Dirección de Planeación del Desarrollo, hoja de vida del indicador descrito índice de cumplimiento del plan anual de auditoria, correo de control interno y el registro en la plataforma PISAMI.   </t>
  </si>
  <si>
    <r>
      <rPr>
        <b/>
        <sz val="14"/>
        <color theme="1"/>
        <rFont val="Arial"/>
        <family val="2"/>
      </rPr>
      <t>D</t>
    </r>
    <r>
      <rPr>
        <b/>
        <vertAlign val="subscript"/>
        <sz val="14"/>
        <color theme="1"/>
        <rFont val="Arial"/>
        <family val="2"/>
      </rPr>
      <t>6</t>
    </r>
    <r>
      <rPr>
        <b/>
        <sz val="14"/>
        <color theme="1"/>
        <rFont val="Arial"/>
        <family val="2"/>
      </rPr>
      <t>O</t>
    </r>
    <r>
      <rPr>
        <b/>
        <vertAlign val="subscript"/>
        <sz val="14"/>
        <color theme="1"/>
        <rFont val="Arial"/>
        <family val="2"/>
      </rPr>
      <t>1,18</t>
    </r>
    <r>
      <rPr>
        <sz val="10"/>
        <color theme="1"/>
        <rFont val="Arial"/>
        <family val="2"/>
      </rPr>
      <t xml:space="preserve"> Presentar oportunamente en Comité de Coordinación de Control Interno los informes emitidos por la Oficina de Control Interno.</t>
    </r>
  </si>
  <si>
    <r>
      <rPr>
        <b/>
        <sz val="14"/>
        <color theme="1"/>
        <rFont val="Arial"/>
        <family val="2"/>
      </rPr>
      <t>A</t>
    </r>
    <r>
      <rPr>
        <b/>
        <vertAlign val="subscript"/>
        <sz val="14"/>
        <color theme="1"/>
        <rFont val="Arial"/>
        <family val="2"/>
      </rPr>
      <t>4,7</t>
    </r>
    <r>
      <rPr>
        <b/>
        <sz val="14"/>
        <color theme="1"/>
        <rFont val="Arial"/>
        <family val="2"/>
      </rPr>
      <t>F</t>
    </r>
    <r>
      <rPr>
        <b/>
        <vertAlign val="subscript"/>
        <sz val="14"/>
        <color theme="1"/>
        <rFont val="Arial"/>
        <family val="2"/>
      </rPr>
      <t>8</t>
    </r>
    <r>
      <rPr>
        <sz val="10"/>
        <color theme="1"/>
        <rFont val="Arial"/>
        <family val="2"/>
      </rPr>
      <t xml:space="preserve"> Incluir dentro de las temáticas a tratar en Comité de Coordinación de Control Interno, la falta de compromiso por parte de los líderes de los procesos   con   la implementación  de acciones de mejora  formuladas  en  planes de mejoramiento, la  atención a las recomendaciones de la Oficina de Control Interno y  la  oportunidad en la entrega de la información sobre los requerimientos generados por la Oficina. </t>
    </r>
  </si>
  <si>
    <r>
      <rPr>
        <b/>
        <sz val="14"/>
        <color theme="1"/>
        <rFont val="Arial"/>
        <family val="2"/>
      </rPr>
      <t>A</t>
    </r>
    <r>
      <rPr>
        <b/>
        <vertAlign val="subscript"/>
        <sz val="14"/>
        <color theme="1"/>
        <rFont val="Arial"/>
        <family val="2"/>
      </rPr>
      <t>4,7</t>
    </r>
    <r>
      <rPr>
        <b/>
        <sz val="14"/>
        <color theme="1"/>
        <rFont val="Arial"/>
        <family val="2"/>
      </rPr>
      <t>F</t>
    </r>
    <r>
      <rPr>
        <b/>
        <vertAlign val="subscript"/>
        <sz val="14"/>
        <color theme="1"/>
        <rFont val="Arial"/>
        <family val="2"/>
      </rPr>
      <t>8</t>
    </r>
    <r>
      <rPr>
        <b/>
        <sz val="14"/>
        <color theme="1"/>
        <rFont val="Arial"/>
        <family val="2"/>
      </rPr>
      <t xml:space="preserve"> </t>
    </r>
    <r>
      <rPr>
        <sz val="11"/>
        <color theme="1"/>
        <rFont val="Arial"/>
        <family val="2"/>
      </rPr>
      <t xml:space="preserve">Incluir dentro de las temáticas a tratar en Comité de Coordinación de Control Interno, la falta de compromiso por parte de los líderes de los procesos   con   la implementación  de acciones de mejora  formuladas  en  planes de mejoramiento, la  atención a las recomendaciones de la Oficina de Control Interno y  la  oportunidad en la entrega de la información sobre los requerimientos generados por la Oficina. </t>
    </r>
  </si>
  <si>
    <t>01/02/2021 - 31/12/2021</t>
  </si>
  <si>
    <t xml:space="preserve">1/02/2021- 30/06/2021. </t>
  </si>
  <si>
    <t xml:space="preserve">A3F6  Consultar la fecha limite para el Cargue del informe   en las  herramientas:  Plan anual de auditoria, guías para elaborar los informes con entes de control adoptadas  y  que hacen parte de  los documentos del  proceso gestión de evaluación y seguimiento;  así mismo, es escencial   consultar en el aplicativo SIREC o SIRECI, de la Contraloría Municipal  y General  la  fecha establecida para el reporte   a la Alcaldía de Ibagué.  Confirmada  la fecha soliitar  con suficiente tiempo a  las unidades la información necesaria para generar el informe y  cargarlo en la herrramienta o aplicativo  dispuesto por cada ente de control, si es  posible un día antes de la fecha de vencimiento. </t>
  </si>
  <si>
    <t xml:space="preserve">l. </t>
  </si>
  <si>
    <r>
      <rPr>
        <b/>
        <sz val="11"/>
        <color theme="1"/>
        <rFont val="Arial"/>
        <family val="2"/>
      </rPr>
      <t>A</t>
    </r>
    <r>
      <rPr>
        <b/>
        <vertAlign val="subscript"/>
        <sz val="11"/>
        <color theme="1"/>
        <rFont val="Arial"/>
        <family val="2"/>
      </rPr>
      <t>3</t>
    </r>
    <r>
      <rPr>
        <b/>
        <sz val="11"/>
        <color theme="1"/>
        <rFont val="Arial"/>
        <family val="2"/>
      </rPr>
      <t>F</t>
    </r>
    <r>
      <rPr>
        <b/>
        <vertAlign val="subscript"/>
        <sz val="11"/>
        <color theme="1"/>
        <rFont val="Arial"/>
        <family val="2"/>
      </rPr>
      <t xml:space="preserve">5 </t>
    </r>
    <r>
      <rPr>
        <b/>
        <sz val="11"/>
        <color theme="1"/>
        <rFont val="Arial"/>
        <family val="2"/>
      </rPr>
      <t xml:space="preserve"> T</t>
    </r>
    <r>
      <rPr>
        <sz val="11"/>
        <color theme="1"/>
        <rFont val="Arial"/>
        <family val="2"/>
      </rPr>
      <t xml:space="preserve">omar pantallazos como evidencia de fallas en el aplicativo   y solicitar  prórroga al ente de control,  fundamentando fuerza mayor y caso fortuito, en cumplimiento de los lineamientos establecidos en   las  guías adoptadas e implementadas   para elaborar  los informes con entes de  control y asu vez, las resoluciones vigentes para la rendición de la cuenta,  expedidas por los entes de  control; con el fin de obtener  disponibilidad del aplicativo  para  realizar el  cargue del informe. </t>
    </r>
  </si>
  <si>
    <r>
      <rPr>
        <b/>
        <sz val="14"/>
        <color theme="1"/>
        <rFont val="Arial"/>
        <family val="2"/>
      </rPr>
      <t>A</t>
    </r>
    <r>
      <rPr>
        <b/>
        <vertAlign val="subscript"/>
        <sz val="14"/>
        <color theme="1"/>
        <rFont val="Arial"/>
        <family val="2"/>
      </rPr>
      <t>3</t>
    </r>
    <r>
      <rPr>
        <b/>
        <sz val="14"/>
        <color theme="1"/>
        <rFont val="Arial"/>
        <family val="2"/>
      </rPr>
      <t>F</t>
    </r>
    <r>
      <rPr>
        <b/>
        <vertAlign val="subscript"/>
        <sz val="14"/>
        <color theme="1"/>
        <rFont val="Arial"/>
        <family val="2"/>
      </rPr>
      <t>5</t>
    </r>
    <r>
      <rPr>
        <b/>
        <sz val="14"/>
        <color theme="1"/>
        <rFont val="Arial"/>
        <family val="2"/>
      </rPr>
      <t xml:space="preserve"> </t>
    </r>
    <r>
      <rPr>
        <sz val="10"/>
        <color theme="1"/>
        <rFont val="Arial"/>
        <family val="2"/>
      </rPr>
      <t xml:space="preserve"> Tomar pantallazos como evidencia de fallas en el aplicativo   y solicitar  prórroga al ente de control,  fundamentando fuerza mayor y caso fortuito, en cumplimiento de los lineamientos establecidos en   las  guías adoptadas e implementadas   para elaborar  los informes con entes de  control y asu vez, las resoluciones vigentes para la rendición de la cuenta,  expedidas por los entes de  control; con el fin de obtener  disponibilidad del aplicativo  para  realizar el  cargue del informe. </t>
    </r>
  </si>
  <si>
    <r>
      <rPr>
        <b/>
        <sz val="16"/>
        <color theme="1"/>
        <rFont val="Arial"/>
        <family val="2"/>
      </rPr>
      <t>D</t>
    </r>
    <r>
      <rPr>
        <b/>
        <vertAlign val="subscript"/>
        <sz val="16"/>
        <color theme="1"/>
        <rFont val="Arial"/>
        <family val="2"/>
      </rPr>
      <t>9</t>
    </r>
    <r>
      <rPr>
        <b/>
        <sz val="16"/>
        <color theme="1"/>
        <rFont val="Arial"/>
        <family val="2"/>
      </rPr>
      <t xml:space="preserve">O </t>
    </r>
    <r>
      <rPr>
        <b/>
        <vertAlign val="subscript"/>
        <sz val="16"/>
        <color theme="1"/>
        <rFont val="Arial"/>
        <family val="2"/>
      </rPr>
      <t>15,16,17,18</t>
    </r>
    <r>
      <rPr>
        <b/>
        <sz val="10"/>
        <color theme="1"/>
        <rFont val="Arial"/>
        <family val="2"/>
      </rPr>
      <t xml:space="preserve">:  Incluir  en el alcance  de la auditoria al proceso contractual,  programada  para realizarse  en la  vigencia 2021:  Verificar el cumplimiento de la normatividad aplicable a la contratación directa por declaratoria de urgencia manifiesta,  en los contratos realizados para  adquirir bienes y servicios relacionados con la pandemia;  así mismo,  incluir en el alcance  y criterios de la auditoría financiera:  Verificar   el  cumplimiento de lineamientos del gobierno nacional,  sobre  los traslados presupuestales generados para atender la pandemia. </t>
    </r>
  </si>
  <si>
    <r>
      <rPr>
        <b/>
        <sz val="14"/>
        <color theme="1"/>
        <rFont val="Arial"/>
        <family val="2"/>
      </rPr>
      <t>D</t>
    </r>
    <r>
      <rPr>
        <b/>
        <vertAlign val="subscript"/>
        <sz val="14"/>
        <color theme="1"/>
        <rFont val="Arial"/>
        <family val="2"/>
      </rPr>
      <t>9</t>
    </r>
    <r>
      <rPr>
        <b/>
        <sz val="14"/>
        <color theme="1"/>
        <rFont val="Arial"/>
        <family val="2"/>
      </rPr>
      <t>O</t>
    </r>
    <r>
      <rPr>
        <b/>
        <vertAlign val="subscript"/>
        <sz val="14"/>
        <color theme="1"/>
        <rFont val="Arial"/>
        <family val="2"/>
      </rPr>
      <t>15,16,17,18</t>
    </r>
    <r>
      <rPr>
        <sz val="11"/>
        <color theme="1"/>
        <rFont val="Arial"/>
        <family val="2"/>
      </rPr>
      <t xml:space="preserve">:  </t>
    </r>
    <r>
      <rPr>
        <sz val="10"/>
        <color theme="1"/>
        <rFont val="Arial"/>
        <family val="2"/>
      </rPr>
      <t xml:space="preserve">Incluir  en el alcance  de la auditoria al proceso contractual,  programada  para realizarse  en la  vigencia 2021:  Verificar el cumplimiento de la normatividad aplicable a la contratación directa por declaratoria de urgencia manifiesta,  en los contratos realizados para  adquirir bienes y servicios relacionados con la pandemia;  así mismo,  incluir en el alcance  y criterios de la auditoría financiera:  Verificar   el  cumplimiento de lineamientos del gobierno nacional,  sobre  los traslados presupuestales generados para atender la pandemia. </t>
    </r>
  </si>
  <si>
    <t>01/02/2021 - 30/11/2021</t>
  </si>
  <si>
    <r>
      <t xml:space="preserve"> </t>
    </r>
    <r>
      <rPr>
        <b/>
        <sz val="12"/>
        <color theme="1"/>
        <rFont val="Arial"/>
        <family val="2"/>
      </rPr>
      <t>A</t>
    </r>
    <r>
      <rPr>
        <b/>
        <vertAlign val="subscript"/>
        <sz val="12"/>
        <color theme="1"/>
        <rFont val="Arial"/>
        <family val="2"/>
      </rPr>
      <t>3,4,7</t>
    </r>
    <r>
      <rPr>
        <b/>
        <sz val="12"/>
        <color theme="1"/>
        <rFont val="Arial"/>
        <family val="2"/>
      </rPr>
      <t>D</t>
    </r>
    <r>
      <rPr>
        <b/>
        <vertAlign val="subscript"/>
        <sz val="12"/>
        <color theme="1"/>
        <rFont val="Arial"/>
        <family val="2"/>
      </rPr>
      <t xml:space="preserve">5 </t>
    </r>
    <r>
      <rPr>
        <sz val="10"/>
        <color theme="1"/>
        <rFont val="Arial"/>
        <family val="2"/>
      </rPr>
      <t>Si no hay justificación para solicitar el cargue extemporáneo, se asume el riesgo, aceptando la sanción cuando a ello hubiere lugar.</t>
    </r>
  </si>
  <si>
    <t>01/04/2020 - 30/12/2021</t>
  </si>
  <si>
    <t>Codigo:FOR-13-PRO-SIG-04</t>
  </si>
  <si>
    <t>Versión: 04</t>
  </si>
  <si>
    <t>Fecha: 2020/06/26</t>
  </si>
  <si>
    <t>Pagina: 1 de 15</t>
  </si>
  <si>
    <t>Pagina:2 de 15</t>
  </si>
  <si>
    <t>Pagina: 3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</si>
  <si>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</si>
  <si>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</si>
  <si>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</si>
  <si>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</si>
  <si>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</si>
  <si>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</si>
  <si>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</si>
  <si>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</si>
  <si>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</si>
  <si>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</si>
  <si>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</si>
  <si>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</si>
  <si>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</si>
  <si>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</si>
  <si>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</si>
  <si>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Pagina: 15 de 15</t>
  </si>
  <si>
    <t xml:space="preserve">PROCESO: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</si>
</sst>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66" x14ac:knownFonts="1">
    <font>
      <sz val="11"/>
      <color theme="1"/>
      <name val="Calibri"/>
      <family val="2"/>
      <scheme val="minor"/>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b/>
      <u/>
      <sz val="10"/>
      <color theme="1"/>
      <name val="Arial"/>
      <family val="2"/>
    </font>
    <font>
      <sz val="8"/>
      <color indexed="8"/>
      <name val="Arial"/>
      <family val="2"/>
    </font>
    <font>
      <sz val="10"/>
      <name val="Arial"/>
      <family val="2"/>
    </font>
    <font>
      <b/>
      <sz val="20"/>
      <color theme="1"/>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sz val="10"/>
      <color rgb="FFFF0000"/>
      <name val="Arial"/>
      <family val="2"/>
    </font>
    <font>
      <sz val="9"/>
      <color indexed="81"/>
      <name val="Tahoma"/>
      <family val="2"/>
    </font>
    <font>
      <b/>
      <vertAlign val="subscript"/>
      <sz val="12"/>
      <color theme="1"/>
      <name val="Arial"/>
      <family val="2"/>
    </font>
    <font>
      <vertAlign val="subscript"/>
      <sz val="12"/>
      <color theme="1"/>
      <name val="Arial"/>
      <family val="2"/>
    </font>
    <font>
      <b/>
      <sz val="9"/>
      <color indexed="81"/>
      <name val="Tahoma"/>
      <family val="2"/>
    </font>
    <font>
      <vertAlign val="subscript"/>
      <sz val="10"/>
      <color theme="1"/>
      <name val="Arial"/>
      <family val="2"/>
    </font>
    <font>
      <b/>
      <i/>
      <sz val="11"/>
      <color rgb="FFC00000"/>
      <name val="Arial"/>
      <family val="2"/>
    </font>
    <font>
      <vertAlign val="subscript"/>
      <sz val="14"/>
      <color theme="1"/>
      <name val="Arial"/>
      <family val="2"/>
    </font>
    <font>
      <b/>
      <vertAlign val="subscript"/>
      <sz val="14"/>
      <color theme="1"/>
      <name val="Arial"/>
      <family val="2"/>
    </font>
    <font>
      <b/>
      <vertAlign val="subscript"/>
      <sz val="16"/>
      <color theme="1"/>
      <name val="Arial"/>
      <family val="2"/>
    </font>
    <font>
      <sz val="16"/>
      <color theme="1"/>
      <name val="Arial"/>
      <family val="2"/>
    </font>
    <font>
      <u/>
      <sz val="11"/>
      <color theme="1"/>
      <name val="Calibri"/>
      <family val="2"/>
      <scheme val="minor"/>
    </font>
    <font>
      <vertAlign val="subscript"/>
      <sz val="16"/>
      <color theme="1"/>
      <name val="Arial"/>
      <family val="2"/>
    </font>
    <font>
      <sz val="16"/>
      <color theme="4"/>
      <name val="Arial"/>
      <family val="2"/>
    </font>
    <font>
      <sz val="14"/>
      <name val="Arial"/>
      <family val="2"/>
    </font>
    <font>
      <vertAlign val="subscript"/>
      <sz val="11"/>
      <name val="Arial"/>
      <family val="2"/>
    </font>
    <font>
      <vertAlign val="subscript"/>
      <sz val="14"/>
      <name val="Arial"/>
      <family val="2"/>
    </font>
    <font>
      <b/>
      <sz val="14"/>
      <name val="Arial"/>
      <family val="2"/>
    </font>
    <font>
      <b/>
      <vertAlign val="subscript"/>
      <sz val="14"/>
      <name val="Arial"/>
      <family val="2"/>
    </font>
    <font>
      <vertAlign val="subscript"/>
      <sz val="11"/>
      <color theme="1"/>
      <name val="Arial"/>
      <family val="2"/>
    </font>
    <font>
      <b/>
      <vertAlign val="subscript"/>
      <sz val="11"/>
      <color theme="1"/>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1213">
    <xf numFmtId="0" fontId="0" fillId="0" borderId="0" xfId="0"/>
    <xf numFmtId="0" fontId="4" fillId="0" borderId="0" xfId="0" applyFont="1"/>
    <xf numFmtId="0" fontId="1" fillId="0" borderId="0" xfId="0" applyFont="1" applyAlignment="1">
      <alignment vertical="center" wrapText="1"/>
    </xf>
    <xf numFmtId="0" fontId="3" fillId="0" borderId="1" xfId="0" applyFont="1" applyBorder="1" applyAlignment="1">
      <alignment vertical="center" wrapText="1"/>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5"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6" fillId="0" borderId="0" xfId="0" applyFont="1" applyAlignment="1">
      <alignment wrapText="1"/>
    </xf>
    <xf numFmtId="0" fontId="0" fillId="0" borderId="11" xfId="0" applyBorder="1"/>
    <xf numFmtId="0" fontId="0" fillId="0" borderId="12" xfId="0" applyBorder="1"/>
    <xf numFmtId="0" fontId="4" fillId="5" borderId="5" xfId="0" applyFont="1" applyFill="1" applyBorder="1" applyAlignment="1">
      <alignment horizontal="center"/>
    </xf>
    <xf numFmtId="0" fontId="7" fillId="5" borderId="10" xfId="0" applyFont="1" applyFill="1" applyBorder="1" applyAlignment="1">
      <alignment horizontal="center" vertical="center"/>
    </xf>
    <xf numFmtId="0" fontId="7" fillId="5" borderId="13" xfId="0" applyFont="1" applyFill="1" applyBorder="1" applyAlignment="1">
      <alignment horizontal="center" vertical="center"/>
    </xf>
    <xf numFmtId="0" fontId="0" fillId="3" borderId="41" xfId="0" applyFill="1" applyBorder="1"/>
    <xf numFmtId="0" fontId="9" fillId="3" borderId="22" xfId="0" applyFont="1" applyFill="1" applyBorder="1" applyAlignment="1">
      <alignment horizontal="center" vertical="center"/>
    </xf>
    <xf numFmtId="0" fontId="0" fillId="3" borderId="40" xfId="0" applyFill="1" applyBorder="1"/>
    <xf numFmtId="0" fontId="7" fillId="5" borderId="25" xfId="0" applyFont="1" applyFill="1" applyBorder="1" applyAlignment="1">
      <alignment horizontal="center" vertical="center"/>
    </xf>
    <xf numFmtId="0" fontId="7" fillId="5" borderId="10" xfId="0" applyFont="1" applyFill="1" applyBorder="1" applyAlignment="1">
      <alignment horizontal="center" vertical="center" wrapText="1"/>
    </xf>
    <xf numFmtId="0" fontId="13" fillId="0" borderId="0" xfId="0" applyFont="1"/>
    <xf numFmtId="0" fontId="6" fillId="0" borderId="0" xfId="0" applyFont="1"/>
    <xf numFmtId="0" fontId="13" fillId="0" borderId="0" xfId="0" applyFont="1" applyAlignment="1">
      <alignment horizontal="center" vertical="center"/>
    </xf>
    <xf numFmtId="0" fontId="4" fillId="0" borderId="1" xfId="0" applyFont="1" applyBorder="1" applyAlignment="1">
      <alignment vertical="center" wrapText="1"/>
    </xf>
    <xf numFmtId="0" fontId="4" fillId="0" borderId="7" xfId="0" applyFont="1" applyBorder="1" applyAlignment="1">
      <alignment vertical="center" wrapText="1"/>
    </xf>
    <xf numFmtId="0" fontId="4" fillId="0" borderId="5"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4" fillId="0" borderId="0" xfId="0" applyFont="1" applyAlignment="1">
      <alignment horizontal="center"/>
    </xf>
    <xf numFmtId="0" fontId="7" fillId="5" borderId="10" xfId="0" applyFont="1" applyFill="1" applyBorder="1" applyAlignment="1">
      <alignment vertical="center"/>
    </xf>
    <xf numFmtId="0" fontId="0" fillId="0" borderId="5" xfId="0" applyBorder="1"/>
    <xf numFmtId="0" fontId="0" fillId="0" borderId="6" xfId="0" applyBorder="1"/>
    <xf numFmtId="0" fontId="11"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9"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4" fillId="0" borderId="17" xfId="0" applyFont="1" applyBorder="1" applyAlignment="1">
      <alignment horizontal="left" vertical="center" wrapText="1"/>
    </xf>
    <xf numFmtId="0" fontId="0" fillId="4" borderId="0" xfId="0" applyFill="1" applyAlignment="1">
      <alignment vertical="center"/>
    </xf>
    <xf numFmtId="0" fontId="13" fillId="0" borderId="0" xfId="0" applyFont="1" applyAlignment="1">
      <alignment wrapText="1"/>
    </xf>
    <xf numFmtId="0" fontId="13" fillId="0" borderId="0" xfId="0" applyFont="1" applyAlignment="1">
      <alignment vertical="top" wrapText="1"/>
    </xf>
    <xf numFmtId="0" fontId="13" fillId="14" borderId="0" xfId="0" applyFont="1" applyFill="1"/>
    <xf numFmtId="0" fontId="4" fillId="0" borderId="36" xfId="0" applyFont="1" applyBorder="1" applyAlignment="1">
      <alignment horizontal="left" vertical="center" wrapText="1"/>
    </xf>
    <xf numFmtId="0" fontId="5" fillId="13" borderId="5" xfId="0" applyFont="1" applyFill="1" applyBorder="1" applyAlignment="1">
      <alignment horizontal="center" vertical="center"/>
    </xf>
    <xf numFmtId="0" fontId="5" fillId="12" borderId="5" xfId="0" applyFont="1" applyFill="1" applyBorder="1" applyAlignment="1">
      <alignment horizontal="center" vertical="center" wrapText="1"/>
    </xf>
    <xf numFmtId="0" fontId="5" fillId="0" borderId="19" xfId="0" applyFont="1" applyBorder="1" applyAlignment="1">
      <alignment vertical="center"/>
    </xf>
    <xf numFmtId="0" fontId="5" fillId="0" borderId="0" xfId="0" applyFont="1" applyAlignment="1">
      <alignment vertical="center"/>
    </xf>
    <xf numFmtId="0" fontId="4"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4" fillId="5" borderId="5" xfId="0" applyFont="1" applyFill="1" applyBorder="1" applyAlignment="1">
      <alignment horizontal="center" wrapText="1"/>
    </xf>
    <xf numFmtId="0" fontId="4" fillId="5" borderId="6" xfId="0" applyFont="1" applyFill="1" applyBorder="1" applyAlignment="1">
      <alignment horizontal="center"/>
    </xf>
    <xf numFmtId="0" fontId="4" fillId="0" borderId="41" xfId="0" applyFont="1" applyBorder="1"/>
    <xf numFmtId="0" fontId="0" fillId="0" borderId="0" xfId="0" applyBorder="1" applyAlignment="1">
      <alignment horizontal="center" vertical="center" wrapText="1"/>
    </xf>
    <xf numFmtId="0" fontId="4" fillId="0" borderId="0" xfId="0" applyFont="1" applyBorder="1"/>
    <xf numFmtId="0" fontId="14" fillId="5" borderId="10" xfId="0" applyFont="1" applyFill="1" applyBorder="1" applyAlignment="1">
      <alignment horizontal="center" vertical="center" wrapText="1"/>
    </xf>
    <xf numFmtId="0" fontId="14" fillId="5" borderId="10" xfId="0" applyFont="1" applyFill="1" applyBorder="1" applyAlignment="1">
      <alignment horizontal="center" vertical="center"/>
    </xf>
    <xf numFmtId="0" fontId="1" fillId="0" borderId="0" xfId="0" applyFont="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4" fillId="0" borderId="28" xfId="0" applyFont="1" applyBorder="1" applyAlignment="1" applyProtection="1">
      <alignment horizontal="center" vertical="center"/>
      <protection locked="0"/>
    </xf>
    <xf numFmtId="0" fontId="0" fillId="0" borderId="0" xfId="0" applyBorder="1"/>
    <xf numFmtId="0" fontId="14" fillId="15" borderId="28" xfId="0" applyFont="1" applyFill="1" applyBorder="1" applyAlignment="1" applyProtection="1">
      <alignment horizontal="center" vertical="center" wrapText="1"/>
      <protection locked="0"/>
    </xf>
    <xf numFmtId="0" fontId="18" fillId="15" borderId="28" xfId="0" applyFont="1" applyFill="1" applyBorder="1" applyAlignment="1" applyProtection="1">
      <alignment horizontal="center" vertical="center" wrapText="1"/>
      <protection locked="0"/>
    </xf>
    <xf numFmtId="0" fontId="4" fillId="0" borderId="22" xfId="0" applyFont="1" applyBorder="1"/>
    <xf numFmtId="0" fontId="8" fillId="0" borderId="0" xfId="0" applyFont="1"/>
    <xf numFmtId="1" fontId="5" fillId="15" borderId="11" xfId="0" applyNumberFormat="1" applyFont="1" applyFill="1" applyBorder="1" applyAlignment="1" applyProtection="1">
      <alignment horizontal="center" vertical="center" wrapText="1"/>
      <protection locked="0"/>
    </xf>
    <xf numFmtId="165" fontId="4" fillId="0" borderId="0" xfId="0" applyNumberFormat="1" applyFont="1"/>
    <xf numFmtId="1" fontId="4" fillId="0" borderId="0" xfId="0" applyNumberFormat="1" applyFont="1"/>
    <xf numFmtId="0" fontId="6" fillId="0" borderId="3" xfId="0" applyFont="1" applyBorder="1" applyAlignment="1">
      <alignment horizontal="center" vertical="center"/>
    </xf>
    <xf numFmtId="0" fontId="5" fillId="14" borderId="1" xfId="0" applyFont="1" applyFill="1" applyBorder="1"/>
    <xf numFmtId="0" fontId="4" fillId="3" borderId="39" xfId="0" applyFont="1" applyFill="1" applyBorder="1"/>
    <xf numFmtId="0" fontId="4" fillId="3" borderId="40" xfId="0" applyFont="1" applyFill="1" applyBorder="1"/>
    <xf numFmtId="0" fontId="4" fillId="3" borderId="41" xfId="0" applyFont="1" applyFill="1" applyBorder="1"/>
    <xf numFmtId="0" fontId="4" fillId="3" borderId="24" xfId="0" applyFont="1" applyFill="1" applyBorder="1"/>
    <xf numFmtId="0" fontId="4" fillId="3" borderId="0" xfId="0" applyFont="1" applyFill="1" applyBorder="1"/>
    <xf numFmtId="0" fontId="14" fillId="5" borderId="25" xfId="0" applyFont="1" applyFill="1" applyBorder="1" applyAlignment="1">
      <alignment horizontal="center" vertical="center" wrapText="1"/>
    </xf>
    <xf numFmtId="0" fontId="14" fillId="0" borderId="0" xfId="0" applyFont="1" applyAlignment="1">
      <alignment horizontal="center"/>
    </xf>
    <xf numFmtId="0" fontId="14" fillId="16" borderId="2" xfId="0" applyFont="1" applyFill="1" applyBorder="1" applyAlignment="1">
      <alignment horizontal="left" vertical="center"/>
    </xf>
    <xf numFmtId="0" fontId="8" fillId="0" borderId="0" xfId="0" applyFont="1" applyBorder="1"/>
    <xf numFmtId="0" fontId="4" fillId="5" borderId="30" xfId="0" applyFont="1" applyFill="1" applyBorder="1" applyAlignment="1">
      <alignment vertical="center"/>
    </xf>
    <xf numFmtId="0" fontId="4" fillId="5" borderId="65" xfId="0" applyFont="1" applyFill="1" applyBorder="1" applyAlignment="1">
      <alignment horizontal="center" vertical="center" wrapText="1"/>
    </xf>
    <xf numFmtId="0" fontId="4" fillId="5" borderId="65" xfId="0" applyFont="1" applyFill="1" applyBorder="1" applyAlignment="1">
      <alignment horizontal="center" vertical="center"/>
    </xf>
    <xf numFmtId="0" fontId="4" fillId="5" borderId="43" xfId="0" applyFont="1" applyFill="1" applyBorder="1" applyAlignment="1">
      <alignment horizontal="center" vertical="center"/>
    </xf>
    <xf numFmtId="0" fontId="4" fillId="5" borderId="7" xfId="0" applyFont="1" applyFill="1" applyBorder="1" applyAlignment="1">
      <alignment horizontal="center" vertical="center"/>
    </xf>
    <xf numFmtId="0" fontId="4" fillId="5" borderId="7"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7" fillId="5" borderId="26" xfId="0" applyFont="1" applyFill="1" applyBorder="1" applyAlignment="1">
      <alignment horizontal="center" vertical="center"/>
    </xf>
    <xf numFmtId="0" fontId="7" fillId="5" borderId="43" xfId="0" applyFont="1" applyFill="1" applyBorder="1" applyAlignment="1">
      <alignment horizontal="center" vertical="center"/>
    </xf>
    <xf numFmtId="0" fontId="5" fillId="15" borderId="3" xfId="0" applyFont="1" applyFill="1" applyBorder="1" applyAlignment="1">
      <alignment horizontal="center" vertical="center"/>
    </xf>
    <xf numFmtId="0" fontId="6" fillId="0" borderId="6" xfId="0" applyFont="1" applyBorder="1" applyAlignment="1">
      <alignment horizontal="center" vertical="center"/>
    </xf>
    <xf numFmtId="0" fontId="7" fillId="15" borderId="5" xfId="0" applyFont="1" applyFill="1" applyBorder="1" applyAlignment="1">
      <alignment horizontal="center"/>
    </xf>
    <xf numFmtId="0" fontId="7" fillId="15" borderId="5" xfId="0" applyFont="1" applyFill="1" applyBorder="1"/>
    <xf numFmtId="0" fontId="1" fillId="16" borderId="81" xfId="0" applyFont="1" applyFill="1" applyBorder="1" applyAlignment="1">
      <alignment vertical="center" wrapText="1"/>
    </xf>
    <xf numFmtId="0" fontId="4" fillId="0" borderId="85" xfId="0" applyFont="1" applyBorder="1"/>
    <xf numFmtId="0" fontId="5" fillId="14"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7" xfId="0" applyFont="1" applyBorder="1" applyAlignment="1">
      <alignment horizontal="left" vertical="center" wrapText="1"/>
    </xf>
    <xf numFmtId="0" fontId="6" fillId="0" borderId="1" xfId="0" applyFont="1" applyBorder="1" applyAlignment="1">
      <alignment horizontal="left" vertical="center" wrapText="1"/>
    </xf>
    <xf numFmtId="0" fontId="4" fillId="0" borderId="0" xfId="0" applyFont="1" applyBorder="1" applyAlignment="1">
      <alignment horizont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5" xfId="0" applyFont="1" applyBorder="1" applyAlignment="1">
      <alignment horizontal="center" vertical="center" wrapText="1"/>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6" fillId="0" borderId="1" xfId="0" applyFont="1" applyBorder="1" applyAlignment="1">
      <alignment horizontal="left" vertical="center"/>
    </xf>
    <xf numFmtId="0" fontId="4" fillId="0" borderId="1" xfId="0" applyFont="1" applyBorder="1" applyAlignment="1">
      <alignment horizontal="left" vertical="center"/>
    </xf>
    <xf numFmtId="0" fontId="4" fillId="0" borderId="10" xfId="0" applyFont="1" applyBorder="1" applyAlignment="1">
      <alignment horizontal="left" vertical="center"/>
    </xf>
    <xf numFmtId="0" fontId="4" fillId="0" borderId="5" xfId="0" applyFont="1" applyBorder="1" applyAlignment="1">
      <alignment horizontal="left" vertical="center"/>
    </xf>
    <xf numFmtId="0" fontId="4" fillId="0" borderId="3" xfId="0" applyFont="1" applyBorder="1" applyAlignment="1">
      <alignment horizontal="left" vertical="center" wrapText="1"/>
    </xf>
    <xf numFmtId="1" fontId="6" fillId="0" borderId="1" xfId="0" applyNumberFormat="1" applyFont="1" applyBorder="1" applyAlignment="1">
      <alignment horizontal="center" vertical="center"/>
    </xf>
    <xf numFmtId="1" fontId="6"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4" fillId="13" borderId="66" xfId="0" applyFont="1" applyFill="1" applyBorder="1" applyAlignment="1">
      <alignment vertical="center" wrapText="1"/>
    </xf>
    <xf numFmtId="0" fontId="4" fillId="13" borderId="4" xfId="0" applyFont="1" applyFill="1" applyBorder="1" applyAlignment="1">
      <alignment vertical="center" wrapText="1"/>
    </xf>
    <xf numFmtId="0" fontId="4" fillId="13" borderId="41" xfId="0" applyFont="1" applyFill="1" applyBorder="1"/>
    <xf numFmtId="0" fontId="4" fillId="13" borderId="24" xfId="0" applyFont="1" applyFill="1" applyBorder="1"/>
    <xf numFmtId="0" fontId="4" fillId="13" borderId="55" xfId="0" applyFont="1" applyFill="1" applyBorder="1" applyAlignment="1">
      <alignment vertical="center" wrapText="1"/>
    </xf>
    <xf numFmtId="0" fontId="5" fillId="0" borderId="0" xfId="0" applyFont="1" applyBorder="1" applyAlignment="1">
      <alignment vertical="center"/>
    </xf>
    <xf numFmtId="0" fontId="4" fillId="13" borderId="80" xfId="0" applyFont="1" applyFill="1" applyBorder="1" applyAlignment="1">
      <alignment vertical="center" wrapText="1"/>
    </xf>
    <xf numFmtId="0" fontId="4" fillId="13" borderId="5" xfId="0" applyFont="1" applyFill="1" applyBorder="1" applyAlignment="1">
      <alignment vertical="center" wrapText="1"/>
    </xf>
    <xf numFmtId="0" fontId="0" fillId="5" borderId="58" xfId="0" applyFill="1" applyBorder="1" applyAlignment="1">
      <alignment horizontal="center" vertical="center" wrapText="1"/>
    </xf>
    <xf numFmtId="0" fontId="4" fillId="13" borderId="47" xfId="0" applyFont="1" applyFill="1" applyBorder="1" applyAlignment="1">
      <alignment vertical="center" wrapText="1"/>
    </xf>
    <xf numFmtId="0" fontId="4" fillId="13" borderId="45" xfId="0" applyFont="1" applyFill="1" applyBorder="1" applyAlignment="1">
      <alignment vertical="center" wrapText="1"/>
    </xf>
    <xf numFmtId="0" fontId="4" fillId="0" borderId="28" xfId="0" applyFont="1" applyBorder="1" applyAlignment="1">
      <alignment horizontal="left" vertical="center" wrapText="1"/>
    </xf>
    <xf numFmtId="0" fontId="4" fillId="0" borderId="28" xfId="0" applyFont="1" applyBorder="1" applyAlignment="1">
      <alignment horizontal="center" vertical="center"/>
    </xf>
    <xf numFmtId="0" fontId="4" fillId="5" borderId="5" xfId="0" applyFont="1" applyFill="1" applyBorder="1" applyAlignment="1">
      <alignment horizontal="center" vertical="center"/>
    </xf>
    <xf numFmtId="0" fontId="4" fillId="5" borderId="5" xfId="0" applyFont="1" applyFill="1" applyBorder="1" applyAlignment="1">
      <alignment horizontal="left" vertical="center" wrapText="1"/>
    </xf>
    <xf numFmtId="0" fontId="4" fillId="0" borderId="7" xfId="0" applyFont="1" applyBorder="1" applyAlignment="1">
      <alignment horizontal="center" vertical="center"/>
    </xf>
    <xf numFmtId="0" fontId="4" fillId="5" borderId="5" xfId="0" applyFont="1" applyFill="1" applyBorder="1" applyAlignment="1">
      <alignment horizontal="center" vertical="center" wrapText="1"/>
    </xf>
    <xf numFmtId="0" fontId="4" fillId="5" borderId="48" xfId="0" applyFont="1" applyFill="1" applyBorder="1" applyAlignment="1">
      <alignment horizontal="center"/>
    </xf>
    <xf numFmtId="0" fontId="4" fillId="13" borderId="5" xfId="0" applyFont="1" applyFill="1" applyBorder="1"/>
    <xf numFmtId="0" fontId="4" fillId="13" borderId="6" xfId="0" applyFont="1" applyFill="1" applyBorder="1"/>
    <xf numFmtId="0" fontId="0" fillId="0" borderId="1" xfId="0" applyFont="1" applyBorder="1" applyAlignment="1">
      <alignment horizontal="center" vertical="center" wrapText="1"/>
    </xf>
    <xf numFmtId="0" fontId="20" fillId="0" borderId="1" xfId="0" applyFont="1" applyBorder="1" applyAlignment="1">
      <alignment horizontal="left" vertical="center" wrapText="1"/>
    </xf>
    <xf numFmtId="1" fontId="4" fillId="13" borderId="10" xfId="0" applyNumberFormat="1" applyFont="1" applyFill="1" applyBorder="1" applyAlignment="1">
      <alignment horizontal="center" vertical="center"/>
    </xf>
    <xf numFmtId="1" fontId="4" fillId="13" borderId="5" xfId="0" applyNumberFormat="1" applyFont="1" applyFill="1" applyBorder="1" applyAlignment="1">
      <alignment horizontal="center" vertical="center"/>
    </xf>
    <xf numFmtId="0" fontId="4"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2" fillId="16" borderId="88" xfId="0" applyFont="1" applyFill="1" applyBorder="1" applyAlignment="1">
      <alignment vertical="center" wrapText="1"/>
    </xf>
    <xf numFmtId="0" fontId="1" fillId="16" borderId="88" xfId="0" applyFont="1" applyFill="1" applyBorder="1" applyAlignment="1">
      <alignment vertical="center" wrapText="1"/>
    </xf>
    <xf numFmtId="0" fontId="1" fillId="16" borderId="88"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2" fillId="16" borderId="88" xfId="0" quotePrefix="1" applyFont="1" applyFill="1" applyBorder="1" applyAlignment="1">
      <alignment vertical="center" wrapText="1"/>
    </xf>
    <xf numFmtId="0" fontId="1" fillId="16" borderId="89" xfId="0" applyFont="1" applyFill="1" applyBorder="1" applyAlignment="1">
      <alignment vertical="center" wrapText="1"/>
    </xf>
    <xf numFmtId="0" fontId="4" fillId="0" borderId="0" xfId="0" applyFont="1" applyFill="1" applyBorder="1"/>
    <xf numFmtId="0" fontId="4" fillId="0" borderId="0" xfId="0" applyFont="1" applyFill="1" applyBorder="1" applyAlignment="1">
      <alignment horizontal="center"/>
    </xf>
    <xf numFmtId="0" fontId="4" fillId="0" borderId="0" xfId="0" applyFont="1" applyFill="1" applyBorder="1" applyAlignment="1">
      <alignment horizontal="center" vertical="top"/>
    </xf>
    <xf numFmtId="0" fontId="5" fillId="0" borderId="0" xfId="0" applyFont="1" applyFill="1" applyBorder="1"/>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5" fillId="0" borderId="0" xfId="0" applyFont="1" applyFill="1" applyBorder="1" applyAlignment="1">
      <alignment horizontal="center" vertical="center"/>
    </xf>
    <xf numFmtId="0" fontId="18" fillId="13" borderId="5" xfId="0" applyFont="1" applyFill="1" applyBorder="1" applyAlignment="1">
      <alignment horizontal="center" vertical="center" wrapText="1"/>
    </xf>
    <xf numFmtId="0" fontId="4" fillId="0" borderId="1" xfId="0" applyFont="1" applyBorder="1" applyAlignment="1">
      <alignment vertical="center" wrapText="1"/>
    </xf>
    <xf numFmtId="0" fontId="7" fillId="5" borderId="7" xfId="0" applyFont="1" applyFill="1" applyBorder="1" applyAlignment="1">
      <alignment horizontal="center" vertical="center"/>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4" fillId="3" borderId="0" xfId="0" applyFont="1" applyFill="1" applyBorder="1" applyAlignment="1">
      <alignment horizontal="center" vertical="center"/>
    </xf>
    <xf numFmtId="0" fontId="4" fillId="3" borderId="22"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5" fillId="0" borderId="8" xfId="0" applyFont="1" applyBorder="1" applyAlignment="1">
      <alignment horizontal="left" vertical="center"/>
    </xf>
    <xf numFmtId="0" fontId="5" fillId="0" borderId="4" xfId="0" applyFont="1" applyBorder="1" applyAlignment="1">
      <alignment horizontal="left" vertical="center"/>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4" fillId="0" borderId="0" xfId="0" applyFont="1" applyBorder="1" applyAlignment="1">
      <alignment horizontal="center" vertical="center"/>
    </xf>
    <xf numFmtId="0" fontId="4" fillId="0" borderId="22" xfId="0" applyFont="1" applyBorder="1" applyAlignment="1">
      <alignment horizontal="center" vertical="center"/>
    </xf>
    <xf numFmtId="0" fontId="9" fillId="3" borderId="0" xfId="0" applyFont="1" applyFill="1" applyBorder="1" applyAlignment="1">
      <alignment horizontal="center" vertical="center"/>
    </xf>
    <xf numFmtId="0" fontId="0" fillId="3" borderId="35" xfId="0" applyFill="1" applyBorder="1" applyAlignment="1">
      <alignment horizontal="center" vertical="center"/>
    </xf>
    <xf numFmtId="0" fontId="4" fillId="3" borderId="39" xfId="0" applyFont="1" applyFill="1" applyBorder="1" applyAlignment="1">
      <alignment horizontal="center" vertical="center"/>
    </xf>
    <xf numFmtId="0" fontId="4" fillId="3" borderId="7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41" xfId="0" applyFont="1" applyFill="1" applyBorder="1" applyAlignment="1">
      <alignment horizontal="center" vertical="center"/>
    </xf>
    <xf numFmtId="0" fontId="4"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4" fillId="16" borderId="88" xfId="0" applyFont="1" applyFill="1" applyBorder="1" applyAlignment="1">
      <alignment horizontal="center" vertical="center"/>
    </xf>
    <xf numFmtId="0" fontId="4" fillId="16" borderId="88" xfId="0" applyFont="1" applyFill="1" applyBorder="1"/>
    <xf numFmtId="0" fontId="0" fillId="16" borderId="88" xfId="0" applyFill="1" applyBorder="1"/>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7" fillId="16" borderId="84" xfId="0" applyFont="1" applyFill="1" applyBorder="1" applyAlignment="1">
      <alignment horizontal="left" vertical="center"/>
    </xf>
    <xf numFmtId="0" fontId="4" fillId="0" borderId="0" xfId="0" applyFont="1" applyBorder="1" applyAlignment="1">
      <alignment vertical="center" wrapText="1"/>
    </xf>
    <xf numFmtId="0" fontId="4" fillId="0" borderId="0" xfId="0" applyFont="1" applyBorder="1" applyAlignment="1">
      <alignment horizontal="left" vertical="center"/>
    </xf>
    <xf numFmtId="0" fontId="6" fillId="0" borderId="0" xfId="0" applyFont="1" applyBorder="1" applyAlignment="1">
      <alignment horizontal="left" vertical="center" wrapText="1"/>
    </xf>
    <xf numFmtId="0" fontId="23" fillId="0" borderId="0" xfId="0" applyFont="1" applyBorder="1" applyAlignment="1">
      <alignment horizontal="left" vertical="center" wrapText="1"/>
    </xf>
    <xf numFmtId="0" fontId="6" fillId="0" borderId="0" xfId="0" applyFont="1" applyBorder="1" applyAlignment="1">
      <alignment horizontal="left" vertical="center"/>
    </xf>
    <xf numFmtId="0" fontId="23" fillId="0" borderId="0" xfId="0" applyFont="1" applyBorder="1" applyAlignment="1">
      <alignment horizontal="left" vertical="center"/>
    </xf>
    <xf numFmtId="0" fontId="7" fillId="5" borderId="30" xfId="0" applyFont="1" applyFill="1" applyBorder="1" applyAlignment="1">
      <alignment vertical="center"/>
    </xf>
    <xf numFmtId="0" fontId="7" fillId="5" borderId="65" xfId="0" applyFont="1" applyFill="1" applyBorder="1" applyAlignment="1">
      <alignment horizontal="center" vertical="center"/>
    </xf>
    <xf numFmtId="0" fontId="7"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4" fillId="23" borderId="2" xfId="0" applyFont="1" applyFill="1" applyBorder="1" applyAlignment="1">
      <alignment vertical="center" wrapText="1"/>
    </xf>
    <xf numFmtId="0" fontId="4" fillId="23" borderId="4" xfId="0" applyFont="1" applyFill="1" applyBorder="1" applyAlignment="1">
      <alignment vertical="center" wrapText="1"/>
    </xf>
    <xf numFmtId="0" fontId="4" fillId="23" borderId="1" xfId="0" applyFont="1" applyFill="1" applyBorder="1" applyAlignment="1">
      <alignment vertical="center" wrapText="1"/>
    </xf>
    <xf numFmtId="0" fontId="4" fillId="23" borderId="5" xfId="0" applyFont="1" applyFill="1" applyBorder="1" applyAlignment="1">
      <alignment vertical="center" wrapText="1"/>
    </xf>
    <xf numFmtId="0" fontId="4" fillId="0" borderId="1" xfId="0" applyFont="1" applyFill="1" applyBorder="1" applyAlignment="1" applyProtection="1">
      <alignment horizontal="center" vertical="center"/>
    </xf>
    <xf numFmtId="0" fontId="4" fillId="0" borderId="0" xfId="0" applyFont="1" applyAlignment="1">
      <alignment vertical="top"/>
    </xf>
    <xf numFmtId="0" fontId="6" fillId="0" borderId="0" xfId="0" applyFont="1" applyAlignment="1">
      <alignment horizontal="left" vertical="center" wrapText="1"/>
    </xf>
    <xf numFmtId="0" fontId="18" fillId="24" borderId="1"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4" fillId="0" borderId="0" xfId="0" applyFont="1" applyProtection="1">
      <protection locked="0"/>
    </xf>
    <xf numFmtId="0" fontId="4" fillId="0" borderId="1"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protection locked="0"/>
    </xf>
    <xf numFmtId="0" fontId="6" fillId="3" borderId="28"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49" fontId="4" fillId="0" borderId="2" xfId="0" applyNumberFormat="1"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5" xfId="0" applyFont="1" applyBorder="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0" borderId="1" xfId="0" applyFont="1" applyBorder="1" applyAlignment="1" applyProtection="1">
      <alignment vertical="top" wrapText="1"/>
      <protection locked="0"/>
    </xf>
    <xf numFmtId="0" fontId="6" fillId="0" borderId="7" xfId="0" applyFont="1" applyBorder="1" applyAlignment="1" applyProtection="1">
      <alignment horizontal="left" vertical="center" wrapText="1"/>
      <protection locked="0"/>
    </xf>
    <xf numFmtId="0" fontId="6" fillId="0" borderId="1" xfId="0" applyFont="1" applyBorder="1" applyAlignment="1" applyProtection="1">
      <alignment vertical="center" wrapText="1"/>
      <protection locked="0"/>
    </xf>
    <xf numFmtId="0" fontId="6" fillId="24" borderId="1" xfId="0" applyFont="1" applyFill="1" applyBorder="1" applyAlignment="1" applyProtection="1">
      <alignment horizontal="left" vertical="center" wrapText="1"/>
      <protection locked="0"/>
    </xf>
    <xf numFmtId="0" fontId="6" fillId="3" borderId="1" xfId="0" applyFont="1" applyFill="1" applyBorder="1" applyAlignment="1" applyProtection="1">
      <alignment horizontal="left" vertical="center" wrapText="1"/>
      <protection locked="0"/>
    </xf>
    <xf numFmtId="0" fontId="13" fillId="0" borderId="5" xfId="0" applyFont="1" applyBorder="1" applyAlignment="1" applyProtection="1">
      <alignment horizontal="left" vertical="center"/>
      <protection locked="0"/>
    </xf>
    <xf numFmtId="0" fontId="6" fillId="24" borderId="5" xfId="0" applyFont="1" applyFill="1" applyBorder="1" applyAlignment="1" applyProtection="1">
      <alignment horizontal="left" vertical="center" wrapText="1"/>
      <protection locked="0"/>
    </xf>
    <xf numFmtId="0" fontId="6" fillId="0" borderId="5" xfId="0" applyFont="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8"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protection locked="0"/>
    </xf>
    <xf numFmtId="0" fontId="6" fillId="0" borderId="2" xfId="0" applyFont="1" applyBorder="1" applyAlignment="1" applyProtection="1">
      <alignment horizontal="left" vertical="top"/>
      <protection locked="0"/>
    </xf>
    <xf numFmtId="0" fontId="6" fillId="0" borderId="1" xfId="0" applyFont="1" applyBorder="1" applyAlignment="1" applyProtection="1">
      <alignment horizontal="left" vertical="top"/>
      <protection locked="0"/>
    </xf>
    <xf numFmtId="0" fontId="4" fillId="0" borderId="2" xfId="0" applyFont="1" applyBorder="1" applyProtection="1">
      <protection locked="0"/>
    </xf>
    <xf numFmtId="0" fontId="4" fillId="0" borderId="1" xfId="0" applyFont="1" applyBorder="1" applyProtection="1">
      <protection locked="0"/>
    </xf>
    <xf numFmtId="0" fontId="4" fillId="0" borderId="25" xfId="0" applyFont="1" applyBorder="1" applyProtection="1">
      <protection locked="0"/>
    </xf>
    <xf numFmtId="0" fontId="4" fillId="0" borderId="10" xfId="0" applyFont="1" applyBorder="1" applyProtection="1">
      <protection locked="0"/>
    </xf>
    <xf numFmtId="0" fontId="4" fillId="0" borderId="4" xfId="0" applyFont="1" applyBorder="1" applyProtection="1">
      <protection locked="0"/>
    </xf>
    <xf numFmtId="0" fontId="4" fillId="0" borderId="5" xfId="0" applyFont="1" applyBorder="1" applyProtection="1">
      <protection locked="0"/>
    </xf>
    <xf numFmtId="0" fontId="4" fillId="0" borderId="1" xfId="0" applyFont="1" applyFill="1" applyBorder="1" applyAlignment="1" applyProtection="1">
      <alignment horizontal="left" vertical="center" wrapText="1"/>
    </xf>
    <xf numFmtId="0" fontId="4" fillId="0" borderId="5" xfId="0" applyFont="1" applyFill="1" applyBorder="1" applyAlignment="1" applyProtection="1">
      <alignment horizontal="center" vertical="center"/>
    </xf>
    <xf numFmtId="0" fontId="4" fillId="0" borderId="0" xfId="0" applyFont="1" applyBorder="1" applyAlignment="1" applyProtection="1">
      <alignment horizontal="left" vertical="center" wrapText="1"/>
    </xf>
    <xf numFmtId="0" fontId="4" fillId="0" borderId="22" xfId="0" applyFont="1" applyBorder="1" applyAlignment="1" applyProtection="1">
      <alignment horizontal="left" vertical="center" wrapText="1"/>
    </xf>
    <xf numFmtId="0" fontId="4" fillId="0" borderId="0" xfId="0" applyFont="1" applyBorder="1" applyProtection="1"/>
    <xf numFmtId="0" fontId="4" fillId="0" borderId="22" xfId="0" applyFont="1" applyBorder="1" applyProtection="1"/>
    <xf numFmtId="0" fontId="4" fillId="0" borderId="41" xfId="0" applyFont="1" applyBorder="1" applyProtection="1"/>
    <xf numFmtId="0" fontId="4" fillId="0" borderId="24" xfId="0" applyFont="1" applyBorder="1" applyProtection="1"/>
    <xf numFmtId="0" fontId="4" fillId="0" borderId="0" xfId="0" applyFont="1" applyProtection="1"/>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9" xfId="0" applyFont="1" applyBorder="1" applyAlignment="1">
      <alignment horizontal="left" vertical="center" wrapText="1"/>
    </xf>
    <xf numFmtId="0" fontId="4" fillId="0" borderId="1" xfId="0" applyFont="1" applyBorder="1" applyAlignment="1">
      <alignment horizontal="left" vertical="center" wrapText="1"/>
    </xf>
    <xf numFmtId="0" fontId="8"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0" borderId="7" xfId="0" applyFont="1" applyBorder="1" applyAlignment="1">
      <alignment horizontal="justify" vertical="top" wrapText="1"/>
    </xf>
    <xf numFmtId="0" fontId="4" fillId="3" borderId="1" xfId="0" applyFont="1" applyFill="1" applyBorder="1" applyAlignment="1">
      <alignment horizontal="justify" vertical="top" wrapText="1"/>
    </xf>
    <xf numFmtId="0" fontId="4" fillId="23" borderId="28"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42" fillId="0" borderId="1" xfId="0" applyFont="1" applyBorder="1" applyAlignment="1">
      <alignment vertical="center" wrapText="1"/>
    </xf>
    <xf numFmtId="0" fontId="0" fillId="0" borderId="1" xfId="0" applyBorder="1" applyAlignment="1" applyProtection="1">
      <alignment horizontal="center" vertical="center"/>
      <protection locked="0"/>
    </xf>
    <xf numFmtId="0" fontId="19" fillId="0" borderId="0" xfId="0" applyFont="1" applyAlignment="1">
      <alignment horizontal="justify" vertical="top"/>
    </xf>
    <xf numFmtId="0" fontId="4" fillId="0" borderId="1" xfId="0" applyFont="1" applyBorder="1" applyAlignment="1">
      <alignment horizontal="center" vertical="center" wrapText="1"/>
    </xf>
    <xf numFmtId="0" fontId="4" fillId="0" borderId="3" xfId="0" applyFont="1" applyBorder="1" applyAlignment="1">
      <alignment vertical="center" wrapText="1"/>
    </xf>
    <xf numFmtId="0" fontId="4" fillId="3" borderId="28" xfId="0" applyFont="1" applyFill="1" applyBorder="1" applyAlignment="1" applyProtection="1">
      <alignment horizontal="left" vertical="center" wrapText="1"/>
      <protection locked="0"/>
    </xf>
    <xf numFmtId="0" fontId="4" fillId="0" borderId="1" xfId="0" applyFont="1" applyBorder="1" applyAlignment="1" applyProtection="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71" xfId="0" applyFont="1" applyBorder="1" applyAlignment="1">
      <alignment vertical="center"/>
    </xf>
    <xf numFmtId="0" fontId="4" fillId="0" borderId="37" xfId="0" applyFont="1" applyBorder="1" applyAlignment="1">
      <alignment vertical="center"/>
    </xf>
    <xf numFmtId="1" fontId="4" fillId="13" borderId="1" xfId="0" applyNumberFormat="1" applyFont="1" applyFill="1" applyBorder="1" applyAlignment="1">
      <alignment horizontal="center" vertical="center"/>
    </xf>
    <xf numFmtId="0" fontId="4" fillId="0" borderId="2" xfId="0" applyFont="1" applyBorder="1" applyAlignment="1" applyProtection="1">
      <alignment horizontal="center" vertical="center"/>
    </xf>
    <xf numFmtId="0" fontId="4" fillId="0" borderId="4" xfId="0" applyFont="1" applyBorder="1" applyAlignment="1" applyProtection="1">
      <alignment horizontal="center" vertical="center"/>
    </xf>
    <xf numFmtId="0" fontId="0" fillId="0" borderId="5" xfId="0" applyBorder="1" applyAlignment="1" applyProtection="1">
      <alignment horizontal="center" vertical="center"/>
      <protection locked="0"/>
    </xf>
    <xf numFmtId="165" fontId="4" fillId="0" borderId="60" xfId="0" applyNumberFormat="1" applyFont="1" applyFill="1" applyBorder="1" applyAlignment="1" applyProtection="1">
      <alignment horizontal="center" vertical="center"/>
    </xf>
    <xf numFmtId="164" fontId="4" fillId="0" borderId="60" xfId="0" applyNumberFormat="1" applyFont="1" applyFill="1" applyBorder="1" applyAlignment="1" applyProtection="1">
      <alignment horizontal="center" vertical="center"/>
    </xf>
    <xf numFmtId="164" fontId="4" fillId="0" borderId="48" xfId="0" applyNumberFormat="1" applyFont="1" applyFill="1" applyBorder="1" applyAlignment="1" applyProtection="1">
      <alignment horizontal="center" vertical="center"/>
    </xf>
    <xf numFmtId="0" fontId="0" fillId="0" borderId="96" xfId="0" quotePrefix="1" applyFill="1" applyBorder="1" applyAlignment="1" applyProtection="1">
      <alignment horizontal="center" vertical="center"/>
    </xf>
    <xf numFmtId="0" fontId="0" fillId="0" borderId="97" xfId="0" quotePrefix="1" applyFill="1" applyBorder="1" applyAlignment="1" applyProtection="1">
      <alignment horizontal="center" vertical="center"/>
    </xf>
    <xf numFmtId="0" fontId="5" fillId="15" borderId="1" xfId="0" applyFont="1" applyFill="1" applyBorder="1" applyAlignment="1" applyProtection="1">
      <alignment horizontal="center" vertical="center" wrapText="1"/>
    </xf>
    <xf numFmtId="0" fontId="4" fillId="0" borderId="27" xfId="0" applyFont="1" applyBorder="1" applyAlignment="1" applyProtection="1">
      <alignment horizontal="center" vertical="center"/>
    </xf>
    <xf numFmtId="0" fontId="4" fillId="0" borderId="28" xfId="0" applyFont="1" applyFill="1" applyBorder="1" applyAlignment="1" applyProtection="1">
      <alignment horizontal="left" vertical="center" wrapText="1"/>
    </xf>
    <xf numFmtId="0" fontId="0" fillId="0" borderId="28" xfId="0" applyBorder="1" applyAlignment="1" applyProtection="1">
      <alignment horizontal="center" vertical="center"/>
      <protection locked="0"/>
    </xf>
    <xf numFmtId="0" fontId="4" fillId="0" borderId="28" xfId="0" applyFont="1" applyFill="1" applyBorder="1" applyAlignment="1" applyProtection="1">
      <alignment horizontal="center" vertical="center"/>
      <protection locked="0"/>
    </xf>
    <xf numFmtId="0" fontId="4" fillId="0" borderId="28" xfId="0" applyFont="1" applyFill="1" applyBorder="1" applyAlignment="1" applyProtection="1">
      <alignment horizontal="center" vertical="center"/>
    </xf>
    <xf numFmtId="165" fontId="4" fillId="0" borderId="16" xfId="0" applyNumberFormat="1" applyFont="1" applyFill="1" applyBorder="1" applyAlignment="1" applyProtection="1">
      <alignment horizontal="center" vertical="center"/>
    </xf>
    <xf numFmtId="0" fontId="0" fillId="0" borderId="86" xfId="0" quotePrefix="1" applyFill="1" applyBorder="1" applyAlignment="1" applyProtection="1">
      <alignment horizontal="center" vertical="center"/>
    </xf>
    <xf numFmtId="0" fontId="14" fillId="15" borderId="1" xfId="0" applyFont="1" applyFill="1" applyBorder="1" applyAlignment="1" applyProtection="1">
      <alignment horizontal="center" vertical="center" wrapText="1"/>
    </xf>
    <xf numFmtId="0" fontId="18" fillId="15" borderId="1" xfId="0" applyFont="1" applyFill="1" applyBorder="1" applyAlignment="1" applyProtection="1">
      <alignment horizontal="center" vertical="center" wrapText="1"/>
    </xf>
    <xf numFmtId="164" fontId="18" fillId="15" borderId="1" xfId="0" applyNumberFormat="1" applyFont="1" applyFill="1" applyBorder="1" applyAlignment="1" applyProtection="1">
      <alignment horizontal="center" vertical="center" wrapText="1"/>
    </xf>
    <xf numFmtId="0" fontId="9" fillId="15" borderId="1" xfId="0" applyFont="1" applyFill="1" applyBorder="1" applyAlignment="1" applyProtection="1">
      <alignment horizontal="center" vertical="center" wrapText="1"/>
    </xf>
    <xf numFmtId="0" fontId="4"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4" fillId="3" borderId="0" xfId="0" applyFont="1" applyFill="1" applyBorder="1" applyAlignment="1">
      <alignment horizontal="center" vertical="center"/>
    </xf>
    <xf numFmtId="0" fontId="6" fillId="0" borderId="1" xfId="0" applyFont="1" applyBorder="1" applyAlignment="1" applyProtection="1">
      <alignment horizontal="justify" vertical="top" wrapText="1"/>
      <protection locked="0"/>
    </xf>
    <xf numFmtId="0" fontId="6" fillId="3" borderId="0" xfId="0" applyFont="1" applyFill="1" applyBorder="1" applyAlignment="1">
      <alignment horizontal="center" vertical="center"/>
    </xf>
    <xf numFmtId="164" fontId="4" fillId="8" borderId="6" xfId="0" applyNumberFormat="1" applyFont="1" applyFill="1" applyBorder="1" applyAlignment="1" applyProtection="1">
      <alignment vertical="center"/>
    </xf>
    <xf numFmtId="164" fontId="4" fillId="17" borderId="9" xfId="0" applyNumberFormat="1" applyFont="1" applyFill="1" applyBorder="1" applyAlignment="1" applyProtection="1">
      <alignment vertical="center"/>
    </xf>
    <xf numFmtId="0" fontId="14" fillId="5" borderId="14" xfId="0" applyFont="1" applyFill="1" applyBorder="1" applyAlignment="1">
      <alignment horizontal="center" vertical="center"/>
    </xf>
    <xf numFmtId="0" fontId="4" fillId="0" borderId="1" xfId="0" applyFont="1" applyBorder="1" applyAlignment="1" applyProtection="1">
      <alignment horizontal="left" vertical="center" wrapText="1"/>
    </xf>
    <xf numFmtId="0" fontId="4" fillId="23" borderId="2" xfId="0" applyFont="1" applyFill="1" applyBorder="1" applyAlignment="1">
      <alignment horizontal="center" vertical="center" wrapText="1"/>
    </xf>
    <xf numFmtId="0" fontId="23" fillId="3" borderId="37" xfId="0" applyFont="1" applyFill="1" applyBorder="1" applyAlignment="1" applyProtection="1">
      <alignment horizontal="left" vertical="center"/>
      <protection locked="0"/>
    </xf>
    <xf numFmtId="0" fontId="23" fillId="3" borderId="15" xfId="0" applyFont="1" applyFill="1" applyBorder="1" applyAlignment="1" applyProtection="1">
      <alignment horizontal="left" vertical="center"/>
      <protection locked="0"/>
    </xf>
    <xf numFmtId="0" fontId="23" fillId="3" borderId="14" xfId="0" applyFont="1" applyFill="1" applyBorder="1" applyAlignment="1" applyProtection="1">
      <alignment horizontal="left" vertical="center"/>
      <protection locked="0"/>
    </xf>
    <xf numFmtId="0" fontId="23" fillId="3" borderId="14" xfId="0" applyFont="1" applyFill="1" applyBorder="1" applyAlignment="1" applyProtection="1">
      <alignment horizontal="justify" vertical="top"/>
      <protection locked="0"/>
    </xf>
    <xf numFmtId="0" fontId="0" fillId="0" borderId="15" xfId="0" applyBorder="1" applyAlignment="1">
      <alignment horizontal="justify" vertical="top"/>
    </xf>
    <xf numFmtId="0" fontId="4" fillId="0" borderId="1" xfId="0" applyFont="1" applyBorder="1" applyAlignment="1">
      <alignment horizontal="left" vertical="center" wrapText="1"/>
    </xf>
    <xf numFmtId="0" fontId="4" fillId="0" borderId="28" xfId="0" applyFont="1" applyBorder="1" applyAlignment="1" applyProtection="1">
      <alignment horizontal="center" vertical="center"/>
      <protection locked="0"/>
    </xf>
    <xf numFmtId="0" fontId="4" fillId="0" borderId="28" xfId="0" applyFont="1" applyBorder="1" applyAlignment="1">
      <alignment horizontal="center" vertical="center"/>
    </xf>
    <xf numFmtId="0" fontId="4" fillId="0" borderId="1" xfId="0" applyFont="1" applyBorder="1" applyAlignment="1" applyProtection="1">
      <alignment horizontal="center" vertical="center" wrapText="1"/>
      <protection locked="0"/>
    </xf>
    <xf numFmtId="0" fontId="4" fillId="0" borderId="36"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5" fillId="4" borderId="0" xfId="0" applyFont="1" applyFill="1" applyAlignment="1">
      <alignment horizontal="center" vertical="center" wrapText="1"/>
    </xf>
    <xf numFmtId="0" fontId="4" fillId="5" borderId="1" xfId="0" applyFont="1" applyFill="1" applyBorder="1" applyAlignment="1">
      <alignment horizontal="center" vertical="center"/>
    </xf>
    <xf numFmtId="0" fontId="4" fillId="0" borderId="5" xfId="0" applyFont="1" applyBorder="1" applyAlignment="1" applyProtection="1">
      <alignment horizontal="left" vertical="center" wrapText="1"/>
    </xf>
    <xf numFmtId="0" fontId="7" fillId="0" borderId="20" xfId="0" applyFont="1" applyBorder="1" applyAlignment="1">
      <alignment horizontal="justify" vertical="top" wrapText="1"/>
    </xf>
    <xf numFmtId="0" fontId="7" fillId="0" borderId="45" xfId="0" applyFont="1" applyBorder="1" applyAlignment="1">
      <alignment horizontal="justify" vertical="top" wrapText="1"/>
    </xf>
    <xf numFmtId="0" fontId="19" fillId="0" borderId="1" xfId="0" applyFont="1" applyBorder="1" applyAlignment="1">
      <alignment horizontal="left" vertical="center" wrapText="1"/>
    </xf>
    <xf numFmtId="0" fontId="19" fillId="3" borderId="1" xfId="0" applyFont="1" applyFill="1" applyBorder="1" applyAlignment="1">
      <alignment horizontal="left" vertical="center" wrapText="1"/>
    </xf>
    <xf numFmtId="0" fontId="6" fillId="0" borderId="1" xfId="0" applyFont="1" applyBorder="1" applyAlignment="1">
      <alignment horizontal="justify" vertical="top" wrapText="1"/>
    </xf>
    <xf numFmtId="0" fontId="4" fillId="0" borderId="3" xfId="0" applyFont="1" applyBorder="1" applyAlignment="1">
      <alignment horizontal="center" vertical="center" wrapText="1"/>
    </xf>
    <xf numFmtId="0" fontId="6" fillId="0" borderId="28"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6" fillId="0" borderId="1" xfId="0" applyFont="1" applyBorder="1" applyAlignment="1">
      <alignment horizontal="left" vertical="center" wrapText="1"/>
    </xf>
    <xf numFmtId="0" fontId="4" fillId="0" borderId="29" xfId="0" applyFont="1" applyBorder="1" applyAlignment="1">
      <alignment horizontal="left" vertical="center" wrapText="1"/>
    </xf>
    <xf numFmtId="0" fontId="4" fillId="0" borderId="0" xfId="0" applyFont="1" applyBorder="1" applyAlignment="1" applyProtection="1">
      <alignment horizontal="center" vertical="center"/>
    </xf>
    <xf numFmtId="0" fontId="0" fillId="0" borderId="0" xfId="0" quotePrefix="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4" fillId="0" borderId="1" xfId="0" applyFont="1" applyBorder="1" applyAlignment="1">
      <alignment horizontal="left" vertical="center" wrapText="1"/>
    </xf>
    <xf numFmtId="0" fontId="4" fillId="0" borderId="2" xfId="0" applyFont="1" applyBorder="1" applyAlignment="1" applyProtection="1">
      <alignment horizontal="center" vertical="center" wrapText="1"/>
      <protection locked="0"/>
    </xf>
    <xf numFmtId="0" fontId="4" fillId="0" borderId="12" xfId="0" applyFont="1" applyBorder="1" applyAlignment="1">
      <alignment horizontal="center" vertical="center"/>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 xfId="0" applyFont="1" applyBorder="1" applyAlignment="1">
      <alignment horizontal="center" vertical="center" wrapText="1"/>
    </xf>
    <xf numFmtId="0" fontId="4" fillId="13" borderId="1" xfId="0" applyFont="1" applyFill="1" applyBorder="1" applyAlignment="1">
      <alignment horizontal="center" vertical="center"/>
    </xf>
    <xf numFmtId="0" fontId="0" fillId="0" borderId="10" xfId="0" applyBorder="1" applyAlignment="1" applyProtection="1">
      <alignment horizontal="center" vertical="center"/>
      <protection locked="0"/>
    </xf>
    <xf numFmtId="0" fontId="0" fillId="7" borderId="0" xfId="0" applyFill="1"/>
    <xf numFmtId="0" fontId="56" fillId="0" borderId="0" xfId="0" quotePrefix="1" applyFont="1" applyFill="1" applyBorder="1" applyAlignment="1" applyProtection="1">
      <alignment horizontal="center" vertical="center"/>
    </xf>
    <xf numFmtId="0" fontId="4" fillId="3" borderId="28" xfId="0" applyFont="1" applyFill="1" applyBorder="1" applyAlignment="1">
      <alignment horizontal="justify" vertical="top" wrapText="1"/>
    </xf>
    <xf numFmtId="0" fontId="4" fillId="0" borderId="1" xfId="0" applyFont="1" applyBorder="1" applyAlignment="1">
      <alignment horizontal="justify" vertical="top" wrapText="1"/>
    </xf>
    <xf numFmtId="0" fontId="4" fillId="0" borderId="0" xfId="0" applyFont="1" applyAlignment="1">
      <alignment horizontal="justify" vertical="top" wrapText="1"/>
    </xf>
    <xf numFmtId="0" fontId="4" fillId="0" borderId="28" xfId="0" applyFont="1" applyBorder="1" applyAlignment="1">
      <alignment horizontal="justify" vertical="top" wrapText="1"/>
    </xf>
    <xf numFmtId="0" fontId="17" fillId="15" borderId="1" xfId="0" applyFont="1" applyFill="1" applyBorder="1" applyAlignment="1">
      <alignment horizontal="center" vertical="center" textRotation="255"/>
    </xf>
    <xf numFmtId="0" fontId="6" fillId="3" borderId="1" xfId="0" applyFont="1" applyFill="1" applyBorder="1" applyAlignment="1">
      <alignment horizontal="left" vertical="center" wrapText="1"/>
    </xf>
    <xf numFmtId="0" fontId="20" fillId="0" borderId="1" xfId="0" applyFont="1" applyBorder="1" applyAlignment="1">
      <alignment horizontal="justify" vertical="top" wrapText="1"/>
    </xf>
    <xf numFmtId="0" fontId="17" fillId="15" borderId="1" xfId="0" applyFont="1" applyFill="1" applyBorder="1" applyAlignment="1">
      <alignment horizontal="center" vertical="center" textRotation="255"/>
    </xf>
    <xf numFmtId="0" fontId="4" fillId="4" borderId="1" xfId="0" applyFont="1" applyFill="1" applyBorder="1" applyAlignment="1" applyProtection="1">
      <alignment horizontal="left" vertical="center" wrapText="1"/>
    </xf>
    <xf numFmtId="0" fontId="8" fillId="15" borderId="1" xfId="0" applyFont="1" applyFill="1" applyBorder="1" applyAlignment="1" applyProtection="1">
      <alignment vertical="center" wrapText="1"/>
      <protection locked="0"/>
    </xf>
    <xf numFmtId="0" fontId="6" fillId="15" borderId="3" xfId="0" applyFont="1" applyFill="1" applyBorder="1" applyAlignment="1">
      <alignment horizontal="center" vertical="center"/>
    </xf>
    <xf numFmtId="0" fontId="4" fillId="15" borderId="28" xfId="0" applyFont="1" applyFill="1" applyBorder="1" applyAlignment="1" applyProtection="1">
      <alignment horizontal="left" vertical="center" wrapText="1"/>
      <protection locked="0"/>
    </xf>
    <xf numFmtId="0" fontId="6" fillId="15" borderId="28" xfId="0" applyFont="1" applyFill="1" applyBorder="1" applyAlignment="1" applyProtection="1">
      <alignment horizontal="center" vertical="center" wrapText="1"/>
      <protection locked="0"/>
    </xf>
    <xf numFmtId="0" fontId="6" fillId="15" borderId="1" xfId="0" applyFont="1" applyFill="1" applyBorder="1" applyAlignment="1">
      <alignment horizontal="center" vertical="center" wrapText="1"/>
    </xf>
    <xf numFmtId="1" fontId="6" fillId="15" borderId="1" xfId="0" applyNumberFormat="1" applyFont="1" applyFill="1" applyBorder="1" applyAlignment="1">
      <alignment horizontal="center" vertical="center"/>
    </xf>
    <xf numFmtId="0" fontId="42" fillId="4" borderId="1" xfId="0" applyFont="1" applyFill="1" applyBorder="1" applyAlignment="1">
      <alignment horizontal="justify" vertical="top" wrapText="1"/>
    </xf>
    <xf numFmtId="0" fontId="4" fillId="3" borderId="1" xfId="0" applyFont="1" applyFill="1" applyBorder="1" applyAlignment="1" applyProtection="1">
      <alignment horizontal="justify" vertical="top" wrapText="1"/>
      <protection locked="0"/>
    </xf>
    <xf numFmtId="0" fontId="6" fillId="3" borderId="7" xfId="0" applyFont="1" applyFill="1" applyBorder="1" applyAlignment="1" applyProtection="1">
      <alignment vertical="center" wrapText="1"/>
      <protection locked="0"/>
    </xf>
    <xf numFmtId="14" fontId="6" fillId="3" borderId="1" xfId="0" applyNumberFormat="1" applyFont="1" applyFill="1" applyBorder="1" applyAlignment="1" applyProtection="1">
      <alignment vertical="center" wrapText="1"/>
      <protection locked="0"/>
    </xf>
    <xf numFmtId="0" fontId="6" fillId="3" borderId="1" xfId="0" applyFont="1" applyFill="1" applyBorder="1" applyAlignment="1" applyProtection="1">
      <alignment vertical="center" wrapText="1"/>
      <protection locked="0"/>
    </xf>
    <xf numFmtId="0" fontId="6" fillId="3" borderId="5" xfId="0" applyFont="1" applyFill="1" applyBorder="1" applyAlignment="1" applyProtection="1">
      <alignment horizontal="center" vertical="center" wrapText="1"/>
      <protection locked="0"/>
    </xf>
    <xf numFmtId="0" fontId="4" fillId="0" borderId="5" xfId="0" applyFont="1" applyBorder="1" applyAlignment="1">
      <alignment vertical="center" wrapText="1"/>
    </xf>
    <xf numFmtId="0" fontId="6" fillId="3" borderId="1" xfId="0" applyFont="1" applyFill="1" applyBorder="1" applyAlignment="1" applyProtection="1">
      <alignment horizontal="justify" vertical="top" wrapText="1"/>
      <protection locked="0"/>
    </xf>
    <xf numFmtId="0" fontId="6" fillId="0" borderId="1" xfId="0" applyFont="1" applyBorder="1" applyAlignment="1" applyProtection="1">
      <alignment horizontal="left" vertical="center" wrapText="1"/>
      <protection locked="0"/>
    </xf>
    <xf numFmtId="0" fontId="6" fillId="0" borderId="1" xfId="0" applyFont="1" applyBorder="1" applyAlignment="1">
      <alignment horizontal="left" vertical="center" wrapText="1"/>
    </xf>
    <xf numFmtId="0" fontId="6" fillId="0" borderId="7" xfId="0" applyFont="1" applyBorder="1" applyAlignment="1">
      <alignment horizontal="left" vertical="center" wrapText="1"/>
    </xf>
    <xf numFmtId="0" fontId="6" fillId="0" borderId="1" xfId="0" applyFont="1" applyBorder="1" applyAlignment="1" applyProtection="1">
      <alignment horizontal="center" vertical="center" wrapText="1"/>
      <protection locked="0"/>
    </xf>
    <xf numFmtId="14" fontId="6" fillId="3" borderId="1" xfId="0" applyNumberFormat="1" applyFont="1" applyFill="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1" xfId="0" applyFont="1" applyBorder="1" applyAlignment="1">
      <alignment horizontal="justify" vertical="top" wrapText="1"/>
    </xf>
    <xf numFmtId="0" fontId="14" fillId="5" borderId="26" xfId="0" applyFont="1" applyFill="1" applyBorder="1" applyAlignment="1">
      <alignment horizontal="center" vertical="center"/>
    </xf>
    <xf numFmtId="0" fontId="6" fillId="0" borderId="28" xfId="0" applyFont="1" applyBorder="1" applyAlignment="1">
      <alignment horizontal="left" vertical="center" wrapText="1"/>
    </xf>
    <xf numFmtId="0" fontId="6" fillId="0" borderId="28" xfId="0" applyFont="1" applyBorder="1" applyAlignment="1" applyProtection="1">
      <alignment vertical="center" wrapText="1"/>
      <protection locked="0"/>
    </xf>
    <xf numFmtId="0" fontId="13" fillId="0" borderId="1" xfId="0" applyFont="1" applyBorder="1" applyAlignment="1" applyProtection="1">
      <alignment horizontal="left" vertical="center"/>
      <protection locked="0"/>
    </xf>
    <xf numFmtId="0" fontId="32" fillId="24" borderId="1" xfId="0" applyFont="1" applyFill="1" applyBorder="1" applyAlignment="1" applyProtection="1">
      <alignment horizontal="left" vertical="center" wrapText="1"/>
      <protection locked="0"/>
    </xf>
    <xf numFmtId="14" fontId="6" fillId="3" borderId="5" xfId="0" applyNumberFormat="1" applyFont="1" applyFill="1" applyBorder="1" applyAlignment="1" applyProtection="1">
      <alignment horizontal="center" vertical="center" wrapText="1"/>
      <protection locked="0"/>
    </xf>
    <xf numFmtId="0" fontId="5" fillId="9" borderId="81" xfId="0" applyFont="1" applyFill="1" applyBorder="1" applyAlignment="1">
      <alignment horizontal="center" vertical="center"/>
    </xf>
    <xf numFmtId="0" fontId="5" fillId="9" borderId="99" xfId="0" applyFont="1" applyFill="1" applyBorder="1" applyAlignment="1">
      <alignment horizontal="center" vertical="center"/>
    </xf>
    <xf numFmtId="0" fontId="5" fillId="9" borderId="100" xfId="0" applyFont="1" applyFill="1" applyBorder="1" applyAlignment="1">
      <alignment horizontal="center" vertical="center"/>
    </xf>
    <xf numFmtId="0" fontId="4" fillId="0" borderId="26" xfId="0" applyFont="1" applyBorder="1" applyAlignment="1">
      <alignment horizontal="left" vertical="top" wrapText="1"/>
    </xf>
    <xf numFmtId="0" fontId="4" fillId="0" borderId="19" xfId="0" applyFont="1" applyBorder="1" applyAlignment="1">
      <alignment horizontal="left" vertical="top" wrapText="1"/>
    </xf>
    <xf numFmtId="0" fontId="4" fillId="0" borderId="21" xfId="0" applyFont="1" applyBorder="1" applyAlignment="1">
      <alignment horizontal="left" vertical="top" wrapText="1"/>
    </xf>
    <xf numFmtId="0" fontId="4" fillId="0" borderId="40" xfId="0" applyFont="1" applyBorder="1" applyAlignment="1">
      <alignment horizontal="left" vertical="top" wrapText="1"/>
    </xf>
    <xf numFmtId="0" fontId="4" fillId="0" borderId="41" xfId="0" applyFont="1" applyBorder="1" applyAlignment="1">
      <alignment horizontal="left" vertical="top" wrapText="1"/>
    </xf>
    <xf numFmtId="0" fontId="4" fillId="0" borderId="24" xfId="0" applyFont="1" applyBorder="1" applyAlignment="1">
      <alignment horizontal="left" vertical="top" wrapText="1"/>
    </xf>
    <xf numFmtId="0" fontId="4" fillId="0" borderId="0" xfId="0" applyFont="1" applyBorder="1" applyAlignment="1">
      <alignment horizontal="center"/>
    </xf>
    <xf numFmtId="0" fontId="5" fillId="8" borderId="8"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9" xfId="0" applyFont="1" applyFill="1"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5" fillId="8" borderId="90" xfId="0" applyFont="1" applyFill="1" applyBorder="1" applyAlignment="1">
      <alignment horizontal="center" vertical="center"/>
    </xf>
    <xf numFmtId="0" fontId="5" fillId="8" borderId="91" xfId="0" applyFont="1" applyFill="1" applyBorder="1" applyAlignment="1">
      <alignment horizontal="center" vertical="center"/>
    </xf>
    <xf numFmtId="0" fontId="5" fillId="8" borderId="92" xfId="0" applyFont="1" applyFill="1" applyBorder="1" applyAlignment="1">
      <alignment horizontal="center" vertical="center"/>
    </xf>
    <xf numFmtId="0" fontId="4" fillId="0" borderId="93" xfId="0" applyFont="1" applyBorder="1" applyAlignment="1">
      <alignment horizontal="left" vertical="center" wrapText="1"/>
    </xf>
    <xf numFmtId="0" fontId="4" fillId="0" borderId="94" xfId="0" applyFont="1" applyBorder="1" applyAlignment="1">
      <alignment horizontal="left" vertical="center" wrapText="1"/>
    </xf>
    <xf numFmtId="0" fontId="4" fillId="0" borderId="95" xfId="0" applyFont="1" applyBorder="1" applyAlignment="1">
      <alignment horizontal="left" vertical="center" wrapText="1"/>
    </xf>
    <xf numFmtId="0" fontId="5" fillId="2" borderId="30"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46"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9" xfId="0" applyFont="1" applyFill="1" applyBorder="1" applyAlignment="1">
      <alignment horizontal="center" vertical="center"/>
    </xf>
    <xf numFmtId="0" fontId="5" fillId="19" borderId="8" xfId="0" applyFont="1" applyFill="1" applyBorder="1" applyAlignment="1">
      <alignment horizontal="center" vertical="center"/>
    </xf>
    <xf numFmtId="0" fontId="5" fillId="19" borderId="7" xfId="0" applyFont="1" applyFill="1" applyBorder="1" applyAlignment="1">
      <alignment horizontal="center" vertical="center"/>
    </xf>
    <xf numFmtId="0" fontId="5" fillId="19" borderId="9" xfId="0" applyFont="1" applyFill="1" applyBorder="1" applyAlignment="1">
      <alignment horizontal="center" vertical="center"/>
    </xf>
    <xf numFmtId="0" fontId="4" fillId="0" borderId="26" xfId="0" applyFont="1" applyBorder="1" applyAlignment="1">
      <alignment horizontal="left" vertical="center" wrapText="1"/>
    </xf>
    <xf numFmtId="0" fontId="4" fillId="0" borderId="19" xfId="0" applyFont="1" applyBorder="1" applyAlignment="1">
      <alignment horizontal="left" vertical="center" wrapText="1"/>
    </xf>
    <xf numFmtId="0" fontId="4" fillId="0" borderId="21"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24" xfId="0" applyFont="1" applyBorder="1" applyAlignment="1">
      <alignment horizontal="left" vertical="center" wrapText="1"/>
    </xf>
    <xf numFmtId="0" fontId="5" fillId="20" borderId="8" xfId="0" applyFont="1" applyFill="1" applyBorder="1" applyAlignment="1">
      <alignment horizontal="center" vertical="center"/>
    </xf>
    <xf numFmtId="0" fontId="5" fillId="20" borderId="7" xfId="0" applyFont="1" applyFill="1" applyBorder="1" applyAlignment="1">
      <alignment horizontal="center" vertical="center"/>
    </xf>
    <xf numFmtId="0" fontId="5" fillId="20" borderId="9" xfId="0" applyFont="1" applyFill="1" applyBorder="1" applyAlignment="1">
      <alignment horizontal="center" vertical="center"/>
    </xf>
    <xf numFmtId="0" fontId="5" fillId="22" borderId="87" xfId="0" applyFont="1" applyFill="1" applyBorder="1" applyAlignment="1">
      <alignment horizontal="center" vertical="center"/>
    </xf>
    <xf numFmtId="0" fontId="5" fillId="22" borderId="57" xfId="0" applyFont="1" applyFill="1" applyBorder="1" applyAlignment="1">
      <alignment horizontal="center" vertical="center"/>
    </xf>
    <xf numFmtId="0" fontId="5" fillId="22" borderId="67" xfId="0" applyFont="1" applyFill="1" applyBorder="1" applyAlignment="1">
      <alignment horizontal="center" vertical="center"/>
    </xf>
    <xf numFmtId="0" fontId="4" fillId="0" borderId="80" xfId="0" applyFont="1" applyBorder="1" applyAlignment="1">
      <alignment horizontal="left" vertical="top" wrapText="1"/>
    </xf>
    <xf numFmtId="0" fontId="4" fillId="0" borderId="49" xfId="0" applyFont="1" applyBorder="1" applyAlignment="1">
      <alignment horizontal="left" vertical="top" wrapText="1"/>
    </xf>
    <xf numFmtId="0" fontId="4" fillId="0" borderId="50" xfId="0" applyFont="1" applyBorder="1" applyAlignment="1">
      <alignment horizontal="left" vertical="top" wrapText="1"/>
    </xf>
    <xf numFmtId="0" fontId="5" fillId="0" borderId="18" xfId="0" applyFont="1" applyBorder="1" applyAlignment="1">
      <alignment horizontal="center" vertical="center"/>
    </xf>
    <xf numFmtId="0" fontId="5" fillId="0" borderId="0" xfId="0" applyFont="1" applyBorder="1" applyAlignment="1">
      <alignment horizontal="center" vertical="center"/>
    </xf>
    <xf numFmtId="0" fontId="1" fillId="0" borderId="8" xfId="0" applyFont="1" applyBorder="1" applyAlignment="1">
      <alignment vertical="center" wrapText="1"/>
    </xf>
    <xf numFmtId="0" fontId="1" fillId="0" borderId="2" xfId="0" applyFont="1" applyBorder="1" applyAlignment="1">
      <alignment vertical="center" wrapText="1"/>
    </xf>
    <xf numFmtId="0" fontId="1" fillId="0" borderId="4" xfId="0" applyFont="1" applyBorder="1" applyAlignment="1">
      <alignment vertical="center" wrapText="1"/>
    </xf>
    <xf numFmtId="0" fontId="3" fillId="0" borderId="9"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44"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3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42" xfId="0" applyFont="1" applyBorder="1" applyAlignment="1">
      <alignment horizontal="center" vertical="center" wrapText="1"/>
    </xf>
    <xf numFmtId="0" fontId="4" fillId="0" borderId="7" xfId="0" applyFont="1" applyBorder="1" applyAlignment="1">
      <alignment horizontal="left" vertical="center" wrapText="1"/>
    </xf>
    <xf numFmtId="0" fontId="4" fillId="0" borderId="9" xfId="0" applyFont="1" applyBorder="1" applyAlignment="1">
      <alignment horizontal="left" vertical="center" wrapText="1"/>
    </xf>
    <xf numFmtId="0" fontId="5" fillId="0" borderId="0" xfId="0" applyFont="1" applyBorder="1" applyAlignment="1">
      <alignment horizontal="center" vertical="center" wrapText="1"/>
    </xf>
    <xf numFmtId="0" fontId="5" fillId="0" borderId="19" xfId="0" applyFont="1" applyBorder="1" applyAlignment="1">
      <alignment horizontal="center" vertical="center"/>
    </xf>
    <xf numFmtId="0" fontId="5" fillId="21" borderId="8" xfId="0" applyFont="1" applyFill="1" applyBorder="1" applyAlignment="1">
      <alignment horizontal="center" vertical="center"/>
    </xf>
    <xf numFmtId="0" fontId="5" fillId="21" borderId="7" xfId="0" applyFont="1" applyFill="1" applyBorder="1" applyAlignment="1">
      <alignment horizontal="center" vertical="center"/>
    </xf>
    <xf numFmtId="0" fontId="5" fillId="21" borderId="9" xfId="0" applyFont="1" applyFill="1" applyBorder="1" applyAlignment="1">
      <alignment horizontal="center" vertical="center"/>
    </xf>
    <xf numFmtId="0" fontId="4"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4" fillId="0" borderId="4" xfId="0" applyFont="1" applyBorder="1" applyAlignment="1">
      <alignment vertical="center" wrapText="1"/>
    </xf>
    <xf numFmtId="0" fontId="4" fillId="0" borderId="5" xfId="0" applyFont="1" applyBorder="1" applyAlignment="1">
      <alignment vertical="center" wrapText="1"/>
    </xf>
    <xf numFmtId="0" fontId="4" fillId="0" borderId="6" xfId="0" applyFont="1" applyBorder="1" applyAlignment="1">
      <alignment vertical="center" wrapText="1"/>
    </xf>
    <xf numFmtId="0" fontId="5" fillId="18" borderId="8" xfId="0" applyFont="1" applyFill="1" applyBorder="1" applyAlignment="1">
      <alignment horizontal="center" vertical="center"/>
    </xf>
    <xf numFmtId="0" fontId="5" fillId="18" borderId="7" xfId="0" applyFont="1" applyFill="1" applyBorder="1" applyAlignment="1">
      <alignment horizontal="center" vertical="center"/>
    </xf>
    <xf numFmtId="0" fontId="5" fillId="18" borderId="9" xfId="0" applyFont="1" applyFill="1" applyBorder="1" applyAlignment="1">
      <alignment horizontal="center" vertical="center"/>
    </xf>
    <xf numFmtId="0" fontId="1" fillId="0" borderId="0" xfId="0" applyFont="1" applyAlignment="1">
      <alignment horizontal="center" vertical="center" wrapText="1"/>
    </xf>
    <xf numFmtId="0" fontId="15"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16" fillId="3" borderId="0" xfId="0" applyFont="1" applyFill="1" applyBorder="1" applyAlignment="1">
      <alignment horizontal="center" vertical="center" wrapText="1"/>
    </xf>
    <xf numFmtId="0" fontId="1" fillId="0" borderId="68"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69" xfId="0" applyFont="1" applyBorder="1" applyAlignment="1">
      <alignment horizontal="center" vertical="center" wrapText="1"/>
    </xf>
    <xf numFmtId="0" fontId="4" fillId="16" borderId="2" xfId="0" applyFont="1" applyFill="1" applyBorder="1" applyAlignment="1">
      <alignment horizontal="left" vertical="center"/>
    </xf>
    <xf numFmtId="0" fontId="4" fillId="16" borderId="1" xfId="0" applyFont="1" applyFill="1" applyBorder="1" applyAlignment="1">
      <alignment horizontal="left" vertical="center"/>
    </xf>
    <xf numFmtId="0" fontId="4" fillId="16" borderId="3" xfId="0" applyFont="1" applyFill="1" applyBorder="1" applyAlignment="1">
      <alignment horizontal="left" vertical="center"/>
    </xf>
    <xf numFmtId="0" fontId="16" fillId="16" borderId="4" xfId="0" applyFont="1" applyFill="1" applyBorder="1" applyAlignment="1">
      <alignment horizontal="left" vertical="center" wrapText="1"/>
    </xf>
    <xf numFmtId="0" fontId="16" fillId="16" borderId="5" xfId="0" applyFont="1" applyFill="1" applyBorder="1" applyAlignment="1">
      <alignment horizontal="left" vertical="center" wrapText="1"/>
    </xf>
    <xf numFmtId="0" fontId="16" fillId="16" borderId="6" xfId="0" applyFont="1" applyFill="1" applyBorder="1" applyAlignment="1">
      <alignment horizontal="left" vertical="center" wrapText="1"/>
    </xf>
    <xf numFmtId="0" fontId="7" fillId="16" borderId="2" xfId="0" applyFont="1" applyFill="1" applyBorder="1" applyAlignment="1">
      <alignment horizontal="center" vertical="center" wrapText="1"/>
    </xf>
    <xf numFmtId="0" fontId="7" fillId="16" borderId="1" xfId="0" applyFont="1" applyFill="1" applyBorder="1" applyAlignment="1">
      <alignment horizontal="center" vertical="center" wrapText="1"/>
    </xf>
    <xf numFmtId="0" fontId="7" fillId="16" borderId="3" xfId="0" applyFont="1" applyFill="1" applyBorder="1" applyAlignment="1">
      <alignment horizontal="center" vertical="center" wrapText="1"/>
    </xf>
    <xf numFmtId="0" fontId="4" fillId="23" borderId="65" xfId="0" applyFont="1" applyFill="1" applyBorder="1" applyAlignment="1">
      <alignment horizontal="center" vertical="center" wrapText="1"/>
    </xf>
    <xf numFmtId="0" fontId="4" fillId="23" borderId="11" xfId="0" applyFont="1" applyFill="1" applyBorder="1" applyAlignment="1">
      <alignment horizontal="center" vertical="center" wrapText="1"/>
    </xf>
    <xf numFmtId="0" fontId="4" fillId="23" borderId="28" xfId="0" applyFont="1" applyFill="1" applyBorder="1" applyAlignment="1">
      <alignment horizontal="center" vertical="center" wrapText="1"/>
    </xf>
    <xf numFmtId="0" fontId="4" fillId="23" borderId="30" xfId="0" applyFont="1" applyFill="1" applyBorder="1" applyAlignment="1">
      <alignment horizontal="center" vertical="center" wrapText="1"/>
    </xf>
    <xf numFmtId="0" fontId="4" fillId="23" borderId="20" xfId="0" applyFont="1" applyFill="1" applyBorder="1" applyAlignment="1">
      <alignment horizontal="center" vertical="center" wrapText="1"/>
    </xf>
    <xf numFmtId="0" fontId="4" fillId="23" borderId="27" xfId="0" applyFont="1" applyFill="1" applyBorder="1" applyAlignment="1">
      <alignment horizontal="center" vertical="center" wrapText="1"/>
    </xf>
    <xf numFmtId="0" fontId="4" fillId="23" borderId="25" xfId="0" applyFont="1" applyFill="1" applyBorder="1" applyAlignment="1">
      <alignment horizontal="center" vertical="center" wrapText="1"/>
    </xf>
    <xf numFmtId="0" fontId="4" fillId="23" borderId="10" xfId="0" applyFont="1" applyFill="1" applyBorder="1" applyAlignment="1">
      <alignment horizontal="center" vertical="center" wrapText="1"/>
    </xf>
    <xf numFmtId="0" fontId="4" fillId="23" borderId="25" xfId="0" applyFont="1" applyFill="1" applyBorder="1" applyAlignment="1">
      <alignment vertical="center" wrapText="1"/>
    </xf>
    <xf numFmtId="0" fontId="0" fillId="0" borderId="27" xfId="0" applyBorder="1" applyAlignment="1">
      <alignment vertical="center" wrapText="1"/>
    </xf>
    <xf numFmtId="0" fontId="5" fillId="17" borderId="4" xfId="0" applyFont="1" applyFill="1" applyBorder="1" applyAlignment="1" applyProtection="1">
      <alignment horizontal="right" vertical="center"/>
    </xf>
    <xf numFmtId="0" fontId="5" fillId="17" borderId="5" xfId="0" applyFont="1" applyFill="1" applyBorder="1" applyAlignment="1" applyProtection="1">
      <alignment horizontal="right" vertical="center"/>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5" fillId="17" borderId="26" xfId="0" applyFont="1" applyFill="1" applyBorder="1" applyAlignment="1" applyProtection="1">
      <alignment horizontal="right" vertical="center"/>
    </xf>
    <xf numFmtId="0" fontId="5" fillId="17" borderId="19" xfId="0" applyFont="1" applyFill="1" applyBorder="1" applyAlignment="1" applyProtection="1">
      <alignment horizontal="right" vertical="center"/>
    </xf>
    <xf numFmtId="0" fontId="5" fillId="17" borderId="0" xfId="0" applyFont="1" applyFill="1" applyBorder="1" applyAlignment="1" applyProtection="1">
      <alignment horizontal="right" vertical="center"/>
    </xf>
    <xf numFmtId="0" fontId="5"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4" fillId="24" borderId="5" xfId="0" applyFont="1" applyFill="1" applyBorder="1" applyAlignment="1" applyProtection="1">
      <alignment horizontal="left" vertical="center" wrapText="1"/>
    </xf>
    <xf numFmtId="0" fontId="4" fillId="24" borderId="1" xfId="0" applyFont="1" applyFill="1" applyBorder="1" applyAlignment="1" applyProtection="1">
      <alignment vertical="center"/>
    </xf>
    <xf numFmtId="0" fontId="15" fillId="0" borderId="0" xfId="0" applyFont="1" applyBorder="1" applyAlignment="1" applyProtection="1">
      <alignment horizontal="center" vertical="center" wrapText="1"/>
    </xf>
    <xf numFmtId="0" fontId="15" fillId="0" borderId="36" xfId="0" applyFont="1" applyBorder="1" applyAlignment="1" applyProtection="1">
      <alignment horizontal="center" vertical="center" wrapText="1"/>
    </xf>
    <xf numFmtId="0" fontId="15" fillId="0" borderId="38" xfId="0" applyFont="1" applyBorder="1" applyAlignment="1" applyProtection="1">
      <alignment horizontal="center" vertical="center" wrapText="1"/>
    </xf>
    <xf numFmtId="0" fontId="15" fillId="0" borderId="17" xfId="0" applyFont="1" applyBorder="1" applyAlignment="1" applyProtection="1">
      <alignment horizontal="center" vertical="center" wrapText="1"/>
    </xf>
    <xf numFmtId="0" fontId="15" fillId="0" borderId="19" xfId="0" applyFont="1" applyBorder="1" applyAlignment="1" applyProtection="1">
      <alignment horizontal="center" vertical="center" wrapText="1"/>
    </xf>
    <xf numFmtId="0" fontId="15" fillId="0" borderId="44" xfId="0" applyFont="1" applyBorder="1" applyAlignment="1" applyProtection="1">
      <alignment horizontal="center" vertical="center" wrapText="1"/>
    </xf>
    <xf numFmtId="0" fontId="0" fillId="0" borderId="17" xfId="0" applyBorder="1" applyAlignment="1" applyProtection="1">
      <alignment horizontal="center"/>
    </xf>
    <xf numFmtId="0" fontId="7" fillId="15" borderId="19" xfId="0" applyFont="1" applyFill="1" applyBorder="1" applyAlignment="1" applyProtection="1">
      <alignment horizontal="center" vertical="center" wrapText="1"/>
    </xf>
    <xf numFmtId="0" fontId="7" fillId="15" borderId="44" xfId="0" applyFont="1" applyFill="1" applyBorder="1" applyAlignment="1" applyProtection="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1" fillId="0" borderId="8"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5" fillId="0" borderId="14" xfId="0" applyFont="1" applyBorder="1" applyAlignment="1">
      <alignment horizontal="center" vertical="center" wrapText="1"/>
    </xf>
    <xf numFmtId="0" fontId="15" fillId="0" borderId="37" xfId="0" applyFont="1" applyBorder="1" applyAlignment="1">
      <alignment horizontal="center" vertical="center" wrapText="1"/>
    </xf>
    <xf numFmtId="0" fontId="7" fillId="5" borderId="8" xfId="0" applyFont="1" applyFill="1" applyBorder="1" applyAlignment="1">
      <alignment horizontal="center" vertical="center"/>
    </xf>
    <xf numFmtId="0" fontId="7" fillId="5" borderId="7" xfId="0" applyFont="1" applyFill="1" applyBorder="1" applyAlignment="1">
      <alignment horizontal="center" vertical="center"/>
    </xf>
    <xf numFmtId="0" fontId="7" fillId="5" borderId="9" xfId="0" applyFont="1" applyFill="1" applyBorder="1" applyAlignment="1">
      <alignment horizontal="center" vertical="center"/>
    </xf>
    <xf numFmtId="0" fontId="23" fillId="3" borderId="60" xfId="0" applyFont="1" applyFill="1" applyBorder="1" applyAlignment="1" applyProtection="1">
      <alignment horizontal="left" vertical="center"/>
      <protection locked="0"/>
    </xf>
    <xf numFmtId="0" fontId="0" fillId="0" borderId="56" xfId="0" applyBorder="1" applyAlignment="1">
      <alignment horizontal="left" vertical="center"/>
    </xf>
    <xf numFmtId="0" fontId="0" fillId="0" borderId="62" xfId="0" applyBorder="1" applyAlignment="1">
      <alignment horizontal="left" vertical="center"/>
    </xf>
    <xf numFmtId="0" fontId="4" fillId="0" borderId="60" xfId="0" applyFont="1" applyBorder="1" applyAlignment="1">
      <alignment horizontal="justify" vertical="top"/>
    </xf>
    <xf numFmtId="0" fontId="0" fillId="0" borderId="62" xfId="0" applyBorder="1" applyAlignment="1">
      <alignment horizontal="justify" vertical="top"/>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6" fillId="3" borderId="28" xfId="0" applyFont="1" applyFill="1" applyBorder="1" applyAlignment="1" applyProtection="1">
      <alignment horizontal="justify" vertical="top" wrapText="1"/>
      <protection locked="0"/>
    </xf>
    <xf numFmtId="0" fontId="4" fillId="3" borderId="60" xfId="0" applyFont="1" applyFill="1" applyBorder="1" applyAlignment="1">
      <alignment horizontal="justify" vertical="top" wrapText="1"/>
    </xf>
    <xf numFmtId="0" fontId="0" fillId="3" borderId="62" xfId="0" applyFont="1" applyFill="1" applyBorder="1" applyAlignment="1">
      <alignment horizontal="justify" vertical="top" wrapText="1"/>
    </xf>
    <xf numFmtId="0" fontId="6" fillId="3" borderId="60" xfId="0" applyFont="1" applyFill="1" applyBorder="1" applyAlignment="1">
      <alignment horizontal="justify" vertical="top" wrapText="1"/>
    </xf>
    <xf numFmtId="0" fontId="13" fillId="3" borderId="62" xfId="0" applyFont="1" applyFill="1" applyBorder="1" applyAlignment="1">
      <alignment horizontal="justify" vertical="top" wrapText="1"/>
    </xf>
    <xf numFmtId="0" fontId="4" fillId="0" borderId="60" xfId="0" applyFont="1" applyBorder="1" applyAlignment="1">
      <alignment horizontal="justify" vertical="top" wrapText="1"/>
    </xf>
    <xf numFmtId="0" fontId="0" fillId="0" borderId="56" xfId="0" applyBorder="1" applyAlignment="1">
      <alignment horizontal="justify" vertical="top" wrapText="1"/>
    </xf>
    <xf numFmtId="0" fontId="0" fillId="0" borderId="62" xfId="0" applyBorder="1" applyAlignment="1">
      <alignment horizontal="justify" vertical="top" wrapText="1"/>
    </xf>
    <xf numFmtId="0" fontId="4" fillId="0" borderId="0" xfId="0" applyFont="1" applyAlignment="1">
      <alignment horizontal="center"/>
    </xf>
    <xf numFmtId="0" fontId="0" fillId="0" borderId="62" xfId="0" applyFont="1" applyBorder="1" applyAlignment="1">
      <alignment horizontal="justify" vertical="top" wrapText="1"/>
    </xf>
    <xf numFmtId="0" fontId="23" fillId="3" borderId="60" xfId="0" applyFont="1" applyFill="1" applyBorder="1" applyAlignment="1" applyProtection="1">
      <alignment horizontal="justify" vertical="top"/>
      <protection locked="0"/>
    </xf>
    <xf numFmtId="0" fontId="6" fillId="4" borderId="1" xfId="0" applyFont="1" applyFill="1" applyBorder="1" applyAlignment="1">
      <alignment horizontal="justify" vertical="center" wrapText="1"/>
    </xf>
    <xf numFmtId="0" fontId="6" fillId="3" borderId="60" xfId="0" applyFont="1" applyFill="1" applyBorder="1" applyAlignment="1" applyProtection="1">
      <alignment horizontal="justify" vertical="top" wrapText="1"/>
      <protection locked="0"/>
    </xf>
    <xf numFmtId="0" fontId="6" fillId="3" borderId="62" xfId="0" applyFont="1" applyFill="1" applyBorder="1" applyAlignment="1" applyProtection="1">
      <alignment horizontal="justify" vertical="top" wrapText="1"/>
      <protection locked="0"/>
    </xf>
    <xf numFmtId="0" fontId="45" fillId="3" borderId="60" xfId="0" applyFont="1" applyFill="1" applyBorder="1" applyAlignment="1" applyProtection="1">
      <alignment horizontal="justify" vertical="top" wrapText="1"/>
      <protection locked="0"/>
    </xf>
    <xf numFmtId="0" fontId="45" fillId="3" borderId="62" xfId="0" applyFont="1" applyFill="1" applyBorder="1" applyAlignment="1" applyProtection="1">
      <alignment horizontal="justify" vertical="top" wrapText="1"/>
      <protection locked="0"/>
    </xf>
    <xf numFmtId="0" fontId="6" fillId="3" borderId="1" xfId="0" applyFont="1" applyFill="1" applyBorder="1" applyAlignment="1">
      <alignment horizontal="justify" vertical="center" wrapText="1"/>
    </xf>
    <xf numFmtId="0" fontId="6" fillId="3" borderId="16" xfId="0" applyFont="1" applyFill="1" applyBorder="1" applyAlignment="1" applyProtection="1">
      <alignment horizontal="left" vertical="center"/>
      <protection locked="0"/>
    </xf>
    <xf numFmtId="0" fontId="6" fillId="3" borderId="17" xfId="0" applyFont="1" applyFill="1" applyBorder="1" applyAlignment="1" applyProtection="1">
      <alignment horizontal="left" vertical="center"/>
      <protection locked="0"/>
    </xf>
    <xf numFmtId="0" fontId="6" fillId="3" borderId="60" xfId="0" applyFont="1" applyFill="1" applyBorder="1" applyAlignment="1" applyProtection="1">
      <alignment horizontal="justify" vertical="top"/>
      <protection locked="0"/>
    </xf>
    <xf numFmtId="0" fontId="6" fillId="3" borderId="62" xfId="0" applyFont="1" applyFill="1" applyBorder="1" applyAlignment="1" applyProtection="1">
      <alignment horizontal="justify" vertical="top"/>
      <protection locked="0"/>
    </xf>
    <xf numFmtId="0" fontId="0" fillId="0" borderId="62" xfId="0" applyFont="1" applyBorder="1" applyAlignment="1">
      <alignment horizontal="justify" vertical="top"/>
    </xf>
    <xf numFmtId="0" fontId="4" fillId="15" borderId="60" xfId="0" applyFont="1" applyFill="1" applyBorder="1" applyAlignment="1">
      <alignment horizontal="justify" vertical="top" wrapText="1"/>
    </xf>
    <xf numFmtId="0" fontId="0" fillId="15" borderId="62" xfId="0" applyFill="1" applyBorder="1" applyAlignment="1">
      <alignment horizontal="justify" vertical="top" wrapText="1"/>
    </xf>
    <xf numFmtId="0" fontId="6" fillId="0" borderId="1" xfId="0" applyFont="1" applyFill="1" applyBorder="1" applyAlignment="1">
      <alignment horizontal="center" vertical="center"/>
    </xf>
    <xf numFmtId="0" fontId="23" fillId="0" borderId="60" xfId="0" applyFont="1" applyFill="1" applyBorder="1" applyAlignment="1" applyProtection="1">
      <alignment horizontal="left" vertical="center"/>
      <protection locked="0"/>
    </xf>
    <xf numFmtId="0" fontId="23" fillId="0" borderId="62" xfId="0" applyFont="1" applyFill="1" applyBorder="1" applyAlignment="1" applyProtection="1">
      <alignment horizontal="left" vertical="center"/>
      <protection locked="0"/>
    </xf>
    <xf numFmtId="0" fontId="4" fillId="4" borderId="60" xfId="0" applyFont="1" applyFill="1" applyBorder="1" applyAlignment="1">
      <alignment horizontal="justify" vertical="top" wrapText="1"/>
    </xf>
    <xf numFmtId="0" fontId="0" fillId="4" borderId="62" xfId="0" applyFill="1" applyBorder="1" applyAlignment="1">
      <alignment horizontal="justify" vertical="top" wrapText="1"/>
    </xf>
    <xf numFmtId="0" fontId="23" fillId="3" borderId="0" xfId="0" applyFont="1" applyFill="1" applyAlignment="1">
      <alignment horizontal="left"/>
    </xf>
    <xf numFmtId="0" fontId="17" fillId="15" borderId="1" xfId="0" applyFont="1" applyFill="1" applyBorder="1" applyAlignment="1">
      <alignment horizontal="center" vertical="center" textRotation="255"/>
    </xf>
    <xf numFmtId="0" fontId="17" fillId="15" borderId="10" xfId="0" applyFont="1" applyFill="1" applyBorder="1" applyAlignment="1">
      <alignment horizontal="center" wrapText="1"/>
    </xf>
    <xf numFmtId="0" fontId="17" fillId="15" borderId="10" xfId="0" applyFont="1" applyFill="1" applyBorder="1" applyAlignment="1">
      <alignment horizontal="center"/>
    </xf>
    <xf numFmtId="0" fontId="17" fillId="15" borderId="14" xfId="0" applyFont="1" applyFill="1" applyBorder="1" applyAlignment="1">
      <alignment horizontal="center" vertical="top" wrapText="1"/>
    </xf>
    <xf numFmtId="0" fontId="17" fillId="15" borderId="37" xfId="0" applyFont="1" applyFill="1" applyBorder="1" applyAlignment="1">
      <alignment horizontal="center" vertical="top"/>
    </xf>
    <xf numFmtId="0" fontId="17" fillId="15" borderId="15" xfId="0" applyFont="1" applyFill="1" applyBorder="1" applyAlignment="1">
      <alignment horizontal="center" vertical="top"/>
    </xf>
    <xf numFmtId="0" fontId="17" fillId="15" borderId="60" xfId="0" applyFont="1" applyFill="1" applyBorder="1" applyAlignment="1">
      <alignment horizontal="center" vertical="center" textRotation="255"/>
    </xf>
    <xf numFmtId="0" fontId="17" fillId="15" borderId="10"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6" fillId="0" borderId="1" xfId="0" applyFont="1" applyFill="1" applyBorder="1" applyAlignment="1">
      <alignment horizontal="justify" vertical="center" wrapText="1"/>
    </xf>
    <xf numFmtId="0" fontId="6" fillId="0" borderId="60" xfId="0" applyFont="1" applyFill="1" applyBorder="1" applyAlignment="1">
      <alignment horizontal="justify" vertical="center" wrapText="1"/>
    </xf>
    <xf numFmtId="0" fontId="6" fillId="3" borderId="1" xfId="0" applyFont="1" applyFill="1" applyBorder="1" applyAlignment="1">
      <alignment horizontal="justify" vertical="center"/>
    </xf>
    <xf numFmtId="0" fontId="6" fillId="7" borderId="1" xfId="0" applyFont="1" applyFill="1" applyBorder="1" applyAlignment="1">
      <alignment horizontal="justify" vertical="top" wrapText="1"/>
    </xf>
    <xf numFmtId="0" fontId="13" fillId="7" borderId="1" xfId="0" applyFont="1" applyFill="1" applyBorder="1" applyAlignment="1">
      <alignment horizontal="justify" vertical="top" wrapText="1"/>
    </xf>
    <xf numFmtId="0" fontId="23" fillId="3" borderId="1" xfId="0" applyFont="1" applyFill="1" applyBorder="1" applyAlignment="1">
      <alignment horizontal="justify" vertical="top" wrapText="1"/>
    </xf>
    <xf numFmtId="0" fontId="6" fillId="3" borderId="1" xfId="0" applyFont="1" applyFill="1" applyBorder="1" applyAlignment="1">
      <alignment horizontal="left" vertical="top" wrapText="1"/>
    </xf>
    <xf numFmtId="0" fontId="13" fillId="3" borderId="1" xfId="0" applyFont="1" applyFill="1" applyBorder="1" applyAlignment="1">
      <alignment horizontal="left" vertical="top"/>
    </xf>
    <xf numFmtId="0" fontId="6" fillId="3" borderId="1" xfId="0" applyFont="1" applyFill="1" applyBorder="1" applyAlignment="1">
      <alignment horizontal="justify" vertical="top" wrapText="1"/>
    </xf>
    <xf numFmtId="0" fontId="13" fillId="3" borderId="1" xfId="0" applyFont="1" applyFill="1" applyBorder="1" applyAlignment="1">
      <alignment horizontal="justify" vertical="top" wrapText="1"/>
    </xf>
    <xf numFmtId="0" fontId="23" fillId="0" borderId="1" xfId="0" applyFont="1" applyFill="1" applyBorder="1" applyAlignment="1">
      <alignment horizontal="justify" vertical="top" wrapText="1"/>
    </xf>
    <xf numFmtId="0" fontId="13" fillId="0" borderId="1" xfId="0" applyFont="1" applyFill="1" applyBorder="1" applyAlignment="1">
      <alignment horizontal="justify" vertical="top" wrapText="1"/>
    </xf>
    <xf numFmtId="0" fontId="23" fillId="4" borderId="60" xfId="0" applyFont="1" applyFill="1" applyBorder="1" applyAlignment="1" applyProtection="1">
      <alignment horizontal="justify" vertical="top" wrapText="1"/>
      <protection locked="0"/>
    </xf>
    <xf numFmtId="0" fontId="23" fillId="4" borderId="56" xfId="0" applyFont="1" applyFill="1" applyBorder="1" applyAlignment="1" applyProtection="1">
      <alignment horizontal="justify" vertical="top" wrapText="1"/>
      <protection locked="0"/>
    </xf>
    <xf numFmtId="0" fontId="23" fillId="4" borderId="62" xfId="0" applyFont="1" applyFill="1" applyBorder="1" applyAlignment="1" applyProtection="1">
      <alignment horizontal="justify" vertical="top" wrapText="1"/>
      <protection locked="0"/>
    </xf>
    <xf numFmtId="0" fontId="6" fillId="0" borderId="1" xfId="0" applyFont="1" applyBorder="1" applyAlignment="1">
      <alignment horizontal="justify" vertical="center" wrapText="1"/>
    </xf>
    <xf numFmtId="0" fontId="4" fillId="4" borderId="1" xfId="0" applyFont="1" applyFill="1" applyBorder="1" applyAlignment="1">
      <alignment horizontal="justify" vertical="top" wrapText="1"/>
    </xf>
    <xf numFmtId="0" fontId="6" fillId="4" borderId="1" xfId="0" applyFont="1" applyFill="1" applyBorder="1" applyAlignment="1">
      <alignment horizontal="justify" vertical="top" wrapText="1"/>
    </xf>
    <xf numFmtId="0" fontId="6" fillId="4" borderId="60" xfId="0" applyFont="1" applyFill="1" applyBorder="1" applyAlignment="1">
      <alignment horizontal="justify" vertical="top" wrapText="1"/>
    </xf>
    <xf numFmtId="0" fontId="8" fillId="0" borderId="10" xfId="0" applyFont="1" applyBorder="1" applyAlignment="1">
      <alignment horizontal="justify" vertical="top" wrapText="1"/>
    </xf>
    <xf numFmtId="0" fontId="6" fillId="0" borderId="60" xfId="0" applyFont="1" applyFill="1" applyBorder="1" applyAlignment="1">
      <alignment horizontal="justify" vertical="top" wrapText="1"/>
    </xf>
    <xf numFmtId="0" fontId="6" fillId="0" borderId="62" xfId="0" applyFont="1" applyFill="1" applyBorder="1" applyAlignment="1">
      <alignment horizontal="justify" vertical="top" wrapText="1"/>
    </xf>
    <xf numFmtId="0" fontId="55" fillId="7" borderId="28" xfId="0" applyFont="1" applyFill="1" applyBorder="1" applyAlignment="1">
      <alignment horizontal="justify" vertical="top" wrapText="1"/>
    </xf>
    <xf numFmtId="0" fontId="13" fillId="7" borderId="28" xfId="0" applyFont="1" applyFill="1" applyBorder="1" applyAlignment="1">
      <alignment horizontal="justify" vertical="top" wrapText="1"/>
    </xf>
    <xf numFmtId="0" fontId="4" fillId="7" borderId="1" xfId="0" applyFont="1" applyFill="1" applyBorder="1" applyAlignment="1">
      <alignment horizontal="justify" vertical="center" wrapText="1"/>
    </xf>
    <xf numFmtId="0" fontId="4" fillId="0" borderId="1" xfId="0" applyFont="1" applyBorder="1" applyAlignment="1">
      <alignment horizontal="justify" vertical="top" wrapText="1"/>
    </xf>
    <xf numFmtId="0" fontId="6" fillId="7" borderId="60" xfId="0" applyFont="1" applyFill="1" applyBorder="1" applyAlignment="1" applyProtection="1">
      <alignment horizontal="left" vertical="center" wrapText="1"/>
      <protection locked="0"/>
    </xf>
    <xf numFmtId="0" fontId="6" fillId="7" borderId="56" xfId="0" applyFont="1" applyFill="1" applyBorder="1" applyAlignment="1" applyProtection="1">
      <alignment horizontal="left" vertical="center" wrapText="1"/>
      <protection locked="0"/>
    </xf>
    <xf numFmtId="0" fontId="45" fillId="0" borderId="60" xfId="0" applyFont="1" applyFill="1" applyBorder="1" applyAlignment="1" applyProtection="1">
      <alignment horizontal="left" vertical="center" wrapText="1"/>
      <protection locked="0"/>
    </xf>
    <xf numFmtId="0" fontId="45" fillId="0" borderId="62" xfId="0" applyFont="1" applyFill="1" applyBorder="1" applyAlignment="1" applyProtection="1">
      <alignment horizontal="left" vertical="center" wrapText="1"/>
      <protection locked="0"/>
    </xf>
    <xf numFmtId="0" fontId="42" fillId="7" borderId="62" xfId="0" applyFont="1" applyFill="1" applyBorder="1" applyAlignment="1" applyProtection="1">
      <alignment horizontal="justify" vertical="top" wrapText="1"/>
      <protection locked="0"/>
    </xf>
    <xf numFmtId="0" fontId="42" fillId="7" borderId="1" xfId="0" applyFont="1" applyFill="1" applyBorder="1" applyAlignment="1" applyProtection="1">
      <alignment horizontal="justify" vertical="top" wrapText="1"/>
      <protection locked="0"/>
    </xf>
    <xf numFmtId="0" fontId="45" fillId="3" borderId="1" xfId="0" applyFont="1" applyFill="1" applyBorder="1" applyAlignment="1" applyProtection="1">
      <alignment horizontal="justify" vertical="top" wrapText="1"/>
      <protection locked="0"/>
    </xf>
    <xf numFmtId="0" fontId="23" fillId="3" borderId="10" xfId="0" applyFont="1" applyFill="1" applyBorder="1" applyAlignment="1" applyProtection="1">
      <alignment horizontal="left" vertical="center"/>
      <protection locked="0"/>
    </xf>
    <xf numFmtId="0" fontId="23" fillId="0" borderId="16" xfId="0" applyFont="1" applyFill="1" applyBorder="1" applyAlignment="1" applyProtection="1">
      <alignment horizontal="center" vertical="center"/>
      <protection locked="0"/>
    </xf>
    <xf numFmtId="0" fontId="23" fillId="0" borderId="17" xfId="0" applyFont="1" applyFill="1" applyBorder="1" applyAlignment="1" applyProtection="1">
      <alignment horizontal="center" vertical="center"/>
      <protection locked="0"/>
    </xf>
    <xf numFmtId="0" fontId="42" fillId="3" borderId="60" xfId="0" applyFont="1" applyFill="1" applyBorder="1" applyAlignment="1" applyProtection="1">
      <alignment horizontal="justify" vertical="top" wrapText="1"/>
      <protection locked="0"/>
    </xf>
    <xf numFmtId="0" fontId="0" fillId="3" borderId="56" xfId="0" applyFont="1" applyFill="1" applyBorder="1" applyAlignment="1">
      <alignment horizontal="justify" vertical="top" wrapText="1"/>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60" xfId="0" applyFont="1" applyFill="1" applyBorder="1" applyAlignment="1" applyProtection="1">
      <alignment horizontal="justify" vertical="top" wrapText="1"/>
      <protection locked="0"/>
    </xf>
    <xf numFmtId="0" fontId="23" fillId="3" borderId="56" xfId="0" applyFont="1" applyFill="1" applyBorder="1" applyAlignment="1" applyProtection="1">
      <alignment horizontal="justify" vertical="top" wrapText="1"/>
      <protection locked="0"/>
    </xf>
    <xf numFmtId="0" fontId="23" fillId="3" borderId="62" xfId="0" applyFont="1" applyFill="1" applyBorder="1" applyAlignment="1" applyProtection="1">
      <alignment horizontal="justify" vertical="top" wrapText="1"/>
      <protection locked="0"/>
    </xf>
    <xf numFmtId="0" fontId="6" fillId="0" borderId="1" xfId="0" applyFont="1" applyFill="1" applyBorder="1" applyAlignment="1">
      <alignment horizontal="justify" vertical="top" wrapText="1"/>
    </xf>
    <xf numFmtId="0" fontId="6" fillId="0" borderId="60" xfId="0" applyFont="1" applyFill="1" applyBorder="1" applyAlignment="1" applyProtection="1">
      <alignment horizontal="left" vertical="center" wrapText="1"/>
      <protection locked="0"/>
    </xf>
    <xf numFmtId="0" fontId="6" fillId="0" borderId="56" xfId="0" applyFont="1" applyFill="1" applyBorder="1" applyAlignment="1" applyProtection="1">
      <alignment horizontal="left" vertical="center" wrapText="1"/>
      <protection locked="0"/>
    </xf>
    <xf numFmtId="0" fontId="17" fillId="15" borderId="1" xfId="0" applyFont="1" applyFill="1" applyBorder="1" applyAlignment="1">
      <alignment horizontal="center" vertical="center" wrapText="1"/>
    </xf>
    <xf numFmtId="0" fontId="17" fillId="15" borderId="1" xfId="0" applyFont="1" applyFill="1" applyBorder="1" applyAlignment="1">
      <alignment horizontal="center" vertical="center"/>
    </xf>
    <xf numFmtId="0" fontId="17" fillId="15" borderId="14" xfId="0" applyFont="1" applyFill="1" applyBorder="1" applyAlignment="1">
      <alignment horizontal="center"/>
    </xf>
    <xf numFmtId="0" fontId="17" fillId="15" borderId="37" xfId="0" applyFont="1" applyFill="1" applyBorder="1" applyAlignment="1">
      <alignment horizontal="center"/>
    </xf>
    <xf numFmtId="0" fontId="17" fillId="15" borderId="15" xfId="0" applyFont="1" applyFill="1" applyBorder="1" applyAlignment="1">
      <alignment horizontal="center"/>
    </xf>
    <xf numFmtId="0" fontId="15" fillId="0" borderId="26" xfId="0" applyFont="1" applyBorder="1" applyAlignment="1">
      <alignment horizontal="center" vertical="center" wrapText="1"/>
    </xf>
    <xf numFmtId="0" fontId="15" fillId="0" borderId="39" xfId="0" applyFont="1" applyBorder="1" applyAlignment="1">
      <alignment horizontal="center" vertical="center" wrapText="1"/>
    </xf>
    <xf numFmtId="0" fontId="15" fillId="0" borderId="70" xfId="0" applyFont="1" applyBorder="1" applyAlignment="1">
      <alignment horizontal="center" vertical="center" wrapText="1"/>
    </xf>
    <xf numFmtId="0" fontId="15" fillId="0" borderId="17" xfId="0" applyFont="1" applyBorder="1" applyAlignment="1">
      <alignment horizontal="center" vertical="center" wrapText="1"/>
    </xf>
    <xf numFmtId="0" fontId="5" fillId="17" borderId="71" xfId="0" applyFont="1" applyFill="1" applyBorder="1" applyAlignment="1">
      <alignment horizontal="left" vertical="center"/>
    </xf>
    <xf numFmtId="0" fontId="5" fillId="17" borderId="37" xfId="0" applyFont="1" applyFill="1" applyBorder="1" applyAlignment="1">
      <alignment horizontal="left" vertical="center"/>
    </xf>
    <xf numFmtId="0" fontId="5" fillId="17" borderId="63" xfId="0" applyFont="1" applyFill="1" applyBorder="1" applyAlignment="1">
      <alignment horizontal="left" vertical="center"/>
    </xf>
    <xf numFmtId="0" fontId="5" fillId="17" borderId="40" xfId="0" applyFont="1" applyFill="1" applyBorder="1" applyAlignment="1">
      <alignment horizontal="left" vertical="center"/>
    </xf>
    <xf numFmtId="0" fontId="5" fillId="17" borderId="41" xfId="0" applyFont="1" applyFill="1" applyBorder="1" applyAlignment="1">
      <alignment horizontal="left" vertical="center"/>
    </xf>
    <xf numFmtId="0" fontId="5" fillId="17" borderId="24" xfId="0" applyFont="1" applyFill="1" applyBorder="1" applyAlignment="1">
      <alignment horizontal="left" vertical="center"/>
    </xf>
    <xf numFmtId="0" fontId="15" fillId="0" borderId="68"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69"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9" xfId="0" applyFont="1" applyBorder="1" applyAlignment="1">
      <alignment horizontal="center" vertical="center" wrapText="1"/>
    </xf>
    <xf numFmtId="0" fontId="17" fillId="15" borderId="60" xfId="0" applyFont="1" applyFill="1" applyBorder="1" applyAlignment="1">
      <alignment horizontal="center" vertical="center" wrapText="1"/>
    </xf>
    <xf numFmtId="0" fontId="17" fillId="15" borderId="56" xfId="0" applyFont="1" applyFill="1" applyBorder="1" applyAlignment="1">
      <alignment horizontal="center" vertical="center" wrapText="1"/>
    </xf>
    <xf numFmtId="0" fontId="17"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6" fillId="3" borderId="60" xfId="0" applyFont="1" applyFill="1" applyBorder="1" applyAlignment="1" applyProtection="1">
      <alignment horizontal="left" vertical="center" wrapText="1"/>
      <protection locked="0"/>
    </xf>
    <xf numFmtId="0" fontId="6" fillId="3" borderId="56" xfId="0" applyFont="1" applyFill="1" applyBorder="1" applyAlignment="1" applyProtection="1">
      <alignment horizontal="left" vertical="center" wrapText="1"/>
      <protection locked="0"/>
    </xf>
    <xf numFmtId="0" fontId="45" fillId="3" borderId="1" xfId="0" applyFont="1" applyFill="1" applyBorder="1" applyAlignment="1">
      <alignment horizontal="justify" vertical="center" wrapText="1"/>
    </xf>
    <xf numFmtId="0" fontId="8" fillId="3" borderId="1" xfId="0" applyFont="1" applyFill="1" applyBorder="1" applyAlignment="1">
      <alignment horizontal="justify" vertical="center" wrapText="1"/>
    </xf>
    <xf numFmtId="0" fontId="6" fillId="7" borderId="1" xfId="0" applyFont="1" applyFill="1" applyBorder="1" applyAlignment="1">
      <alignment horizontal="justify" vertical="center" wrapText="1"/>
    </xf>
    <xf numFmtId="0" fontId="32" fillId="4" borderId="1" xfId="0" applyFont="1" applyFill="1" applyBorder="1" applyAlignment="1">
      <alignment horizontal="justify" vertical="top" wrapText="1"/>
    </xf>
    <xf numFmtId="0" fontId="6" fillId="3" borderId="1" xfId="0" applyFont="1" applyFill="1" applyBorder="1" applyAlignment="1" applyProtection="1">
      <alignment horizontal="justify" vertical="top" wrapText="1"/>
      <protection locked="0"/>
    </xf>
    <xf numFmtId="0" fontId="14" fillId="4" borderId="38" xfId="0" applyFont="1" applyFill="1" applyBorder="1" applyAlignment="1" applyProtection="1">
      <alignment horizontal="justify" vertical="top" wrapText="1"/>
      <protection locked="0"/>
    </xf>
    <xf numFmtId="0" fontId="14" fillId="4" borderId="17" xfId="0" applyFont="1" applyFill="1" applyBorder="1" applyAlignment="1" applyProtection="1">
      <alignment horizontal="justify" vertical="top" wrapText="1"/>
      <protection locked="0"/>
    </xf>
    <xf numFmtId="0" fontId="23" fillId="0" borderId="1" xfId="0" applyFont="1" applyFill="1" applyBorder="1" applyAlignment="1">
      <alignment horizontal="justify" vertical="center" wrapText="1"/>
    </xf>
    <xf numFmtId="0" fontId="23" fillId="0" borderId="60" xfId="0" applyFont="1" applyFill="1" applyBorder="1" applyAlignment="1">
      <alignment horizontal="justify" vertical="center" wrapText="1"/>
    </xf>
    <xf numFmtId="0" fontId="17" fillId="15" borderId="10" xfId="0" applyFont="1" applyFill="1" applyBorder="1" applyAlignment="1">
      <alignment horizontal="center" vertical="center" wrapText="1"/>
    </xf>
    <xf numFmtId="0" fontId="17" fillId="15" borderId="14" xfId="0" applyFont="1" applyFill="1" applyBorder="1" applyAlignment="1">
      <alignment horizontal="center" vertical="center" wrapText="1"/>
    </xf>
    <xf numFmtId="0" fontId="17" fillId="15" borderId="37" xfId="0" applyFont="1" applyFill="1" applyBorder="1" applyAlignment="1">
      <alignment horizontal="center" vertical="center"/>
    </xf>
    <xf numFmtId="0" fontId="17" fillId="15" borderId="15" xfId="0" applyFont="1" applyFill="1" applyBorder="1" applyAlignment="1">
      <alignment horizontal="center" vertical="center"/>
    </xf>
    <xf numFmtId="0" fontId="14" fillId="3" borderId="1" xfId="0" applyFont="1" applyFill="1" applyBorder="1" applyAlignment="1">
      <alignment horizontal="justify" vertical="center" wrapText="1"/>
    </xf>
    <xf numFmtId="0" fontId="45" fillId="3" borderId="56" xfId="0" applyFont="1" applyFill="1" applyBorder="1" applyAlignment="1" applyProtection="1">
      <alignment horizontal="justify" vertical="top" wrapText="1"/>
      <protection locked="0"/>
    </xf>
    <xf numFmtId="0" fontId="23" fillId="0" borderId="1" xfId="0" applyFont="1" applyBorder="1" applyAlignment="1">
      <alignment horizontal="justify" vertical="center" wrapText="1"/>
    </xf>
    <xf numFmtId="0" fontId="6" fillId="0" borderId="62" xfId="0" applyFont="1" applyFill="1" applyBorder="1" applyAlignment="1" applyProtection="1">
      <alignment horizontal="left" vertical="center" wrapText="1"/>
      <protection locked="0"/>
    </xf>
    <xf numFmtId="0" fontId="4" fillId="3" borderId="60" xfId="0" applyFont="1" applyFill="1" applyBorder="1" applyAlignment="1">
      <alignment horizontal="justify" vertical="top"/>
    </xf>
    <xf numFmtId="0" fontId="0" fillId="3" borderId="62" xfId="0" applyFill="1" applyBorder="1" applyAlignment="1">
      <alignment horizontal="justify" vertical="top"/>
    </xf>
    <xf numFmtId="0" fontId="6" fillId="0" borderId="10" xfId="0" applyFont="1" applyBorder="1" applyAlignment="1" applyProtection="1">
      <alignment horizontal="justify" vertical="center" wrapText="1"/>
      <protection locked="0"/>
    </xf>
    <xf numFmtId="0" fontId="0" fillId="0" borderId="11" xfId="0" applyFont="1" applyBorder="1" applyAlignment="1">
      <alignment horizontal="justify" vertical="center" wrapText="1"/>
    </xf>
    <xf numFmtId="0" fontId="0" fillId="0" borderId="28" xfId="0" applyFont="1" applyBorder="1" applyAlignment="1">
      <alignment horizontal="justify" vertical="center" wrapText="1"/>
    </xf>
    <xf numFmtId="0" fontId="6" fillId="0" borderId="25" xfId="0" applyFont="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27" xfId="0" applyFont="1" applyBorder="1" applyAlignment="1">
      <alignment horizontal="center" vertical="center" wrapText="1"/>
    </xf>
    <xf numFmtId="0" fontId="6" fillId="0" borderId="10" xfId="0" applyFont="1" applyBorder="1" applyAlignment="1" applyProtection="1">
      <alignment horizontal="center" vertical="center" wrapText="1"/>
      <protection locked="0"/>
    </xf>
    <xf numFmtId="0" fontId="0" fillId="0" borderId="11" xfId="0" applyFont="1" applyBorder="1" applyAlignment="1">
      <alignment horizontal="center" vertical="center" wrapText="1"/>
    </xf>
    <xf numFmtId="0" fontId="0" fillId="0" borderId="28" xfId="0" applyFont="1" applyBorder="1" applyAlignment="1">
      <alignment horizontal="center" vertical="center" wrapText="1"/>
    </xf>
    <xf numFmtId="0" fontId="8" fillId="0" borderId="10" xfId="0" applyFont="1" applyBorder="1" applyAlignment="1" applyProtection="1">
      <alignment vertical="center" wrapText="1"/>
      <protection locked="0"/>
    </xf>
    <xf numFmtId="0" fontId="0" fillId="0" borderId="28" xfId="0" applyBorder="1" applyAlignment="1">
      <alignment vertical="center" wrapText="1"/>
    </xf>
    <xf numFmtId="0" fontId="18" fillId="0" borderId="1"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28" xfId="0" applyFont="1" applyBorder="1" applyAlignment="1" applyProtection="1">
      <alignment horizontal="center" vertical="center" wrapText="1"/>
      <protection locked="0"/>
    </xf>
    <xf numFmtId="0" fontId="4" fillId="0" borderId="3" xfId="0" applyFont="1" applyBorder="1" applyAlignment="1">
      <alignment horizontal="center" vertical="center" wrapText="1"/>
    </xf>
    <xf numFmtId="0" fontId="8" fillId="0" borderId="25" xfId="0" applyFont="1" applyBorder="1" applyAlignment="1" applyProtection="1">
      <alignment horizontal="center" vertical="center" wrapText="1"/>
      <protection locked="0"/>
    </xf>
    <xf numFmtId="0" fontId="8" fillId="0" borderId="20" xfId="0" applyFont="1" applyBorder="1" applyAlignment="1" applyProtection="1">
      <alignment horizontal="center" vertical="center" wrapText="1"/>
      <protection locked="0"/>
    </xf>
    <xf numFmtId="0" fontId="8" fillId="0" borderId="27"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4" fillId="0" borderId="9" xfId="0" applyFont="1" applyBorder="1" applyAlignment="1">
      <alignment horizontal="center"/>
    </xf>
    <xf numFmtId="0" fontId="4" fillId="0" borderId="3" xfId="0" applyFont="1" applyBorder="1" applyAlignment="1">
      <alignment horizontal="center"/>
    </xf>
    <xf numFmtId="0" fontId="4" fillId="0" borderId="6" xfId="0" applyFont="1" applyBorder="1" applyAlignment="1">
      <alignment horizontal="center"/>
    </xf>
    <xf numFmtId="0" fontId="6" fillId="17" borderId="40" xfId="0" applyFont="1" applyFill="1" applyBorder="1" applyAlignment="1">
      <alignment horizontal="left" vertical="center" wrapText="1"/>
    </xf>
    <xf numFmtId="0" fontId="6" fillId="17" borderId="41" xfId="0" applyFont="1" applyFill="1" applyBorder="1" applyAlignment="1">
      <alignment horizontal="left" vertical="center" wrapText="1"/>
    </xf>
    <xf numFmtId="0" fontId="6" fillId="17" borderId="24" xfId="0" applyFont="1" applyFill="1" applyBorder="1" applyAlignment="1">
      <alignment horizontal="left" vertical="center" wrapText="1"/>
    </xf>
    <xf numFmtId="0" fontId="7" fillId="17" borderId="68" xfId="0" applyFont="1" applyFill="1" applyBorder="1" applyAlignment="1">
      <alignment horizontal="left" vertical="center"/>
    </xf>
    <xf numFmtId="0" fontId="7" fillId="17" borderId="56" xfId="0" applyFont="1" applyFill="1" applyBorder="1" applyAlignment="1">
      <alignment horizontal="left" vertical="center"/>
    </xf>
    <xf numFmtId="0" fontId="7" fillId="17" borderId="69" xfId="0" applyFont="1" applyFill="1" applyBorder="1" applyAlignment="1">
      <alignment horizontal="left" vertical="center"/>
    </xf>
    <xf numFmtId="0" fontId="7" fillId="17" borderId="1" xfId="0" applyFont="1" applyFill="1" applyBorder="1" applyAlignment="1">
      <alignment horizontal="center" vertical="center"/>
    </xf>
    <xf numFmtId="0" fontId="6" fillId="3" borderId="0" xfId="0" applyFont="1" applyFill="1" applyBorder="1" applyAlignment="1">
      <alignment horizontal="center" vertical="center" wrapText="1"/>
    </xf>
    <xf numFmtId="0" fontId="1" fillId="0" borderId="39" xfId="0" applyFont="1" applyBorder="1" applyAlignment="1">
      <alignment horizontal="center" vertical="center" wrapText="1"/>
    </xf>
    <xf numFmtId="0" fontId="1" fillId="0" borderId="0" xfId="0" applyFont="1" applyBorder="1" applyAlignment="1">
      <alignment horizontal="center" vertical="center" wrapText="1"/>
    </xf>
    <xf numFmtId="0" fontId="1" fillId="0" borderId="22" xfId="0" applyFont="1" applyBorder="1" applyAlignment="1">
      <alignment horizontal="center" vertical="center" wrapText="1"/>
    </xf>
    <xf numFmtId="0" fontId="6" fillId="0" borderId="10" xfId="0" applyFont="1" applyBorder="1" applyAlignment="1" applyProtection="1">
      <alignment horizontal="center" vertical="center"/>
      <protection locked="0"/>
    </xf>
    <xf numFmtId="0" fontId="6" fillId="0" borderId="11"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0" fontId="0" fillId="0" borderId="1" xfId="0" applyBorder="1" applyAlignment="1">
      <alignment horizontal="center" vertical="center"/>
    </xf>
    <xf numFmtId="0" fontId="6" fillId="0" borderId="10" xfId="0" applyFont="1" applyBorder="1" applyAlignment="1" applyProtection="1">
      <alignment horizontal="left" vertical="center"/>
      <protection locked="0"/>
    </xf>
    <xf numFmtId="0" fontId="0" fillId="0" borderId="11" xfId="0" applyBorder="1" applyAlignment="1">
      <alignment horizontal="left" vertical="center"/>
    </xf>
    <xf numFmtId="0" fontId="0" fillId="0" borderId="11" xfId="0" applyBorder="1" applyAlignment="1">
      <alignment horizontal="left"/>
    </xf>
    <xf numFmtId="0" fontId="0" fillId="0" borderId="28" xfId="0" applyBorder="1" applyAlignment="1">
      <alignment horizontal="left"/>
    </xf>
    <xf numFmtId="0" fontId="4" fillId="0" borderId="13" xfId="0" applyFont="1" applyBorder="1" applyAlignment="1">
      <alignment horizontal="justify" vertical="center" wrapText="1"/>
    </xf>
    <xf numFmtId="0" fontId="0" fillId="0" borderId="12" xfId="0" applyBorder="1" applyAlignment="1">
      <alignment horizontal="justify" vertical="center" wrapText="1"/>
    </xf>
    <xf numFmtId="0" fontId="0" fillId="0" borderId="29" xfId="0" applyBorder="1" applyAlignment="1">
      <alignment horizontal="justify" vertical="center" wrapText="1"/>
    </xf>
    <xf numFmtId="0" fontId="4" fillId="0" borderId="10"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0" fontId="6" fillId="17" borderId="80" xfId="0" applyFont="1" applyFill="1" applyBorder="1" applyAlignment="1">
      <alignment vertical="center" wrapText="1"/>
    </xf>
    <xf numFmtId="0" fontId="6" fillId="17" borderId="49" xfId="0" applyFont="1" applyFill="1" applyBorder="1" applyAlignment="1">
      <alignment vertical="center" wrapText="1"/>
    </xf>
    <xf numFmtId="0" fontId="6" fillId="17" borderId="50" xfId="0" applyFont="1" applyFill="1" applyBorder="1" applyAlignment="1">
      <alignment vertical="center" wrapText="1"/>
    </xf>
    <xf numFmtId="0" fontId="6" fillId="0" borderId="1" xfId="0" applyFont="1" applyBorder="1" applyAlignment="1" applyProtection="1">
      <alignment horizontal="left" vertical="center" wrapText="1"/>
      <protection locked="0"/>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6" fillId="0" borderId="1" xfId="0" applyFont="1" applyBorder="1" applyAlignment="1">
      <alignment horizontal="center" vertical="center"/>
    </xf>
    <xf numFmtId="0" fontId="6" fillId="0" borderId="2" xfId="0" applyFont="1" applyBorder="1" applyAlignment="1">
      <alignment horizontal="center" vertical="center" wrapText="1"/>
    </xf>
    <xf numFmtId="0" fontId="6" fillId="0" borderId="14" xfId="0" applyFont="1" applyBorder="1" applyAlignment="1">
      <alignment horizontal="left" vertical="center" wrapText="1"/>
    </xf>
    <xf numFmtId="0" fontId="6" fillId="0" borderId="63" xfId="0" applyFont="1" applyBorder="1" applyAlignment="1">
      <alignment horizontal="left" vertical="center" wrapText="1"/>
    </xf>
    <xf numFmtId="0" fontId="0" fillId="0" borderId="18" xfId="0" applyBorder="1" applyAlignment="1">
      <alignment horizontal="left" vertical="center" wrapText="1"/>
    </xf>
    <xf numFmtId="0" fontId="0" fillId="0" borderId="22" xfId="0" applyBorder="1" applyAlignment="1">
      <alignment horizontal="left" vertical="center" wrapText="1"/>
    </xf>
    <xf numFmtId="0" fontId="0" fillId="0" borderId="16" xfId="0" applyBorder="1" applyAlignment="1">
      <alignment horizontal="left" vertical="center" wrapText="1"/>
    </xf>
    <xf numFmtId="0" fontId="0" fillId="0" borderId="64" xfId="0" applyBorder="1" applyAlignment="1">
      <alignment horizontal="left" vertical="center" wrapText="1"/>
    </xf>
    <xf numFmtId="0" fontId="5" fillId="17" borderId="68" xfId="0" applyFont="1" applyFill="1" applyBorder="1" applyAlignment="1">
      <alignment horizontal="left" vertical="center"/>
    </xf>
    <xf numFmtId="0" fontId="5" fillId="17" borderId="56" xfId="0" applyFont="1" applyFill="1" applyBorder="1" applyAlignment="1">
      <alignment horizontal="left" vertical="center"/>
    </xf>
    <xf numFmtId="0" fontId="5" fillId="17" borderId="69" xfId="0" applyFont="1" applyFill="1" applyBorder="1" applyAlignment="1">
      <alignment horizontal="left" vertical="center"/>
    </xf>
    <xf numFmtId="0" fontId="6" fillId="0" borderId="25"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10"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6" fillId="0" borderId="28" xfId="0" applyFont="1" applyBorder="1" applyAlignment="1" applyProtection="1">
      <alignment horizontal="left" vertical="center" wrapText="1"/>
      <protection locked="0"/>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28" xfId="0" applyFont="1" applyBorder="1" applyAlignment="1">
      <alignment horizontal="center" vertical="center"/>
    </xf>
    <xf numFmtId="0" fontId="7" fillId="17" borderId="2" xfId="0" applyFont="1" applyFill="1" applyBorder="1" applyAlignment="1">
      <alignment horizontal="center" vertical="center"/>
    </xf>
    <xf numFmtId="0" fontId="7" fillId="17" borderId="3" xfId="0" applyFont="1" applyFill="1" applyBorder="1" applyAlignment="1">
      <alignment horizontal="center" vertical="center"/>
    </xf>
    <xf numFmtId="0" fontId="6" fillId="0" borderId="60" xfId="0" applyFont="1" applyBorder="1" applyAlignment="1">
      <alignment horizontal="left" vertical="center"/>
    </xf>
    <xf numFmtId="0" fontId="6" fillId="0" borderId="69" xfId="0" applyFont="1" applyBorder="1" applyAlignment="1">
      <alignment horizontal="left" vertical="center"/>
    </xf>
    <xf numFmtId="0" fontId="6" fillId="0" borderId="25" xfId="0" applyFont="1" applyBorder="1" applyAlignment="1">
      <alignment horizontal="center" vertical="center"/>
    </xf>
    <xf numFmtId="0" fontId="6" fillId="0" borderId="20" xfId="0" applyFont="1" applyBorder="1" applyAlignment="1">
      <alignment horizontal="center" vertical="center"/>
    </xf>
    <xf numFmtId="0" fontId="6" fillId="0" borderId="27" xfId="0" applyFont="1" applyBorder="1" applyAlignment="1">
      <alignment horizontal="center" vertical="center"/>
    </xf>
    <xf numFmtId="0" fontId="6" fillId="0" borderId="16" xfId="0" applyFont="1" applyBorder="1" applyAlignment="1">
      <alignment horizontal="left" vertical="center" wrapText="1"/>
    </xf>
    <xf numFmtId="0" fontId="6" fillId="0" borderId="64" xfId="0" applyFont="1" applyBorder="1" applyAlignment="1">
      <alignment horizontal="left" vertical="center" wrapText="1"/>
    </xf>
    <xf numFmtId="0" fontId="6" fillId="3" borderId="36" xfId="0" applyFont="1" applyFill="1" applyBorder="1" applyAlignment="1">
      <alignment horizontal="center" vertical="center" wrapText="1"/>
    </xf>
    <xf numFmtId="0" fontId="6" fillId="0" borderId="11" xfId="0" applyFont="1" applyBorder="1" applyAlignment="1" applyProtection="1">
      <alignment horizontal="left" vertical="center"/>
      <protection locked="0"/>
    </xf>
    <xf numFmtId="0" fontId="6" fillId="0" borderId="28" xfId="0" applyFont="1" applyBorder="1" applyAlignment="1" applyProtection="1">
      <alignment horizontal="left" vertical="center"/>
      <protection locked="0"/>
    </xf>
    <xf numFmtId="0" fontId="0" fillId="0" borderId="11" xfId="0" applyBorder="1" applyAlignment="1">
      <alignment horizontal="center" vertical="center"/>
    </xf>
    <xf numFmtId="0" fontId="0" fillId="0" borderId="28" xfId="0" applyBorder="1" applyAlignment="1">
      <alignment horizontal="center" vertical="center"/>
    </xf>
    <xf numFmtId="0" fontId="6" fillId="0" borderId="11" xfId="0" applyFont="1" applyBorder="1" applyAlignment="1" applyProtection="1">
      <alignment horizontal="justify" vertical="center" wrapText="1"/>
      <protection locked="0"/>
    </xf>
    <xf numFmtId="0" fontId="0" fillId="0" borderId="11" xfId="0" applyBorder="1" applyAlignment="1">
      <alignment vertical="center"/>
    </xf>
    <xf numFmtId="0" fontId="0" fillId="0" borderId="28" xfId="0" applyBorder="1" applyAlignment="1">
      <alignment vertical="center"/>
    </xf>
    <xf numFmtId="0" fontId="0" fillId="0" borderId="20" xfId="0" applyBorder="1" applyAlignment="1">
      <alignment horizontal="center" vertical="center"/>
    </xf>
    <xf numFmtId="0" fontId="0" fillId="0" borderId="27" xfId="0" applyBorder="1" applyAlignment="1">
      <alignment horizontal="center" vertical="center"/>
    </xf>
    <xf numFmtId="0" fontId="6" fillId="0" borderId="14" xfId="0" applyFont="1" applyBorder="1" applyAlignment="1">
      <alignment horizontal="justify" vertical="center" wrapText="1"/>
    </xf>
    <xf numFmtId="0" fontId="6" fillId="0" borderId="63" xfId="0" applyFont="1" applyBorder="1" applyAlignment="1">
      <alignment horizontal="justify" vertical="center" wrapText="1"/>
    </xf>
    <xf numFmtId="0" fontId="0" fillId="0" borderId="18" xfId="0" applyBorder="1" applyAlignment="1">
      <alignment horizontal="justify" vertical="center" wrapText="1"/>
    </xf>
    <xf numFmtId="0" fontId="0" fillId="0" borderId="22" xfId="0" applyBorder="1" applyAlignment="1">
      <alignment horizontal="justify" vertical="center" wrapText="1"/>
    </xf>
    <xf numFmtId="0" fontId="0" fillId="0" borderId="16" xfId="0" applyBorder="1" applyAlignment="1">
      <alignment horizontal="justify" vertical="center" wrapText="1"/>
    </xf>
    <xf numFmtId="0" fontId="0" fillId="0" borderId="64" xfId="0" applyBorder="1" applyAlignment="1">
      <alignment horizontal="justify" vertical="center" wrapText="1"/>
    </xf>
    <xf numFmtId="0" fontId="4" fillId="0" borderId="25" xfId="0" applyFont="1" applyBorder="1" applyAlignment="1">
      <alignment horizontal="center" vertical="center"/>
    </xf>
    <xf numFmtId="0" fontId="4" fillId="0" borderId="20" xfId="0" applyFont="1" applyBorder="1" applyAlignment="1">
      <alignment horizontal="center" vertical="center"/>
    </xf>
    <xf numFmtId="0" fontId="4" fillId="0" borderId="27"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28" xfId="0" applyFont="1" applyBorder="1" applyAlignment="1">
      <alignment horizontal="center" vertical="center"/>
    </xf>
    <xf numFmtId="0" fontId="4" fillId="0" borderId="60" xfId="0" applyFont="1" applyBorder="1" applyAlignment="1">
      <alignment horizontal="left" vertical="center"/>
    </xf>
    <xf numFmtId="0" fontId="4" fillId="0" borderId="69" xfId="0" applyFont="1" applyBorder="1" applyAlignment="1">
      <alignment horizontal="left" vertical="center"/>
    </xf>
    <xf numFmtId="0" fontId="4" fillId="0" borderId="66" xfId="0" applyFont="1" applyBorder="1" applyAlignment="1">
      <alignment horizontal="center" vertical="center"/>
    </xf>
    <xf numFmtId="0" fontId="4" fillId="0" borderId="45" xfId="0" applyFont="1" applyBorder="1" applyAlignment="1">
      <alignment horizontal="center" vertical="center"/>
    </xf>
    <xf numFmtId="0" fontId="4" fillId="0" borderId="48" xfId="0" applyFont="1" applyBorder="1" applyAlignment="1">
      <alignment horizontal="left" vertical="center"/>
    </xf>
    <xf numFmtId="0" fontId="4" fillId="0" borderId="50" xfId="0" applyFont="1" applyBorder="1" applyAlignment="1">
      <alignment horizontal="left" vertical="center"/>
    </xf>
    <xf numFmtId="0" fontId="4" fillId="0" borderId="10" xfId="0" applyFont="1" applyBorder="1" applyAlignment="1" applyProtection="1">
      <alignment horizontal="left" vertical="center"/>
      <protection locked="0"/>
    </xf>
    <xf numFmtId="0" fontId="4" fillId="0" borderId="11" xfId="0" applyFont="1" applyBorder="1" applyAlignment="1" applyProtection="1">
      <alignment horizontal="left" vertical="center"/>
      <protection locked="0"/>
    </xf>
    <xf numFmtId="0" fontId="4" fillId="0" borderId="28" xfId="0" applyFont="1" applyBorder="1" applyAlignment="1" applyProtection="1">
      <alignment horizontal="left" vertical="center"/>
      <protection locked="0"/>
    </xf>
    <xf numFmtId="0" fontId="4" fillId="0" borderId="66" xfId="0" applyFont="1" applyBorder="1" applyAlignment="1" applyProtection="1">
      <alignment horizontal="left" vertical="center"/>
      <protection locked="0"/>
    </xf>
    <xf numFmtId="0" fontId="6" fillId="0" borderId="71" xfId="0" applyFont="1" applyBorder="1" applyAlignment="1">
      <alignment horizontal="left" vertical="top"/>
    </xf>
    <xf numFmtId="0" fontId="6" fillId="0" borderId="15" xfId="0" applyFont="1" applyBorder="1" applyAlignment="1">
      <alignment horizontal="left" vertical="top"/>
    </xf>
    <xf numFmtId="0" fontId="6" fillId="0" borderId="4" xfId="0" applyFont="1" applyBorder="1" applyAlignment="1">
      <alignment horizontal="left" vertical="top"/>
    </xf>
    <xf numFmtId="0" fontId="6" fillId="0" borderId="5" xfId="0" applyFont="1" applyBorder="1" applyAlignment="1">
      <alignment horizontal="left" vertical="top"/>
    </xf>
    <xf numFmtId="0" fontId="15" fillId="0" borderId="15" xfId="0" applyFont="1" applyBorder="1" applyAlignment="1">
      <alignment horizontal="center" vertical="center" wrapText="1"/>
    </xf>
    <xf numFmtId="0" fontId="7" fillId="15" borderId="26" xfId="0" applyFont="1" applyFill="1" applyBorder="1" applyAlignment="1">
      <alignment horizontal="center" vertical="center"/>
    </xf>
    <xf numFmtId="0" fontId="7" fillId="15" borderId="19" xfId="0" applyFont="1" applyFill="1" applyBorder="1" applyAlignment="1">
      <alignment horizontal="center" vertical="center"/>
    </xf>
    <xf numFmtId="0" fontId="7" fillId="15" borderId="70" xfId="0" applyFont="1" applyFill="1" applyBorder="1" applyAlignment="1">
      <alignment horizontal="center" vertical="center"/>
    </xf>
    <xf numFmtId="0" fontId="7" fillId="15" borderId="38" xfId="0" applyFont="1" applyFill="1" applyBorder="1" applyAlignment="1">
      <alignment horizontal="center" vertical="center"/>
    </xf>
    <xf numFmtId="0" fontId="7" fillId="15" borderId="7" xfId="0" applyFont="1" applyFill="1" applyBorder="1" applyAlignment="1">
      <alignment horizontal="center" vertical="center" wrapText="1"/>
    </xf>
    <xf numFmtId="0" fontId="7" fillId="15" borderId="7" xfId="0" applyFont="1" applyFill="1" applyBorder="1" applyAlignment="1">
      <alignment horizontal="center" vertical="center"/>
    </xf>
    <xf numFmtId="0" fontId="7" fillId="15" borderId="9" xfId="0" applyFont="1" applyFill="1" applyBorder="1" applyAlignment="1">
      <alignment horizontal="center" vertical="center"/>
    </xf>
    <xf numFmtId="0" fontId="6" fillId="0" borderId="71" xfId="0" applyFont="1" applyBorder="1" applyAlignment="1">
      <alignment horizontal="justify" vertical="top" wrapText="1"/>
    </xf>
    <xf numFmtId="0" fontId="6" fillId="0" borderId="15" xfId="0" applyFont="1" applyBorder="1" applyAlignment="1">
      <alignment horizontal="justify" vertical="top" wrapText="1"/>
    </xf>
    <xf numFmtId="0" fontId="6" fillId="0" borderId="71" xfId="0" applyNumberFormat="1" applyFont="1" applyBorder="1" applyAlignment="1">
      <alignment horizontal="left" vertical="top" wrapText="1"/>
    </xf>
    <xf numFmtId="0" fontId="6" fillId="0" borderId="15" xfId="0" applyNumberFormat="1" applyFont="1" applyBorder="1" applyAlignment="1">
      <alignment horizontal="left" vertical="top" wrapText="1"/>
    </xf>
    <xf numFmtId="0" fontId="6" fillId="0" borderId="68" xfId="0" applyNumberFormat="1" applyFont="1" applyBorder="1" applyAlignment="1">
      <alignment horizontal="left" vertical="top" wrapText="1"/>
    </xf>
    <xf numFmtId="0" fontId="6" fillId="0" borderId="62" xfId="0" applyNumberFormat="1" applyFont="1" applyBorder="1" applyAlignment="1">
      <alignment horizontal="left" vertical="top" wrapText="1"/>
    </xf>
    <xf numFmtId="0" fontId="6" fillId="15" borderId="71" xfId="0" applyFont="1" applyFill="1" applyBorder="1" applyAlignment="1">
      <alignment horizontal="left" vertical="top" wrapText="1"/>
    </xf>
    <xf numFmtId="0" fontId="6" fillId="15" borderId="15" xfId="0" applyFont="1" applyFill="1" applyBorder="1" applyAlignment="1">
      <alignment horizontal="left" vertical="top" wrapText="1"/>
    </xf>
    <xf numFmtId="0" fontId="6" fillId="17" borderId="80" xfId="0" applyFont="1" applyFill="1" applyBorder="1" applyAlignment="1">
      <alignment horizontal="left" vertical="center" wrapText="1"/>
    </xf>
    <xf numFmtId="0" fontId="6" fillId="17" borderId="49" xfId="0" applyFont="1" applyFill="1" applyBorder="1" applyAlignment="1">
      <alignment horizontal="left" vertical="center" wrapText="1"/>
    </xf>
    <xf numFmtId="0" fontId="6" fillId="17" borderId="50" xfId="0" applyFont="1" applyFill="1" applyBorder="1" applyAlignment="1">
      <alignment horizontal="left" vertical="center" wrapText="1"/>
    </xf>
    <xf numFmtId="0" fontId="7" fillId="17" borderId="71" xfId="0" applyFont="1" applyFill="1" applyBorder="1" applyAlignment="1">
      <alignment horizontal="center" vertical="center"/>
    </xf>
    <xf numFmtId="0" fontId="7" fillId="17" borderId="37" xfId="0" applyFont="1" applyFill="1" applyBorder="1" applyAlignment="1">
      <alignment horizontal="center" vertical="center"/>
    </xf>
    <xf numFmtId="0" fontId="7" fillId="17" borderId="63" xfId="0" applyFont="1" applyFill="1" applyBorder="1" applyAlignment="1">
      <alignment horizontal="center" vertical="center"/>
    </xf>
    <xf numFmtId="0" fontId="7" fillId="17" borderId="70" xfId="0" applyFont="1" applyFill="1" applyBorder="1" applyAlignment="1">
      <alignment horizontal="center" vertical="center"/>
    </xf>
    <xf numFmtId="0" fontId="7" fillId="17" borderId="38" xfId="0" applyFont="1" applyFill="1" applyBorder="1" applyAlignment="1">
      <alignment horizontal="center" vertical="center"/>
    </xf>
    <xf numFmtId="0" fontId="7" fillId="17" borderId="64" xfId="0" applyFont="1" applyFill="1" applyBorder="1" applyAlignment="1">
      <alignment horizontal="center" vertical="center"/>
    </xf>
    <xf numFmtId="0" fontId="4" fillId="0" borderId="1" xfId="0" applyFont="1" applyBorder="1" applyAlignment="1">
      <alignment horizontal="left" vertical="top" wrapText="1"/>
    </xf>
    <xf numFmtId="0" fontId="4" fillId="0" borderId="70" xfId="0" applyFont="1" applyBorder="1" applyAlignment="1">
      <alignment horizontal="center"/>
    </xf>
    <xf numFmtId="0" fontId="4" fillId="0" borderId="38" xfId="0" applyFont="1" applyBorder="1" applyAlignment="1">
      <alignment horizontal="center"/>
    </xf>
    <xf numFmtId="0" fontId="4" fillId="0" borderId="64" xfId="0" applyFont="1" applyBorder="1" applyAlignment="1">
      <alignment horizontal="center"/>
    </xf>
    <xf numFmtId="0" fontId="6" fillId="0" borderId="1" xfId="0" applyFont="1" applyBorder="1" applyAlignment="1">
      <alignment horizontal="left" vertical="top" wrapText="1"/>
    </xf>
    <xf numFmtId="0" fontId="6" fillId="0" borderId="3" xfId="0" applyFont="1" applyBorder="1" applyAlignment="1">
      <alignment horizontal="left" vertical="top" wrapText="1"/>
    </xf>
    <xf numFmtId="0" fontId="5" fillId="17" borderId="2" xfId="0" applyFont="1" applyFill="1" applyBorder="1" applyAlignment="1">
      <alignment horizontal="left" vertical="center"/>
    </xf>
    <xf numFmtId="0" fontId="5" fillId="17" borderId="1" xfId="0" applyFont="1" applyFill="1" applyBorder="1" applyAlignment="1">
      <alignment horizontal="left" vertical="center"/>
    </xf>
    <xf numFmtId="0" fontId="5" fillId="17" borderId="3" xfId="0" applyFont="1" applyFill="1" applyBorder="1" applyAlignment="1">
      <alignment horizontal="left" vertical="center"/>
    </xf>
    <xf numFmtId="0" fontId="4" fillId="0" borderId="26" xfId="0" applyFont="1" applyBorder="1" applyAlignment="1">
      <alignment horizontal="center"/>
    </xf>
    <xf numFmtId="0" fontId="4" fillId="0" borderId="39" xfId="0" applyFont="1" applyBorder="1" applyAlignment="1">
      <alignment horizontal="center"/>
    </xf>
    <xf numFmtId="0" fontId="5" fillId="5" borderId="7" xfId="0" applyFont="1" applyFill="1" applyBorder="1" applyAlignment="1">
      <alignment horizontal="center" vertical="center"/>
    </xf>
    <xf numFmtId="0" fontId="5" fillId="5" borderId="1" xfId="0" applyFont="1" applyFill="1" applyBorder="1" applyAlignment="1">
      <alignment horizontal="center" vertical="center"/>
    </xf>
    <xf numFmtId="0" fontId="6" fillId="17" borderId="2" xfId="0" applyFont="1" applyFill="1" applyBorder="1" applyAlignment="1">
      <alignment horizontal="left" vertical="center" wrapText="1"/>
    </xf>
    <xf numFmtId="0" fontId="6" fillId="17" borderId="1" xfId="0" applyFont="1" applyFill="1" applyBorder="1" applyAlignment="1">
      <alignment horizontal="left" vertical="center" wrapText="1"/>
    </xf>
    <xf numFmtId="0" fontId="6" fillId="17" borderId="3" xfId="0" applyFont="1" applyFill="1" applyBorder="1" applyAlignment="1">
      <alignment horizontal="left" vertical="center" wrapText="1"/>
    </xf>
    <xf numFmtId="0" fontId="6" fillId="17" borderId="4" xfId="0" applyFont="1" applyFill="1" applyBorder="1" applyAlignment="1">
      <alignment horizontal="left" vertical="center" wrapText="1"/>
    </xf>
    <xf numFmtId="0" fontId="6" fillId="17" borderId="5" xfId="0" applyFont="1" applyFill="1" applyBorder="1" applyAlignment="1">
      <alignment horizontal="left" vertical="center" wrapText="1"/>
    </xf>
    <xf numFmtId="0" fontId="6" fillId="17" borderId="6" xfId="0" applyFont="1" applyFill="1" applyBorder="1" applyAlignment="1">
      <alignment horizontal="left" vertical="center" wrapText="1"/>
    </xf>
    <xf numFmtId="0" fontId="6" fillId="3" borderId="18" xfId="0" applyFont="1" applyFill="1" applyBorder="1" applyAlignment="1">
      <alignment horizontal="center" vertical="center" wrapText="1"/>
    </xf>
    <xf numFmtId="0" fontId="5" fillId="5" borderId="9"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1"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4" fillId="0" borderId="2" xfId="0"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3" xfId="0" applyFont="1" applyBorder="1" applyAlignment="1">
      <alignment horizontal="center" vertical="center"/>
    </xf>
    <xf numFmtId="0" fontId="4" fillId="0" borderId="6" xfId="0" applyFont="1" applyBorder="1" applyAlignment="1">
      <alignment horizontal="center" vertical="center"/>
    </xf>
    <xf numFmtId="0" fontId="5" fillId="14" borderId="9" xfId="0" applyFont="1" applyFill="1" applyBorder="1" applyAlignment="1">
      <alignment horizontal="center" vertical="center" wrapText="1"/>
    </xf>
    <xf numFmtId="0" fontId="5" fillId="14" borderId="3" xfId="0" applyFont="1" applyFill="1" applyBorder="1" applyAlignment="1">
      <alignment horizontal="center" vertical="center" wrapText="1"/>
    </xf>
    <xf numFmtId="0" fontId="7" fillId="14" borderId="8" xfId="0" applyFont="1" applyFill="1" applyBorder="1" applyAlignment="1">
      <alignment horizontal="center" vertical="center"/>
    </xf>
    <xf numFmtId="0" fontId="7" fillId="14" borderId="2" xfId="0" applyFont="1" applyFill="1" applyBorder="1" applyAlignment="1">
      <alignment horizontal="center" vertical="center"/>
    </xf>
    <xf numFmtId="0" fontId="7" fillId="14" borderId="7" xfId="0" applyFont="1" applyFill="1" applyBorder="1" applyAlignment="1">
      <alignment horizontal="center" vertical="center"/>
    </xf>
    <xf numFmtId="0" fontId="7" fillId="14" borderId="1" xfId="0" applyFont="1" applyFill="1" applyBorder="1" applyAlignment="1">
      <alignment horizontal="center" vertical="center"/>
    </xf>
    <xf numFmtId="0" fontId="5" fillId="14" borderId="7" xfId="0" applyFont="1" applyFill="1" applyBorder="1" applyAlignment="1">
      <alignment horizontal="center" wrapText="1"/>
    </xf>
    <xf numFmtId="0" fontId="7" fillId="14" borderId="48" xfId="0" applyFont="1" applyFill="1" applyBorder="1" applyAlignment="1">
      <alignment horizontal="center"/>
    </xf>
    <xf numFmtId="0" fontId="7" fillId="14" borderId="58" xfId="0" applyFont="1" applyFill="1" applyBorder="1" applyAlignment="1">
      <alignment horizontal="center"/>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8" xfId="0" applyFont="1" applyBorder="1" applyAlignment="1">
      <alignment horizontal="center"/>
    </xf>
    <xf numFmtId="0" fontId="4" fillId="0" borderId="36" xfId="0" applyFont="1" applyBorder="1" applyAlignment="1">
      <alignment horizontal="center"/>
    </xf>
    <xf numFmtId="0" fontId="20" fillId="17" borderId="2" xfId="0" applyFont="1" applyFill="1" applyBorder="1" applyAlignment="1">
      <alignment horizontal="left" vertical="center" wrapText="1"/>
    </xf>
    <xf numFmtId="0" fontId="20" fillId="17" borderId="1" xfId="0" applyFont="1" applyFill="1" applyBorder="1" applyAlignment="1">
      <alignment horizontal="left" vertical="center" wrapText="1"/>
    </xf>
    <xf numFmtId="0" fontId="20" fillId="17" borderId="3" xfId="0" applyFont="1" applyFill="1" applyBorder="1" applyAlignment="1">
      <alignment horizontal="left" vertical="center" wrapText="1"/>
    </xf>
    <xf numFmtId="0" fontId="20" fillId="17" borderId="4" xfId="0" applyFont="1" applyFill="1" applyBorder="1" applyAlignment="1">
      <alignment horizontal="left" vertical="center" wrapText="1"/>
    </xf>
    <xf numFmtId="0" fontId="20" fillId="17" borderId="5" xfId="0" applyFont="1" applyFill="1" applyBorder="1" applyAlignment="1">
      <alignment horizontal="left" vertical="center" wrapText="1"/>
    </xf>
    <xf numFmtId="0" fontId="20" fillId="17" borderId="6" xfId="0" applyFont="1" applyFill="1" applyBorder="1" applyAlignment="1">
      <alignment horizontal="left" vertical="center" wrapText="1"/>
    </xf>
    <xf numFmtId="0" fontId="20" fillId="3" borderId="41" xfId="0" applyFont="1" applyFill="1" applyBorder="1" applyAlignment="1">
      <alignment horizontal="center" vertical="center" wrapText="1"/>
    </xf>
    <xf numFmtId="0" fontId="4" fillId="0" borderId="68" xfId="0" applyFont="1" applyBorder="1" applyAlignment="1">
      <alignment horizontal="center"/>
    </xf>
    <xf numFmtId="0" fontId="4" fillId="0" borderId="56" xfId="0" applyFont="1" applyBorder="1" applyAlignment="1">
      <alignment horizontal="center"/>
    </xf>
    <xf numFmtId="0" fontId="4" fillId="0" borderId="69"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center"/>
    </xf>
    <xf numFmtId="0" fontId="4" fillId="0" borderId="13" xfId="0" applyFont="1" applyBorder="1" applyAlignment="1">
      <alignment horizontal="center" vertical="center"/>
    </xf>
    <xf numFmtId="0" fontId="4" fillId="0" borderId="12" xfId="0" applyFont="1" applyBorder="1" applyAlignment="1">
      <alignment horizontal="center" vertical="center"/>
    </xf>
    <xf numFmtId="0" fontId="4" fillId="0" borderId="47" xfId="0" applyFont="1" applyBorder="1" applyAlignment="1">
      <alignment horizontal="center" vertical="center"/>
    </xf>
    <xf numFmtId="0" fontId="6" fillId="0" borderId="7" xfId="0" applyFont="1" applyBorder="1" applyAlignment="1">
      <alignment horizontal="left" vertical="center" wrapText="1"/>
    </xf>
    <xf numFmtId="0" fontId="6" fillId="0" borderId="9" xfId="0" applyFont="1" applyBorder="1" applyAlignment="1">
      <alignment horizontal="center" vertical="center" wrapText="1"/>
    </xf>
    <xf numFmtId="0" fontId="6" fillId="0" borderId="3" xfId="0" applyFont="1" applyBorder="1" applyAlignment="1">
      <alignment horizontal="center" vertical="center" wrapText="1"/>
    </xf>
    <xf numFmtId="0" fontId="7" fillId="16" borderId="89" xfId="0" applyFont="1" applyFill="1" applyBorder="1" applyAlignment="1">
      <alignment horizontal="left" vertical="center"/>
    </xf>
    <xf numFmtId="0" fontId="7" fillId="16" borderId="83" xfId="0" applyFont="1" applyFill="1" applyBorder="1" applyAlignment="1">
      <alignment horizontal="left" vertical="center"/>
    </xf>
    <xf numFmtId="0" fontId="8" fillId="16" borderId="89" xfId="0" applyFont="1" applyFill="1" applyBorder="1" applyAlignment="1">
      <alignment horizontal="left" vertical="center"/>
    </xf>
    <xf numFmtId="0" fontId="8" fillId="16" borderId="84" xfId="0" applyFont="1" applyFill="1" applyBorder="1" applyAlignment="1">
      <alignment horizontal="left" vertical="center"/>
    </xf>
    <xf numFmtId="0" fontId="7" fillId="16" borderId="84" xfId="0" applyFont="1" applyFill="1" applyBorder="1" applyAlignment="1">
      <alignment horizontal="left" vertical="center"/>
    </xf>
    <xf numFmtId="0" fontId="4" fillId="16" borderId="89" xfId="0" applyFont="1" applyFill="1" applyBorder="1" applyAlignment="1" applyProtection="1">
      <alignment horizontal="left" vertical="center"/>
      <protection locked="0"/>
    </xf>
    <xf numFmtId="0" fontId="4" fillId="16" borderId="84" xfId="0" applyFont="1" applyFill="1" applyBorder="1" applyAlignment="1" applyProtection="1">
      <alignment horizontal="left" vertical="center"/>
      <protection locked="0"/>
    </xf>
    <xf numFmtId="0" fontId="34" fillId="7" borderId="75" xfId="0" applyFont="1" applyFill="1" applyBorder="1" applyAlignment="1" applyProtection="1">
      <alignment horizontal="center" vertical="center"/>
      <protection locked="0"/>
    </xf>
    <xf numFmtId="0" fontId="34" fillId="7" borderId="73" xfId="0" applyFont="1" applyFill="1" applyBorder="1" applyAlignment="1" applyProtection="1">
      <alignment horizontal="center" vertical="center"/>
      <protection locked="0"/>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5" fillId="3" borderId="0" xfId="0" applyFont="1" applyFill="1" applyBorder="1" applyAlignment="1">
      <alignment horizontal="center" vertical="center"/>
    </xf>
    <xf numFmtId="0" fontId="25"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2" fillId="16" borderId="89"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4" fillId="10" borderId="72" xfId="0" applyFont="1" applyFill="1" applyBorder="1" applyAlignment="1" applyProtection="1">
      <alignment horizontal="center" vertical="center" wrapText="1"/>
      <protection locked="0"/>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22" xfId="0" applyFont="1" applyFill="1" applyBorder="1" applyAlignment="1">
      <alignment horizontal="center" vertical="center"/>
    </xf>
    <xf numFmtId="0" fontId="9" fillId="3" borderId="0" xfId="0" applyFont="1" applyFill="1" applyBorder="1" applyAlignment="1">
      <alignment horizontal="center" vertical="center"/>
    </xf>
    <xf numFmtId="0" fontId="9" fillId="3" borderId="22" xfId="0" applyFont="1" applyFill="1" applyBorder="1" applyAlignment="1">
      <alignment horizontal="center" vertical="center"/>
    </xf>
    <xf numFmtId="0" fontId="10" fillId="0" borderId="39" xfId="0" applyFont="1" applyBorder="1" applyAlignment="1">
      <alignment horizontal="center" vertical="center" textRotation="90"/>
    </xf>
    <xf numFmtId="0" fontId="36" fillId="10"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2" fillId="16" borderId="82" xfId="0" applyFont="1" applyFill="1" applyBorder="1" applyAlignment="1">
      <alignment horizontal="left" vertical="center" wrapText="1"/>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6" fillId="9" borderId="33"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protection locked="0"/>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1"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5" fillId="16" borderId="2" xfId="0" applyFont="1" applyFill="1" applyBorder="1" applyAlignment="1">
      <alignment horizontal="center" vertical="center"/>
    </xf>
    <xf numFmtId="0" fontId="5" fillId="16" borderId="1" xfId="0" applyFont="1" applyFill="1" applyBorder="1" applyAlignment="1">
      <alignment horizontal="center" vertical="center"/>
    </xf>
    <xf numFmtId="0" fontId="5" fillId="16" borderId="3" xfId="0" applyFont="1" applyFill="1" applyBorder="1" applyAlignment="1">
      <alignment horizontal="center" vertical="center"/>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10" fillId="3" borderId="0" xfId="0" applyFont="1" applyFill="1" applyBorder="1" applyAlignment="1">
      <alignment horizontal="center" vertical="center"/>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2" fillId="16" borderId="89" xfId="0" applyFont="1" applyFill="1" applyBorder="1" applyAlignment="1">
      <alignment vertical="center" wrapText="1"/>
    </xf>
    <xf numFmtId="0" fontId="2" fillId="16" borderId="83" xfId="0" applyFont="1" applyFill="1" applyBorder="1" applyAlignment="1">
      <alignment vertical="center" wrapText="1"/>
    </xf>
    <xf numFmtId="0" fontId="2" fillId="16" borderId="84" xfId="0" applyFont="1" applyFill="1" applyBorder="1" applyAlignment="1">
      <alignment vertical="center" wrapText="1"/>
    </xf>
    <xf numFmtId="0" fontId="4" fillId="0" borderId="30" xfId="0" applyFont="1" applyBorder="1" applyAlignment="1">
      <alignment horizontal="center" vertical="center" wrapText="1"/>
    </xf>
    <xf numFmtId="0" fontId="4" fillId="0" borderId="20" xfId="0" applyFont="1" applyBorder="1" applyAlignment="1">
      <alignment horizontal="center" vertical="center" wrapText="1"/>
    </xf>
    <xf numFmtId="0" fontId="4" fillId="0" borderId="27" xfId="0" applyFont="1" applyBorder="1" applyAlignment="1">
      <alignment horizontal="center" vertical="center" wrapText="1"/>
    </xf>
    <xf numFmtId="0" fontId="4" fillId="4" borderId="20" xfId="0" applyFont="1" applyFill="1" applyBorder="1" applyAlignment="1">
      <alignment horizontal="justify" vertical="top" wrapText="1"/>
    </xf>
    <xf numFmtId="0" fontId="4" fillId="4" borderId="27" xfId="0" applyFont="1" applyFill="1" applyBorder="1" applyAlignment="1">
      <alignment horizontal="justify" vertical="top" wrapText="1"/>
    </xf>
    <xf numFmtId="0" fontId="5" fillId="13" borderId="8" xfId="0" applyFont="1" applyFill="1" applyBorder="1" applyAlignment="1">
      <alignment horizontal="center" vertical="center"/>
    </xf>
    <xf numFmtId="0" fontId="5" fillId="13" borderId="4" xfId="0" applyFont="1" applyFill="1" applyBorder="1" applyAlignment="1">
      <alignment horizontal="center" vertical="center"/>
    </xf>
    <xf numFmtId="0" fontId="5" fillId="13" borderId="7" xfId="0" applyFont="1" applyFill="1" applyBorder="1" applyAlignment="1">
      <alignment horizontal="center" vertical="center" wrapText="1"/>
    </xf>
    <xf numFmtId="0" fontId="5" fillId="13" borderId="5" xfId="0" applyFont="1" applyFill="1" applyBorder="1" applyAlignment="1">
      <alignment horizontal="center" vertical="center" wrapText="1"/>
    </xf>
    <xf numFmtId="0" fontId="5" fillId="13" borderId="7" xfId="0" applyFont="1" applyFill="1" applyBorder="1" applyAlignment="1">
      <alignment horizontal="center" vertical="center"/>
    </xf>
    <xf numFmtId="0" fontId="0" fillId="0" borderId="30" xfId="0" applyBorder="1" applyAlignment="1">
      <alignment horizontal="center"/>
    </xf>
    <xf numFmtId="0" fontId="15" fillId="0" borderId="0" xfId="0" applyFont="1" applyAlignment="1">
      <alignment horizontal="center" vertical="center" wrapText="1"/>
    </xf>
    <xf numFmtId="0" fontId="5" fillId="13" borderId="65" xfId="0" applyFont="1" applyFill="1" applyBorder="1" applyAlignment="1">
      <alignment horizontal="center" vertical="center"/>
    </xf>
    <xf numFmtId="0" fontId="5" fillId="13" borderId="11" xfId="0" applyFont="1" applyFill="1" applyBorder="1" applyAlignment="1">
      <alignment horizontal="center" vertical="center"/>
    </xf>
    <xf numFmtId="0" fontId="5" fillId="13" borderId="25" xfId="0" applyFont="1" applyFill="1" applyBorder="1" applyAlignment="1">
      <alignment horizontal="center" vertical="center"/>
    </xf>
    <xf numFmtId="0" fontId="4" fillId="4" borderId="10"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7" fillId="16" borderId="0" xfId="0" applyFont="1" applyFill="1" applyBorder="1" applyAlignment="1">
      <alignment horizontal="left" vertical="center"/>
    </xf>
    <xf numFmtId="0" fontId="7" fillId="16" borderId="36" xfId="0" applyFont="1" applyFill="1" applyBorder="1" applyAlignment="1">
      <alignment horizontal="left" vertical="center"/>
    </xf>
    <xf numFmtId="0" fontId="4" fillId="0" borderId="6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8" xfId="0" applyFont="1" applyBorder="1" applyAlignment="1">
      <alignment horizontal="center" vertical="center" wrapText="1"/>
    </xf>
    <xf numFmtId="0" fontId="9" fillId="12" borderId="7" xfId="0" applyFont="1" applyFill="1" applyBorder="1" applyAlignment="1">
      <alignment horizontal="center" vertical="center" wrapText="1"/>
    </xf>
    <xf numFmtId="0" fontId="9" fillId="12" borderId="5" xfId="0" applyFont="1" applyFill="1" applyBorder="1" applyAlignment="1">
      <alignment horizontal="center" vertical="center" wrapText="1"/>
    </xf>
    <xf numFmtId="0" fontId="17" fillId="0" borderId="46" xfId="0" applyFont="1" applyBorder="1" applyAlignment="1">
      <alignment horizontal="center" vertical="center"/>
    </xf>
    <xf numFmtId="0" fontId="17" fillId="0" borderId="12" xfId="0" applyFont="1" applyBorder="1" applyAlignment="1">
      <alignment horizontal="center" vertical="center"/>
    </xf>
    <xf numFmtId="0" fontId="17" fillId="0" borderId="29" xfId="0" applyFont="1" applyBorder="1" applyAlignment="1">
      <alignment horizontal="center" vertical="center"/>
    </xf>
    <xf numFmtId="0" fontId="14" fillId="13" borderId="9" xfId="0" applyFont="1" applyFill="1" applyBorder="1" applyAlignment="1">
      <alignment horizontal="center" vertical="center" wrapText="1"/>
    </xf>
    <xf numFmtId="0" fontId="14" fillId="13" borderId="6" xfId="0" applyFont="1" applyFill="1" applyBorder="1" applyAlignment="1">
      <alignment horizontal="center" vertical="center" wrapText="1"/>
    </xf>
    <xf numFmtId="0" fontId="4" fillId="0" borderId="65" xfId="0" applyFont="1" applyBorder="1" applyAlignment="1">
      <alignment horizontal="left" vertical="center" wrapText="1"/>
    </xf>
    <xf numFmtId="0" fontId="4" fillId="0" borderId="11" xfId="0" applyFont="1" applyBorder="1" applyAlignment="1">
      <alignment horizontal="left" vertical="center" wrapText="1"/>
    </xf>
    <xf numFmtId="0" fontId="4" fillId="0" borderId="65"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28" xfId="0" applyFont="1" applyBorder="1" applyAlignment="1" applyProtection="1">
      <alignment horizontal="center" vertical="center" wrapText="1"/>
      <protection locked="0"/>
    </xf>
    <xf numFmtId="0" fontId="5" fillId="13" borderId="66" xfId="0" applyFont="1" applyFill="1" applyBorder="1" applyAlignment="1">
      <alignment horizontal="center" vertical="center"/>
    </xf>
    <xf numFmtId="0" fontId="4" fillId="0" borderId="30" xfId="0" applyFont="1" applyBorder="1" applyAlignment="1">
      <alignment horizontal="justify" vertical="top" wrapText="1"/>
    </xf>
    <xf numFmtId="0" fontId="4" fillId="0" borderId="20" xfId="0" applyFont="1" applyBorder="1" applyAlignment="1">
      <alignment horizontal="justify" vertical="top" wrapText="1"/>
    </xf>
    <xf numFmtId="0" fontId="4" fillId="0" borderId="1" xfId="0" applyFont="1" applyBorder="1" applyAlignment="1">
      <alignment horizontal="center" vertical="center" wrapText="1"/>
    </xf>
    <xf numFmtId="0" fontId="17" fillId="0" borderId="3" xfId="0" applyFont="1" applyBorder="1" applyAlignment="1">
      <alignment horizontal="center" vertical="center"/>
    </xf>
    <xf numFmtId="0" fontId="4" fillId="0" borderId="27" xfId="0" applyFont="1" applyBorder="1" applyAlignment="1">
      <alignment horizontal="justify" vertical="top" wrapText="1"/>
    </xf>
    <xf numFmtId="0" fontId="4" fillId="0" borderId="18"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 xfId="0" applyFont="1" applyBorder="1" applyAlignment="1" applyProtection="1">
      <alignment horizontal="center" vertical="center" wrapText="1"/>
      <protection locked="0"/>
    </xf>
    <xf numFmtId="0" fontId="4" fillId="0" borderId="19" xfId="0" applyFont="1" applyBorder="1" applyAlignment="1">
      <alignment horizontal="justify" vertical="center" wrapText="1"/>
    </xf>
    <xf numFmtId="0" fontId="0" fillId="0" borderId="0" xfId="0" applyAlignment="1">
      <alignment horizontal="justify" vertical="center" wrapText="1"/>
    </xf>
    <xf numFmtId="0" fontId="0" fillId="0" borderId="38" xfId="0" applyBorder="1" applyAlignment="1">
      <alignment horizontal="justify" vertical="center" wrapText="1"/>
    </xf>
    <xf numFmtId="0" fontId="4" fillId="0" borderId="36" xfId="0" applyFont="1" applyBorder="1" applyAlignment="1">
      <alignment horizontal="left" vertical="center" wrapText="1"/>
    </xf>
    <xf numFmtId="0" fontId="4" fillId="0" borderId="17" xfId="0" applyFont="1" applyBorder="1" applyAlignment="1">
      <alignment horizontal="left" vertical="center" wrapText="1"/>
    </xf>
    <xf numFmtId="0" fontId="4" fillId="0" borderId="43" xfId="0" applyFont="1" applyBorder="1" applyAlignment="1">
      <alignment horizontal="center" vertical="center" wrapText="1"/>
    </xf>
    <xf numFmtId="0" fontId="4" fillId="0" borderId="7" xfId="0" applyFont="1" applyBorder="1" applyAlignment="1" applyProtection="1">
      <alignment horizontal="center" vertical="center" wrapText="1"/>
      <protection locked="0"/>
    </xf>
    <xf numFmtId="0" fontId="4" fillId="0" borderId="7" xfId="0" applyFont="1" applyBorder="1" applyAlignment="1">
      <alignment horizontal="center" vertical="center" wrapText="1"/>
    </xf>
    <xf numFmtId="0" fontId="17" fillId="0" borderId="9" xfId="0" applyFont="1" applyBorder="1" applyAlignment="1">
      <alignment horizontal="center" vertical="center"/>
    </xf>
    <xf numFmtId="0" fontId="4" fillId="12" borderId="53" xfId="0" applyFont="1" applyFill="1" applyBorder="1" applyAlignment="1">
      <alignment horizontal="center" vertical="center" wrapText="1"/>
    </xf>
    <xf numFmtId="0" fontId="4" fillId="12" borderId="54" xfId="0" applyFont="1" applyFill="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32" fillId="0" borderId="3" xfId="0" applyFont="1" applyBorder="1" applyAlignment="1">
      <alignment horizontal="center" vertical="center"/>
    </xf>
    <xf numFmtId="0" fontId="14" fillId="13" borderId="13" xfId="0" applyFont="1" applyFill="1" applyBorder="1" applyAlignment="1">
      <alignment horizontal="center" vertical="center" wrapText="1"/>
    </xf>
    <xf numFmtId="0" fontId="4" fillId="0" borderId="65" xfId="0" applyFont="1" applyBorder="1" applyAlignment="1">
      <alignment horizontal="justify" vertical="top" wrapText="1"/>
    </xf>
    <xf numFmtId="0" fontId="0" fillId="0" borderId="11" xfId="0" applyBorder="1" applyAlignment="1">
      <alignment horizontal="justify" vertical="top" wrapText="1"/>
    </xf>
    <xf numFmtId="0" fontId="0" fillId="0" borderId="28" xfId="0" applyBorder="1" applyAlignment="1">
      <alignment horizontal="justify" vertical="top" wrapText="1"/>
    </xf>
    <xf numFmtId="0" fontId="6" fillId="16" borderId="0" xfId="0" applyFont="1" applyFill="1" applyBorder="1" applyAlignment="1">
      <alignment horizontal="left" vertical="center" wrapText="1"/>
    </xf>
    <xf numFmtId="0" fontId="6" fillId="16" borderId="36" xfId="0" applyFont="1" applyFill="1" applyBorder="1" applyAlignment="1">
      <alignment horizontal="left" vertical="center" wrapText="1"/>
    </xf>
    <xf numFmtId="0" fontId="4" fillId="0" borderId="25" xfId="0" applyFont="1" applyBorder="1" applyAlignment="1">
      <alignment horizontal="center" vertical="center" wrapText="1"/>
    </xf>
    <xf numFmtId="0" fontId="4" fillId="4" borderId="20" xfId="0" applyFont="1" applyFill="1" applyBorder="1" applyAlignment="1">
      <alignment horizontal="justify" vertical="center" wrapText="1"/>
    </xf>
    <xf numFmtId="0" fontId="4" fillId="4" borderId="27" xfId="0" applyFont="1" applyFill="1" applyBorder="1" applyAlignment="1">
      <alignment horizontal="justify" vertical="center" wrapText="1"/>
    </xf>
    <xf numFmtId="0" fontId="5" fillId="13" borderId="30" xfId="0" applyFont="1" applyFill="1" applyBorder="1" applyAlignment="1">
      <alignment horizontal="center" vertical="center"/>
    </xf>
    <xf numFmtId="0" fontId="5" fillId="13" borderId="45" xfId="0" applyFont="1" applyFill="1" applyBorder="1" applyAlignment="1">
      <alignment horizontal="center" vertical="center"/>
    </xf>
    <xf numFmtId="0" fontId="5" fillId="13" borderId="65" xfId="0" applyFont="1" applyFill="1" applyBorder="1" applyAlignment="1">
      <alignment horizontal="center" vertical="center" wrapText="1"/>
    </xf>
    <xf numFmtId="0" fontId="5" fillId="13" borderId="66" xfId="0" applyFont="1" applyFill="1" applyBorder="1" applyAlignment="1">
      <alignment horizontal="center" vertical="center" wrapText="1"/>
    </xf>
    <xf numFmtId="0" fontId="5" fillId="13" borderId="59" xfId="0" applyFont="1" applyFill="1" applyBorder="1" applyAlignment="1">
      <alignment horizontal="center" vertical="center"/>
    </xf>
    <xf numFmtId="0" fontId="5" fillId="13" borderId="57" xfId="0" applyFont="1" applyFill="1" applyBorder="1" applyAlignment="1">
      <alignment horizontal="center" vertical="center"/>
    </xf>
    <xf numFmtId="0" fontId="5" fillId="13" borderId="61" xfId="0" applyFont="1" applyFill="1" applyBorder="1" applyAlignment="1">
      <alignment horizontal="center" vertical="center"/>
    </xf>
    <xf numFmtId="0" fontId="9" fillId="12" borderId="65" xfId="0" applyFont="1" applyFill="1" applyBorder="1" applyAlignment="1">
      <alignment horizontal="center" vertical="center" wrapText="1"/>
    </xf>
    <xf numFmtId="0" fontId="9" fillId="12" borderId="66" xfId="0" applyFont="1" applyFill="1" applyBorder="1" applyAlignment="1">
      <alignment horizontal="center" vertical="center" wrapText="1"/>
    </xf>
    <xf numFmtId="0" fontId="14" fillId="13" borderId="46" xfId="0" applyFont="1" applyFill="1" applyBorder="1" applyAlignment="1">
      <alignment horizontal="center" vertical="center" wrapText="1"/>
    </xf>
    <xf numFmtId="0" fontId="14" fillId="13" borderId="47" xfId="0" applyFont="1" applyFill="1" applyBorder="1" applyAlignment="1">
      <alignment horizontal="center" vertical="center" wrapText="1"/>
    </xf>
    <xf numFmtId="0" fontId="4" fillId="4" borderId="20" xfId="0" applyFont="1" applyFill="1" applyBorder="1" applyAlignment="1">
      <alignment horizontal="left" vertical="center" wrapText="1"/>
    </xf>
    <xf numFmtId="0" fontId="4" fillId="4" borderId="27" xfId="0" applyFont="1" applyFill="1" applyBorder="1" applyAlignment="1">
      <alignment horizontal="left" vertical="center" wrapText="1"/>
    </xf>
    <xf numFmtId="0" fontId="4" fillId="8" borderId="46" xfId="0" applyFont="1" applyFill="1" applyBorder="1" applyAlignment="1">
      <alignment horizontal="center" vertical="center" wrapText="1"/>
    </xf>
    <xf numFmtId="0" fontId="4" fillId="8" borderId="12" xfId="0" applyFont="1" applyFill="1" applyBorder="1" applyAlignment="1">
      <alignment horizontal="center" vertical="center" wrapText="1"/>
    </xf>
    <xf numFmtId="0" fontId="4" fillId="8" borderId="29" xfId="0" applyFont="1" applyFill="1" applyBorder="1" applyAlignment="1">
      <alignment horizontal="center" vertical="center" wrapText="1"/>
    </xf>
    <xf numFmtId="0" fontId="4" fillId="0" borderId="26" xfId="0" applyFont="1" applyBorder="1" applyAlignment="1">
      <alignment horizontal="justify" vertical="top" wrapText="1"/>
    </xf>
    <xf numFmtId="0" fontId="0" fillId="0" borderId="39" xfId="0" applyBorder="1" applyAlignment="1">
      <alignment horizontal="justify" vertical="top" wrapText="1"/>
    </xf>
    <xf numFmtId="0" fontId="0" fillId="0" borderId="70" xfId="0" applyBorder="1" applyAlignment="1">
      <alignment horizontal="justify" vertical="top" wrapText="1"/>
    </xf>
    <xf numFmtId="0" fontId="0" fillId="0" borderId="20" xfId="0" applyBorder="1" applyAlignment="1">
      <alignment horizontal="justify" vertical="top" wrapText="1"/>
    </xf>
    <xf numFmtId="0" fontId="0" fillId="0" borderId="27" xfId="0" applyBorder="1" applyAlignment="1">
      <alignment horizontal="justify" vertical="top" wrapText="1"/>
    </xf>
    <xf numFmtId="0" fontId="5" fillId="0" borderId="39" xfId="0" applyFont="1" applyBorder="1" applyAlignment="1">
      <alignment horizontal="justify" vertical="top"/>
    </xf>
    <xf numFmtId="0" fontId="0" fillId="0" borderId="39" xfId="0" applyBorder="1" applyAlignment="1">
      <alignment horizontal="justify" vertical="top"/>
    </xf>
    <xf numFmtId="0" fontId="0" fillId="0" borderId="10" xfId="0" applyFont="1" applyBorder="1" applyAlignment="1">
      <alignment horizontal="center" vertical="center" wrapText="1"/>
    </xf>
    <xf numFmtId="0" fontId="0" fillId="0" borderId="11" xfId="0" applyBorder="1" applyAlignment="1">
      <alignment horizontal="center" vertical="center" wrapText="1"/>
    </xf>
    <xf numFmtId="0" fontId="0" fillId="0" borderId="28" xfId="0" applyBorder="1" applyAlignment="1">
      <alignment horizontal="center" vertical="center" wrapText="1"/>
    </xf>
    <xf numFmtId="0" fontId="4" fillId="0" borderId="70" xfId="0" applyFont="1" applyBorder="1" applyAlignment="1">
      <alignment horizontal="center" vertical="center" wrapText="1"/>
    </xf>
    <xf numFmtId="0" fontId="0" fillId="0" borderId="38" xfId="0" applyBorder="1" applyAlignment="1">
      <alignment vertical="center"/>
    </xf>
    <xf numFmtId="0" fontId="0" fillId="0" borderId="17" xfId="0" applyBorder="1" applyAlignment="1">
      <alignment vertical="center"/>
    </xf>
    <xf numFmtId="0" fontId="0" fillId="0" borderId="12" xfId="0" applyBorder="1" applyAlignment="1">
      <alignment horizontal="center" vertical="center"/>
    </xf>
    <xf numFmtId="0" fontId="0" fillId="0" borderId="29" xfId="0" applyBorder="1" applyAlignment="1">
      <alignment horizontal="center" vertical="center"/>
    </xf>
    <xf numFmtId="0" fontId="0" fillId="13"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8" fillId="16" borderId="87" xfId="0" applyFont="1" applyFill="1" applyBorder="1" applyAlignment="1">
      <alignment horizontal="left" vertical="center"/>
    </xf>
    <xf numFmtId="0" fontId="8" fillId="16" borderId="57" xfId="0" applyFont="1" applyFill="1" applyBorder="1" applyAlignment="1">
      <alignment horizontal="left" vertical="center"/>
    </xf>
    <xf numFmtId="0" fontId="8" fillId="16" borderId="67" xfId="0" applyFont="1" applyFill="1" applyBorder="1" applyAlignment="1">
      <alignment horizontal="left" vertical="center"/>
    </xf>
    <xf numFmtId="0" fontId="4" fillId="0" borderId="10" xfId="0" applyFont="1" applyBorder="1" applyAlignment="1">
      <alignment horizontal="center" vertical="center" wrapText="1"/>
    </xf>
    <xf numFmtId="0" fontId="0" fillId="0" borderId="68" xfId="0" applyFont="1" applyBorder="1" applyAlignment="1">
      <alignment horizontal="center" vertical="center" wrapText="1"/>
    </xf>
    <xf numFmtId="0" fontId="0" fillId="0" borderId="56" xfId="0" applyFont="1" applyBorder="1" applyAlignment="1">
      <alignment horizontal="center" vertical="center" wrapText="1"/>
    </xf>
    <xf numFmtId="0" fontId="0" fillId="0" borderId="62" xfId="0" applyFont="1" applyBorder="1" applyAlignment="1">
      <alignment horizontal="center" vertical="center" wrapText="1"/>
    </xf>
    <xf numFmtId="0" fontId="4" fillId="0" borderId="71" xfId="0" applyFont="1" applyBorder="1" applyAlignment="1">
      <alignment horizontal="center" vertical="top" wrapText="1"/>
    </xf>
    <xf numFmtId="0" fontId="0" fillId="0" borderId="37" xfId="0" applyBorder="1" applyAlignment="1">
      <alignment vertical="top" wrapText="1"/>
    </xf>
    <xf numFmtId="0" fontId="0" fillId="0" borderId="15" xfId="0" applyBorder="1" applyAlignment="1">
      <alignment vertical="top" wrapText="1"/>
    </xf>
    <xf numFmtId="0" fontId="4"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4" fillId="13" borderId="1" xfId="0" applyFont="1" applyFill="1" applyBorder="1" applyAlignment="1">
      <alignment horizontal="center" vertical="center"/>
    </xf>
    <xf numFmtId="0" fontId="4" fillId="13" borderId="1" xfId="0" applyFont="1" applyFill="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4" fillId="13" borderId="2" xfId="0" applyFont="1" applyFill="1" applyBorder="1" applyAlignment="1">
      <alignment horizontal="center" vertical="center"/>
    </xf>
    <xf numFmtId="0" fontId="4" fillId="0" borderId="13" xfId="0" applyFont="1" applyBorder="1" applyAlignment="1">
      <alignment horizontal="center" vertical="center" wrapText="1"/>
    </xf>
    <xf numFmtId="0" fontId="0" fillId="0" borderId="12" xfId="0" applyBorder="1" applyAlignment="1">
      <alignment horizontal="center" vertical="center" wrapText="1"/>
    </xf>
    <xf numFmtId="0" fontId="8" fillId="0" borderId="25"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7" xfId="0" applyFont="1" applyBorder="1" applyAlignment="1">
      <alignment horizontal="center" vertical="center" wrapText="1"/>
    </xf>
    <xf numFmtId="0" fontId="4" fillId="0" borderId="80" xfId="0" applyFont="1" applyBorder="1" applyAlignment="1">
      <alignment horizontal="center" vertical="center"/>
    </xf>
    <xf numFmtId="0" fontId="4" fillId="0" borderId="49" xfId="0" applyFont="1" applyBorder="1" applyAlignment="1">
      <alignment horizontal="center" vertical="center"/>
    </xf>
    <xf numFmtId="0" fontId="4" fillId="0" borderId="58" xfId="0" applyFont="1" applyBorder="1" applyAlignment="1">
      <alignment horizontal="center" vertical="center"/>
    </xf>
    <xf numFmtId="0" fontId="2" fillId="16" borderId="80" xfId="0" applyFont="1" applyFill="1" applyBorder="1" applyAlignment="1">
      <alignment horizontal="left" vertical="center" wrapText="1"/>
    </xf>
    <xf numFmtId="0" fontId="2" fillId="16" borderId="49" xfId="0" applyFont="1" applyFill="1" applyBorder="1" applyAlignment="1">
      <alignment horizontal="left" vertical="center" wrapText="1"/>
    </xf>
    <xf numFmtId="0" fontId="2" fillId="16" borderId="50" xfId="0" applyFont="1" applyFill="1" applyBorder="1" applyAlignment="1">
      <alignment horizontal="left" vertical="center" wrapText="1"/>
    </xf>
    <xf numFmtId="0" fontId="0" fillId="0" borderId="20" xfId="0" applyBorder="1" applyAlignment="1">
      <alignment horizontal="center" vertical="center" wrapText="1"/>
    </xf>
    <xf numFmtId="0" fontId="0" fillId="0" borderId="27" xfId="0" applyBorder="1" applyAlignment="1">
      <alignment horizontal="center" vertical="center" wrapText="1"/>
    </xf>
    <xf numFmtId="0" fontId="2" fillId="16" borderId="19" xfId="0" applyFont="1" applyFill="1" applyBorder="1" applyAlignment="1">
      <alignment horizontal="left" vertical="center" wrapText="1"/>
    </xf>
    <xf numFmtId="0" fontId="2" fillId="16" borderId="21" xfId="0" applyFont="1" applyFill="1" applyBorder="1" applyAlignment="1">
      <alignment horizontal="left" vertical="center" wrapText="1"/>
    </xf>
    <xf numFmtId="0" fontId="2" fillId="16" borderId="41" xfId="0" applyFont="1" applyFill="1" applyBorder="1" applyAlignment="1">
      <alignment horizontal="left" vertical="center" wrapText="1"/>
    </xf>
    <xf numFmtId="0" fontId="2" fillId="16" borderId="24" xfId="0" applyFont="1" applyFill="1" applyBorder="1" applyAlignment="1">
      <alignment horizontal="left" vertical="center" wrapText="1"/>
    </xf>
    <xf numFmtId="0" fontId="7" fillId="16" borderId="89" xfId="0" applyFont="1" applyFill="1" applyBorder="1" applyAlignment="1">
      <alignment horizontal="left"/>
    </xf>
    <xf numFmtId="0" fontId="7" fillId="16" borderId="84" xfId="0" applyFont="1" applyFill="1" applyBorder="1" applyAlignment="1">
      <alignment horizontal="left"/>
    </xf>
    <xf numFmtId="0" fontId="1" fillId="16" borderId="53" xfId="0" applyFont="1" applyFill="1" applyBorder="1" applyAlignment="1">
      <alignment horizontal="left" vertical="center" wrapText="1"/>
    </xf>
    <xf numFmtId="0" fontId="1" fillId="16" borderId="54" xfId="0" applyFont="1" applyFill="1" applyBorder="1" applyAlignment="1">
      <alignment horizontal="left" vertical="center" wrapText="1"/>
    </xf>
    <xf numFmtId="0" fontId="1" fillId="16" borderId="55" xfId="0" applyFont="1" applyFill="1" applyBorder="1" applyAlignment="1">
      <alignment horizontal="left" vertical="center" wrapText="1"/>
    </xf>
    <xf numFmtId="0" fontId="1" fillId="16" borderId="83" xfId="0" applyFont="1" applyFill="1" applyBorder="1" applyAlignment="1">
      <alignment horizontal="left" vertical="center" wrapText="1"/>
    </xf>
    <xf numFmtId="0" fontId="1" fillId="16" borderId="84" xfId="0" applyFont="1" applyFill="1" applyBorder="1" applyAlignment="1">
      <alignment horizontal="left" vertical="center" wrapText="1"/>
    </xf>
    <xf numFmtId="0" fontId="7" fillId="16" borderId="83" xfId="0" applyFont="1" applyFill="1" applyBorder="1" applyAlignment="1">
      <alignment horizontal="left"/>
    </xf>
    <xf numFmtId="0" fontId="1" fillId="16" borderId="89" xfId="0" applyFont="1" applyFill="1" applyBorder="1" applyAlignment="1">
      <alignment horizontal="left" vertical="center" wrapText="1"/>
    </xf>
    <xf numFmtId="0" fontId="2" fillId="16" borderId="26" xfId="0" applyFont="1" applyFill="1" applyBorder="1" applyAlignment="1">
      <alignment horizontal="left" vertical="center" wrapText="1"/>
    </xf>
    <xf numFmtId="0" fontId="2" fillId="16" borderId="40" xfId="0" applyFont="1" applyFill="1" applyBorder="1" applyAlignment="1">
      <alignment horizontal="left" vertical="center" wrapText="1"/>
    </xf>
    <xf numFmtId="0" fontId="25" fillId="0" borderId="0" xfId="0" applyFont="1" applyFill="1" applyBorder="1" applyAlignment="1">
      <alignment horizontal="center" vertical="top"/>
    </xf>
    <xf numFmtId="0" fontId="4" fillId="0" borderId="0" xfId="0" applyFont="1" applyFill="1" applyBorder="1" applyAlignment="1">
      <alignment horizontal="center" vertical="center" wrapText="1"/>
    </xf>
    <xf numFmtId="0" fontId="4" fillId="0" borderId="0" xfId="0" applyFont="1" applyFill="1" applyBorder="1" applyAlignment="1">
      <alignment horizontal="center"/>
    </xf>
    <xf numFmtId="0" fontId="4" fillId="0" borderId="0" xfId="0" applyFont="1" applyFill="1" applyBorder="1" applyAlignment="1">
      <alignment horizontal="center" vertical="center"/>
    </xf>
    <xf numFmtId="0" fontId="5" fillId="0" borderId="0" xfId="0" applyFont="1" applyFill="1" applyBorder="1" applyAlignment="1">
      <alignment horizontal="center"/>
    </xf>
    <xf numFmtId="0" fontId="2" fillId="0" borderId="0" xfId="0" applyFont="1" applyFill="1" applyBorder="1" applyAlignment="1">
      <alignment horizontal="left" vertical="center" wrapText="1"/>
    </xf>
    <xf numFmtId="0" fontId="25" fillId="0" borderId="0" xfId="0" applyFont="1" applyFill="1" applyBorder="1" applyAlignment="1">
      <alignment vertical="center" textRotation="90"/>
    </xf>
    <xf numFmtId="0" fontId="19" fillId="0" borderId="0" xfId="0" applyFont="1" applyFill="1" applyBorder="1" applyAlignment="1">
      <alignment horizontal="center"/>
    </xf>
    <xf numFmtId="0" fontId="19" fillId="0" borderId="0" xfId="0" applyFont="1" applyFill="1" applyBorder="1" applyAlignment="1">
      <alignment horizontal="center" vertical="center"/>
    </xf>
    <xf numFmtId="0" fontId="36" fillId="9" borderId="98"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7" borderId="31" xfId="0" applyFont="1" applyFill="1" applyBorder="1" applyAlignment="1" applyProtection="1">
      <alignment horizontal="center" vertical="center"/>
      <protection locked="0"/>
    </xf>
    <xf numFmtId="0" fontId="8" fillId="16" borderId="89" xfId="0" applyFont="1" applyFill="1" applyBorder="1" applyAlignment="1">
      <alignment horizontal="center" vertical="center"/>
    </xf>
    <xf numFmtId="0" fontId="8" fillId="16" borderId="83" xfId="0" applyFont="1" applyFill="1" applyBorder="1" applyAlignment="1">
      <alignment horizontal="center" vertical="center"/>
    </xf>
    <xf numFmtId="0" fontId="8" fillId="16" borderId="84" xfId="0" applyFont="1" applyFill="1" applyBorder="1" applyAlignment="1">
      <alignment horizontal="center" vertical="center"/>
    </xf>
    <xf numFmtId="0" fontId="6" fillId="0" borderId="1" xfId="0" applyFont="1" applyBorder="1" applyAlignment="1">
      <alignment horizontal="center" vertical="center" wrapText="1"/>
    </xf>
    <xf numFmtId="0" fontId="12" fillId="0" borderId="68"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69" xfId="0" applyFont="1" applyBorder="1" applyAlignment="1">
      <alignment horizontal="center" vertical="center" wrapText="1"/>
    </xf>
    <xf numFmtId="0" fontId="6" fillId="0" borderId="7" xfId="0"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6" fillId="0" borderId="1" xfId="0" applyFont="1" applyBorder="1" applyAlignment="1">
      <alignment horizontal="left"/>
    </xf>
    <xf numFmtId="0" fontId="6" fillId="0" borderId="3" xfId="0" applyFont="1" applyBorder="1" applyAlignment="1">
      <alignment horizontal="left"/>
    </xf>
    <xf numFmtId="0" fontId="6" fillId="0" borderId="7"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7" xfId="0" applyFont="1" applyBorder="1" applyAlignment="1">
      <alignment horizontal="center" vertical="center" wrapText="1"/>
    </xf>
    <xf numFmtId="0" fontId="6" fillId="0" borderId="9" xfId="0" applyFont="1" applyBorder="1" applyAlignment="1">
      <alignment horizontal="left" vertical="center" wrapText="1"/>
    </xf>
    <xf numFmtId="0" fontId="6" fillId="0" borderId="68" xfId="0" applyFont="1" applyBorder="1" applyAlignment="1">
      <alignment horizontal="center"/>
    </xf>
    <xf numFmtId="0" fontId="6" fillId="0" borderId="56" xfId="0" applyFont="1" applyBorder="1" applyAlignment="1">
      <alignment horizontal="center"/>
    </xf>
    <xf numFmtId="0" fontId="6" fillId="0" borderId="37" xfId="0" applyFont="1" applyBorder="1" applyAlignment="1">
      <alignment horizontal="center"/>
    </xf>
    <xf numFmtId="0" fontId="6" fillId="0" borderId="1" xfId="0" applyFont="1" applyBorder="1" applyAlignment="1" applyProtection="1">
      <alignment horizontal="justify" vertical="center" wrapText="1"/>
      <protection locked="0"/>
    </xf>
    <xf numFmtId="0" fontId="0" fillId="0" borderId="1" xfId="0" applyBorder="1" applyAlignment="1">
      <alignment horizontal="justify" vertical="center" wrapText="1"/>
    </xf>
    <xf numFmtId="0" fontId="6" fillId="24" borderId="1" xfId="0" applyFont="1" applyFill="1" applyBorder="1" applyAlignment="1" applyProtection="1">
      <alignment horizontal="justify" vertical="center" wrapText="1"/>
      <protection locked="0"/>
    </xf>
    <xf numFmtId="0" fontId="0" fillId="24" borderId="1" xfId="0" applyFill="1" applyBorder="1" applyAlignment="1">
      <alignment horizontal="justify" vertical="center" wrapText="1"/>
    </xf>
    <xf numFmtId="0" fontId="12"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7" fillId="0" borderId="8" xfId="0" applyFont="1" applyBorder="1" applyAlignment="1">
      <alignment horizontal="justify" vertical="top" wrapText="1"/>
    </xf>
    <xf numFmtId="0" fontId="0" fillId="0" borderId="2" xfId="0" applyBorder="1" applyAlignment="1">
      <alignment horizontal="justify" vertical="top" wrapText="1"/>
    </xf>
    <xf numFmtId="0" fontId="0" fillId="0" borderId="4" xfId="0" applyBorder="1" applyAlignment="1">
      <alignment horizontal="justify" vertical="top" wrapText="1"/>
    </xf>
    <xf numFmtId="0" fontId="6" fillId="0" borderId="7" xfId="0" applyFont="1" applyBorder="1" applyAlignment="1">
      <alignment horizontal="center" vertical="center"/>
    </xf>
    <xf numFmtId="0" fontId="6" fillId="0" borderId="5" xfId="0" applyFont="1" applyBorder="1" applyAlignment="1">
      <alignment horizontal="center" vertical="center"/>
    </xf>
    <xf numFmtId="0" fontId="4" fillId="3" borderId="1" xfId="0" applyFont="1" applyFill="1" applyBorder="1" applyAlignment="1" applyProtection="1">
      <alignment horizontal="justify" vertical="top" wrapText="1"/>
      <protection locked="0"/>
    </xf>
    <xf numFmtId="0" fontId="0" fillId="3" borderId="1" xfId="0" applyFont="1" applyFill="1" applyBorder="1" applyAlignment="1">
      <alignment horizontal="justify" vertical="top" wrapText="1"/>
    </xf>
    <xf numFmtId="0" fontId="6" fillId="0" borderId="1" xfId="0" applyFont="1" applyBorder="1" applyAlignment="1" applyProtection="1">
      <alignment horizontal="justify" vertical="top" wrapText="1"/>
      <protection locked="0"/>
    </xf>
    <xf numFmtId="0" fontId="0" fillId="0" borderId="1" xfId="0" applyBorder="1" applyAlignment="1">
      <alignment horizontal="justify" vertical="top" wrapText="1"/>
    </xf>
    <xf numFmtId="0" fontId="12" fillId="0" borderId="7" xfId="0" applyFont="1" applyBorder="1" applyAlignment="1">
      <alignment horizontal="center" vertical="center" wrapText="1"/>
    </xf>
    <xf numFmtId="0" fontId="12" fillId="0" borderId="1" xfId="0" applyFont="1" applyBorder="1" applyAlignment="1">
      <alignment horizontal="center" vertical="center" wrapText="1"/>
    </xf>
    <xf numFmtId="0" fontId="0" fillId="3" borderId="1" xfId="0" applyFill="1" applyBorder="1" applyAlignment="1">
      <alignment horizontal="justify" vertical="top" wrapText="1"/>
    </xf>
    <xf numFmtId="0" fontId="13" fillId="0" borderId="9" xfId="0" applyFont="1" applyBorder="1" applyAlignment="1">
      <alignment horizontal="center"/>
    </xf>
    <xf numFmtId="0" fontId="13" fillId="0" borderId="3" xfId="0" applyFont="1" applyBorder="1" applyAlignment="1">
      <alignment horizontal="center"/>
    </xf>
    <xf numFmtId="14" fontId="6" fillId="3" borderId="1" xfId="0" applyNumberFormat="1"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0" borderId="5"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8"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3" borderId="28" xfId="0" applyFont="1" applyFill="1" applyBorder="1" applyAlignment="1" applyProtection="1">
      <alignment horizontal="center" vertical="center" wrapText="1"/>
      <protection locked="0"/>
    </xf>
    <xf numFmtId="0" fontId="6" fillId="0" borderId="29" xfId="0" applyFont="1" applyBorder="1" applyAlignment="1">
      <alignment horizontal="left" wrapText="1"/>
    </xf>
    <xf numFmtId="0" fontId="6" fillId="0" borderId="3" xfId="0" applyFont="1" applyBorder="1" applyAlignment="1">
      <alignment horizontal="left" wrapText="1"/>
    </xf>
    <xf numFmtId="0" fontId="6" fillId="0" borderId="6" xfId="0" applyFont="1" applyBorder="1" applyAlignment="1">
      <alignment horizontal="left" wrapText="1"/>
    </xf>
  </cellXfs>
  <cellStyles count="1">
    <cellStyle name="Normal" xfId="0" builtinId="0"/>
  </cellStyles>
  <dxfs count="2">
    <dxf>
      <font>
        <b val="0"/>
        <i val="0"/>
        <color theme="1"/>
      </font>
      <fill>
        <patternFill>
          <bgColor theme="6"/>
        </patternFill>
      </fill>
    </dxf>
    <dxf>
      <fill>
        <patternFill>
          <bgColor theme="6"/>
        </patternFill>
      </fill>
    </dxf>
  </dxfs>
  <tableStyles count="0" defaultTableStyle="TableStyleMedium2" defaultPivotStyle="PivotStyleLight16"/>
  <colors>
    <mruColors>
      <color rgb="FFFFD2B3"/>
      <color rgb="FFFFA365"/>
      <color rgb="FFFF8837"/>
      <color rgb="FFFFD253"/>
      <color rgb="FFA568D2"/>
      <color rgb="FFD862B1"/>
      <color rgb="FFCC3399"/>
      <color rgb="FF009999"/>
      <color rgb="FFEF79AC"/>
      <color rgb="FFE943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492918</xdr:colOff>
      <xdr:row>36</xdr:row>
      <xdr:rowOff>1647826</xdr:rowOff>
    </xdr:from>
    <xdr:to>
      <xdr:col>4</xdr:col>
      <xdr:colOff>1359693</xdr:colOff>
      <xdr:row>36</xdr:row>
      <xdr:rowOff>1871664</xdr:rowOff>
    </xdr:to>
    <xdr:sp macro="" textlink="">
      <xdr:nvSpPr>
        <xdr:cNvPr id="4" name="CuadroTexto 3">
          <a:extLst>
            <a:ext uri="{FF2B5EF4-FFF2-40B4-BE49-F238E27FC236}">
              <a16:creationId xmlns="" xmlns:a16="http://schemas.microsoft.com/office/drawing/2014/main" id="{00000000-0008-0000-0000-000004000000}"/>
            </a:ext>
          </a:extLst>
        </xdr:cNvPr>
        <xdr:cNvSpPr txBox="1"/>
      </xdr:nvSpPr>
      <xdr:spPr>
        <a:xfrm>
          <a:off x="6522243" y="3452812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521494</xdr:colOff>
      <xdr:row>36</xdr:row>
      <xdr:rowOff>1914525</xdr:rowOff>
    </xdr:from>
    <xdr:to>
      <xdr:col>4</xdr:col>
      <xdr:colOff>1371600</xdr:colOff>
      <xdr:row>36</xdr:row>
      <xdr:rowOff>2095500</xdr:rowOff>
    </xdr:to>
    <xdr:sp macro="" textlink="">
      <xdr:nvSpPr>
        <xdr:cNvPr id="5" name="CuadroTexto 4">
          <a:extLst>
            <a:ext uri="{FF2B5EF4-FFF2-40B4-BE49-F238E27FC236}">
              <a16:creationId xmlns="" xmlns:a16="http://schemas.microsoft.com/office/drawing/2014/main" id="{00000000-0008-0000-0000-000005000000}"/>
            </a:ext>
          </a:extLst>
        </xdr:cNvPr>
        <xdr:cNvSpPr txBox="1"/>
      </xdr:nvSpPr>
      <xdr:spPr>
        <a:xfrm>
          <a:off x="6550819" y="34794825"/>
          <a:ext cx="850106" cy="180975"/>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521495</xdr:colOff>
      <xdr:row>36</xdr:row>
      <xdr:rowOff>2143125</xdr:rowOff>
    </xdr:from>
    <xdr:to>
      <xdr:col>4</xdr:col>
      <xdr:colOff>1388270</xdr:colOff>
      <xdr:row>36</xdr:row>
      <xdr:rowOff>2381250</xdr:rowOff>
    </xdr:to>
    <xdr:sp macro="" textlink="">
      <xdr:nvSpPr>
        <xdr:cNvPr id="6" name="CuadroTexto 5">
          <a:extLst>
            <a:ext uri="{FF2B5EF4-FFF2-40B4-BE49-F238E27FC236}">
              <a16:creationId xmlns="" xmlns:a16="http://schemas.microsoft.com/office/drawing/2014/main" id="{00000000-0008-0000-0000-000006000000}"/>
            </a:ext>
          </a:extLst>
        </xdr:cNvPr>
        <xdr:cNvSpPr txBox="1"/>
      </xdr:nvSpPr>
      <xdr:spPr>
        <a:xfrm>
          <a:off x="6550820" y="350234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542925</xdr:colOff>
      <xdr:row>36</xdr:row>
      <xdr:rowOff>2438400</xdr:rowOff>
    </xdr:from>
    <xdr:to>
      <xdr:col>4</xdr:col>
      <xdr:colOff>1419225</xdr:colOff>
      <xdr:row>36</xdr:row>
      <xdr:rowOff>2619375</xdr:rowOff>
    </xdr:to>
    <xdr:sp macro="" textlink="">
      <xdr:nvSpPr>
        <xdr:cNvPr id="7" name="CuadroTexto 6">
          <a:extLst>
            <a:ext uri="{FF2B5EF4-FFF2-40B4-BE49-F238E27FC236}">
              <a16:creationId xmlns="" xmlns:a16="http://schemas.microsoft.com/office/drawing/2014/main" id="{00000000-0008-0000-0000-000007000000}"/>
            </a:ext>
          </a:extLst>
        </xdr:cNvPr>
        <xdr:cNvSpPr txBox="1"/>
      </xdr:nvSpPr>
      <xdr:spPr>
        <a:xfrm>
          <a:off x="6572250" y="35318700"/>
          <a:ext cx="876300" cy="1809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45</xdr:row>
      <xdr:rowOff>1883568</xdr:rowOff>
    </xdr:from>
    <xdr:to>
      <xdr:col>5</xdr:col>
      <xdr:colOff>878680</xdr:colOff>
      <xdr:row>45</xdr:row>
      <xdr:rowOff>2093118</xdr:rowOff>
    </xdr:to>
    <xdr:sp macro="" textlink="">
      <xdr:nvSpPr>
        <xdr:cNvPr id="8" name="CuadroTexto 7">
          <a:extLst>
            <a:ext uri="{FF2B5EF4-FFF2-40B4-BE49-F238E27FC236}">
              <a16:creationId xmlns=""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45</xdr:row>
      <xdr:rowOff>2143125</xdr:rowOff>
    </xdr:from>
    <xdr:to>
      <xdr:col>5</xdr:col>
      <xdr:colOff>885825</xdr:colOff>
      <xdr:row>45</xdr:row>
      <xdr:rowOff>2340769</xdr:rowOff>
    </xdr:to>
    <xdr:sp macro="" textlink="">
      <xdr:nvSpPr>
        <xdr:cNvPr id="9" name="CuadroTexto 8">
          <a:extLst>
            <a:ext uri="{FF2B5EF4-FFF2-40B4-BE49-F238E27FC236}">
              <a16:creationId xmlns=""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45</xdr:row>
      <xdr:rowOff>2407443</xdr:rowOff>
    </xdr:from>
    <xdr:to>
      <xdr:col>5</xdr:col>
      <xdr:colOff>888206</xdr:colOff>
      <xdr:row>45</xdr:row>
      <xdr:rowOff>2607468</xdr:rowOff>
    </xdr:to>
    <xdr:sp macro="" textlink="">
      <xdr:nvSpPr>
        <xdr:cNvPr id="10" name="CuadroTexto 9">
          <a:extLst>
            <a:ext uri="{FF2B5EF4-FFF2-40B4-BE49-F238E27FC236}">
              <a16:creationId xmlns=""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45</xdr:row>
      <xdr:rowOff>2683670</xdr:rowOff>
    </xdr:from>
    <xdr:to>
      <xdr:col>5</xdr:col>
      <xdr:colOff>885825</xdr:colOff>
      <xdr:row>45</xdr:row>
      <xdr:rowOff>2876550</xdr:rowOff>
    </xdr:to>
    <xdr:sp macro="" textlink="">
      <xdr:nvSpPr>
        <xdr:cNvPr id="11" name="CuadroTexto 10">
          <a:extLst>
            <a:ext uri="{FF2B5EF4-FFF2-40B4-BE49-F238E27FC236}">
              <a16:creationId xmlns=""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45</xdr:row>
      <xdr:rowOff>1685925</xdr:rowOff>
    </xdr:from>
    <xdr:to>
      <xdr:col>3</xdr:col>
      <xdr:colOff>2686050</xdr:colOff>
      <xdr:row>45</xdr:row>
      <xdr:rowOff>3857625</xdr:rowOff>
    </xdr:to>
    <xdr:pic>
      <xdr:nvPicPr>
        <xdr:cNvPr id="12" name="Imagen 11">
          <a:extLst>
            <a:ext uri="{FF2B5EF4-FFF2-40B4-BE49-F238E27FC236}">
              <a16:creationId xmlns=""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45</xdr:row>
      <xdr:rowOff>1316831</xdr:rowOff>
    </xdr:from>
    <xdr:to>
      <xdr:col>4</xdr:col>
      <xdr:colOff>1543050</xdr:colOff>
      <xdr:row>45</xdr:row>
      <xdr:rowOff>4010025</xdr:rowOff>
    </xdr:to>
    <xdr:sp macro="" textlink="">
      <xdr:nvSpPr>
        <xdr:cNvPr id="13" name="CuadroTexto 12">
          <a:extLst>
            <a:ext uri="{FF2B5EF4-FFF2-40B4-BE49-F238E27FC236}">
              <a16:creationId xmlns=""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431800</xdr:colOff>
      <xdr:row>28</xdr:row>
      <xdr:rowOff>107950</xdr:rowOff>
    </xdr:from>
    <xdr:to>
      <xdr:col>15</xdr:col>
      <xdr:colOff>479425</xdr:colOff>
      <xdr:row>33</xdr:row>
      <xdr:rowOff>565150</xdr:rowOff>
    </xdr:to>
    <xdr:pic>
      <xdr:nvPicPr>
        <xdr:cNvPr id="17" name="Imagen 16">
          <a:extLst>
            <a:ext uri="{FF2B5EF4-FFF2-40B4-BE49-F238E27FC236}">
              <a16:creationId xmlns=""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156700" y="26406475"/>
          <a:ext cx="6905625" cy="4333875"/>
        </a:xfrm>
        <a:prstGeom prst="rect">
          <a:avLst/>
        </a:prstGeom>
      </xdr:spPr>
    </xdr:pic>
    <xdr:clientData/>
  </xdr:twoCellAnchor>
  <xdr:twoCellAnchor editAs="oneCell">
    <xdr:from>
      <xdr:col>6</xdr:col>
      <xdr:colOff>460375</xdr:colOff>
      <xdr:row>33</xdr:row>
      <xdr:rowOff>530225</xdr:rowOff>
    </xdr:from>
    <xdr:to>
      <xdr:col>15</xdr:col>
      <xdr:colOff>492125</xdr:colOff>
      <xdr:row>36</xdr:row>
      <xdr:rowOff>631824</xdr:rowOff>
    </xdr:to>
    <xdr:pic>
      <xdr:nvPicPr>
        <xdr:cNvPr id="18" name="Imagen 17">
          <a:extLst>
            <a:ext uri="{FF2B5EF4-FFF2-40B4-BE49-F238E27FC236}">
              <a16:creationId xmlns=""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185275" y="29390975"/>
          <a:ext cx="6889750" cy="2806700"/>
        </a:xfrm>
        <a:prstGeom prst="rect">
          <a:avLst/>
        </a:prstGeom>
      </xdr:spPr>
    </xdr:pic>
    <xdr:clientData/>
  </xdr:twoCellAnchor>
  <xdr:twoCellAnchor editAs="oneCell">
    <xdr:from>
      <xdr:col>6</xdr:col>
      <xdr:colOff>488156</xdr:colOff>
      <xdr:row>36</xdr:row>
      <xdr:rowOff>676274</xdr:rowOff>
    </xdr:from>
    <xdr:to>
      <xdr:col>14</xdr:col>
      <xdr:colOff>297657</xdr:colOff>
      <xdr:row>39</xdr:row>
      <xdr:rowOff>1104899</xdr:rowOff>
    </xdr:to>
    <xdr:pic>
      <xdr:nvPicPr>
        <xdr:cNvPr id="27" name="Imagen 26">
          <a:extLst>
            <a:ext uri="{FF2B5EF4-FFF2-40B4-BE49-F238E27FC236}">
              <a16:creationId xmlns=""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13056" y="33556574"/>
          <a:ext cx="5905501" cy="3638550"/>
        </a:xfrm>
        <a:prstGeom prst="rect">
          <a:avLst/>
        </a:prstGeom>
      </xdr:spPr>
    </xdr:pic>
    <xdr:clientData/>
  </xdr:twoCellAnchor>
  <xdr:twoCellAnchor>
    <xdr:from>
      <xdr:col>0</xdr:col>
      <xdr:colOff>133350</xdr:colOff>
      <xdr:row>42</xdr:row>
      <xdr:rowOff>933450</xdr:rowOff>
    </xdr:from>
    <xdr:to>
      <xdr:col>1</xdr:col>
      <xdr:colOff>466725</xdr:colOff>
      <xdr:row>42</xdr:row>
      <xdr:rowOff>2114550</xdr:rowOff>
    </xdr:to>
    <xdr:sp macro="" textlink="">
      <xdr:nvSpPr>
        <xdr:cNvPr id="36" name="CuadroTexto 35">
          <a:extLst>
            <a:ext uri="{FF2B5EF4-FFF2-40B4-BE49-F238E27FC236}">
              <a16:creationId xmlns=""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42</xdr:row>
      <xdr:rowOff>895350</xdr:rowOff>
    </xdr:from>
    <xdr:to>
      <xdr:col>5</xdr:col>
      <xdr:colOff>857250</xdr:colOff>
      <xdr:row>42</xdr:row>
      <xdr:rowOff>2200275</xdr:rowOff>
    </xdr:to>
    <xdr:pic>
      <xdr:nvPicPr>
        <xdr:cNvPr id="37" name="Imagen 36">
          <a:extLst>
            <a:ext uri="{FF2B5EF4-FFF2-40B4-BE49-F238E27FC236}">
              <a16:creationId xmlns=""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45</xdr:row>
      <xdr:rowOff>1381125</xdr:rowOff>
    </xdr:from>
    <xdr:to>
      <xdr:col>3</xdr:col>
      <xdr:colOff>2657475</xdr:colOff>
      <xdr:row>45</xdr:row>
      <xdr:rowOff>1704975</xdr:rowOff>
    </xdr:to>
    <xdr:sp macro="" textlink="">
      <xdr:nvSpPr>
        <xdr:cNvPr id="39" name="CuadroTexto 38">
          <a:extLst>
            <a:ext uri="{FF2B5EF4-FFF2-40B4-BE49-F238E27FC236}">
              <a16:creationId xmlns=""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20108</xdr:colOff>
      <xdr:row>45</xdr:row>
      <xdr:rowOff>3890432</xdr:rowOff>
    </xdr:from>
    <xdr:to>
      <xdr:col>5</xdr:col>
      <xdr:colOff>887942</xdr:colOff>
      <xdr:row>45</xdr:row>
      <xdr:rowOff>4514849</xdr:rowOff>
    </xdr:to>
    <xdr:sp macro="" textlink="">
      <xdr:nvSpPr>
        <xdr:cNvPr id="40" name="CuadroTexto 39">
          <a:extLst>
            <a:ext uri="{FF2B5EF4-FFF2-40B4-BE49-F238E27FC236}">
              <a16:creationId xmlns="" xmlns:a16="http://schemas.microsoft.com/office/drawing/2014/main" id="{00000000-0008-0000-0000-000028000000}"/>
            </a:ext>
          </a:extLst>
        </xdr:cNvPr>
        <xdr:cNvSpPr txBox="1"/>
      </xdr:nvSpPr>
      <xdr:spPr>
        <a:xfrm>
          <a:off x="20108" y="46781507"/>
          <a:ext cx="8564034" cy="6244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a:latin typeface="Arial" panose="020B0604020202020204" pitchFamily="34" charset="0"/>
              <a:cs typeface="Arial" panose="020B0604020202020204" pitchFamily="34" charset="0"/>
            </a:rPr>
            <a:t>                                                                                                                       </a:t>
          </a:r>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a:t>
          </a:r>
          <a:r>
            <a:rPr lang="es-CO" sz="1100" baseline="0">
              <a:latin typeface="Arial" panose="020B0604020202020204" pitchFamily="34" charset="0"/>
              <a:cs typeface="Arial" panose="020B0604020202020204" pitchFamily="34" charset="0"/>
            </a:rPr>
            <a:t> </a:t>
          </a:r>
          <a:r>
            <a:rPr lang="es-CO" sz="1100" b="1" baseline="0">
              <a:solidFill>
                <a:schemeClr val="dk1"/>
              </a:solidFill>
              <a:effectLst/>
              <a:latin typeface="+mn-lt"/>
              <a:ea typeface="+mn-ea"/>
              <a:cs typeface="+mn-cs"/>
            </a:rPr>
            <a:t>SELECCIONAR </a:t>
          </a:r>
          <a:r>
            <a:rPr lang="es-CO" sz="1100" b="0" baseline="0">
              <a:solidFill>
                <a:schemeClr val="dk1"/>
              </a:solidFill>
              <a:effectLst/>
              <a:latin typeface="+mn-lt"/>
              <a:ea typeface="+mn-ea"/>
              <a:cs typeface="+mn-cs"/>
            </a:rPr>
            <a:t>de la lista desplegable que aparece en las casillas de: probabilidad de ocurrencia e impacto, los resultados obtenidos con anterioridad, a fin de que se diligencien automáticamente en el formato posterior.</a:t>
          </a:r>
          <a:endParaRPr lang="es-CO">
            <a:effectLst/>
          </a:endParaRPr>
        </a:p>
        <a:p>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44</xdr:row>
      <xdr:rowOff>222250</xdr:rowOff>
    </xdr:from>
    <xdr:to>
      <xdr:col>14</xdr:col>
      <xdr:colOff>730249</xdr:colOff>
      <xdr:row>45</xdr:row>
      <xdr:rowOff>4074583</xdr:rowOff>
    </xdr:to>
    <xdr:pic>
      <xdr:nvPicPr>
        <xdr:cNvPr id="14" name="Imagen 13">
          <a:extLst>
            <a:ext uri="{FF2B5EF4-FFF2-40B4-BE49-F238E27FC236}">
              <a16:creationId xmlns=""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xdr:from>
      <xdr:col>4</xdr:col>
      <xdr:colOff>838200</xdr:colOff>
      <xdr:row>45</xdr:row>
      <xdr:rowOff>1238250</xdr:rowOff>
    </xdr:from>
    <xdr:to>
      <xdr:col>6</xdr:col>
      <xdr:colOff>676275</xdr:colOff>
      <xdr:row>45</xdr:row>
      <xdr:rowOff>1733550</xdr:rowOff>
    </xdr:to>
    <xdr:cxnSp macro="">
      <xdr:nvCxnSpPr>
        <xdr:cNvPr id="16" name="Conector angular 15">
          <a:extLst>
            <a:ext uri="{FF2B5EF4-FFF2-40B4-BE49-F238E27FC236}">
              <a16:creationId xmlns="" xmlns:a16="http://schemas.microsoft.com/office/drawing/2014/main" id="{00000000-0008-0000-0000-000010000000}"/>
            </a:ext>
          </a:extLst>
        </xdr:cNvPr>
        <xdr:cNvCxnSpPr/>
      </xdr:nvCxnSpPr>
      <xdr:spPr>
        <a:xfrm>
          <a:off x="6867525" y="44129325"/>
          <a:ext cx="2533650" cy="495300"/>
        </a:xfrm>
        <a:prstGeom prst="bentConnector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285747</xdr:colOff>
      <xdr:row>47</xdr:row>
      <xdr:rowOff>81644</xdr:rowOff>
    </xdr:from>
    <xdr:to>
      <xdr:col>16</xdr:col>
      <xdr:colOff>122462</xdr:colOff>
      <xdr:row>48</xdr:row>
      <xdr:rowOff>3265715</xdr:rowOff>
    </xdr:to>
    <xdr:pic>
      <xdr:nvPicPr>
        <xdr:cNvPr id="22" name="Imagen 21">
          <a:extLst>
            <a:ext uri="{FF2B5EF4-FFF2-40B4-BE49-F238E27FC236}">
              <a16:creationId xmlns=""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021533" y="47693037"/>
          <a:ext cx="7456715" cy="3537857"/>
        </a:xfrm>
        <a:prstGeom prst="rect">
          <a:avLst/>
        </a:prstGeom>
      </xdr:spPr>
    </xdr:pic>
    <xdr:clientData/>
  </xdr:twoCellAnchor>
  <xdr:twoCellAnchor>
    <xdr:from>
      <xdr:col>4</xdr:col>
      <xdr:colOff>222137</xdr:colOff>
      <xdr:row>48</xdr:row>
      <xdr:rowOff>1848871</xdr:rowOff>
    </xdr:from>
    <xdr:to>
      <xdr:col>6</xdr:col>
      <xdr:colOff>307862</xdr:colOff>
      <xdr:row>48</xdr:row>
      <xdr:rowOff>2010799</xdr:rowOff>
    </xdr:to>
    <xdr:cxnSp macro="">
      <xdr:nvCxnSpPr>
        <xdr:cNvPr id="24" name="Conector angular 23">
          <a:extLst>
            <a:ext uri="{FF2B5EF4-FFF2-40B4-BE49-F238E27FC236}">
              <a16:creationId xmlns="" xmlns:a16="http://schemas.microsoft.com/office/drawing/2014/main" id="{00000000-0008-0000-0000-000018000000}"/>
            </a:ext>
          </a:extLst>
        </xdr:cNvPr>
        <xdr:cNvCxnSpPr/>
      </xdr:nvCxnSpPr>
      <xdr:spPr>
        <a:xfrm flipV="1">
          <a:off x="6251462" y="49892971"/>
          <a:ext cx="2781300" cy="161928"/>
        </a:xfrm>
        <a:prstGeom prst="bentConnector3">
          <a:avLst>
            <a:gd name="adj1" fmla="val 7397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6</xdr:col>
      <xdr:colOff>544287</xdr:colOff>
      <xdr:row>48</xdr:row>
      <xdr:rowOff>3401784</xdr:rowOff>
    </xdr:from>
    <xdr:to>
      <xdr:col>15</xdr:col>
      <xdr:colOff>693965</xdr:colOff>
      <xdr:row>49</xdr:row>
      <xdr:rowOff>653141</xdr:rowOff>
    </xdr:to>
    <xdr:pic>
      <xdr:nvPicPr>
        <xdr:cNvPr id="26" name="Imagen 25">
          <a:extLst>
            <a:ext uri="{FF2B5EF4-FFF2-40B4-BE49-F238E27FC236}">
              <a16:creationId xmlns=""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xdr:from>
      <xdr:col>4</xdr:col>
      <xdr:colOff>657225</xdr:colOff>
      <xdr:row>48</xdr:row>
      <xdr:rowOff>3114675</xdr:rowOff>
    </xdr:from>
    <xdr:to>
      <xdr:col>8</xdr:col>
      <xdr:colOff>476250</xdr:colOff>
      <xdr:row>48</xdr:row>
      <xdr:rowOff>3648075</xdr:rowOff>
    </xdr:to>
    <xdr:cxnSp macro="">
      <xdr:nvCxnSpPr>
        <xdr:cNvPr id="30" name="Conector angular 29">
          <a:extLst>
            <a:ext uri="{FF2B5EF4-FFF2-40B4-BE49-F238E27FC236}">
              <a16:creationId xmlns="" xmlns:a16="http://schemas.microsoft.com/office/drawing/2014/main" id="{00000000-0008-0000-0000-00001E000000}"/>
            </a:ext>
          </a:extLst>
        </xdr:cNvPr>
        <xdr:cNvCxnSpPr/>
      </xdr:nvCxnSpPr>
      <xdr:spPr>
        <a:xfrm>
          <a:off x="6686550" y="51158775"/>
          <a:ext cx="4038600" cy="533400"/>
        </a:xfrm>
        <a:prstGeom prst="bentConnector3">
          <a:avLst>
            <a:gd name="adj1" fmla="val 55660"/>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638175</xdr:colOff>
      <xdr:row>30</xdr:row>
      <xdr:rowOff>1143000</xdr:rowOff>
    </xdr:from>
    <xdr:to>
      <xdr:col>6</xdr:col>
      <xdr:colOff>561975</xdr:colOff>
      <xdr:row>30</xdr:row>
      <xdr:rowOff>1562100</xdr:rowOff>
    </xdr:to>
    <xdr:cxnSp macro="">
      <xdr:nvCxnSpPr>
        <xdr:cNvPr id="60" name="Conector angular 59">
          <a:extLst>
            <a:ext uri="{FF2B5EF4-FFF2-40B4-BE49-F238E27FC236}">
              <a16:creationId xmlns="" xmlns:a16="http://schemas.microsoft.com/office/drawing/2014/main" id="{00000000-0008-0000-0000-00003C000000}"/>
            </a:ext>
          </a:extLst>
        </xdr:cNvPr>
        <xdr:cNvCxnSpPr/>
      </xdr:nvCxnSpPr>
      <xdr:spPr>
        <a:xfrm>
          <a:off x="2895600" y="27993975"/>
          <a:ext cx="6391275" cy="419100"/>
        </a:xfrm>
        <a:prstGeom prst="bentConnector3">
          <a:avLst>
            <a:gd name="adj1" fmla="val 92623"/>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2981325</xdr:colOff>
      <xdr:row>36</xdr:row>
      <xdr:rowOff>1114425</xdr:rowOff>
    </xdr:from>
    <xdr:to>
      <xdr:col>6</xdr:col>
      <xdr:colOff>695325</xdr:colOff>
      <xdr:row>36</xdr:row>
      <xdr:rowOff>1447800</xdr:rowOff>
    </xdr:to>
    <xdr:cxnSp macro="">
      <xdr:nvCxnSpPr>
        <xdr:cNvPr id="67" name="Conector angular 66">
          <a:extLst>
            <a:ext uri="{FF2B5EF4-FFF2-40B4-BE49-F238E27FC236}">
              <a16:creationId xmlns="" xmlns:a16="http://schemas.microsoft.com/office/drawing/2014/main" id="{00000000-0008-0000-0000-000043000000}"/>
            </a:ext>
          </a:extLst>
        </xdr:cNvPr>
        <xdr:cNvCxnSpPr/>
      </xdr:nvCxnSpPr>
      <xdr:spPr>
        <a:xfrm>
          <a:off x="6000750" y="33994725"/>
          <a:ext cx="3419475" cy="333375"/>
        </a:xfrm>
        <a:prstGeom prst="bentConnector3">
          <a:avLst>
            <a:gd name="adj1" fmla="val 71170"/>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 xmlns:a16="http://schemas.microsoft.com/office/drawing/2014/main" id="{00000000-0008-0000-0B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 consecuencias establecidas en la pestaña  en la pestaña  descripción del riesgo vs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 xmlns:a16="http://schemas.microsoft.com/office/drawing/2014/main" id="{00000000-0008-0000-0B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 xmlns:a16="http://schemas.microsoft.com/office/drawing/2014/main" id="{00000000-0008-0000-0B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Para</a:t>
          </a:r>
          <a:r>
            <a:rPr lang="es-CO" sz="1200" baseline="0">
              <a:latin typeface="Arial" panose="020B0604020202020204" pitchFamily="34" charset="0"/>
              <a:cs typeface="Arial" panose="020B0604020202020204" pitchFamily="34" charset="0"/>
            </a:rPr>
            <a:t> calificar el impacto de este riesgo, se consultó en  la pestaña decripción las consecuencias de la materialización del riesgo vs las consecuencias cualitativas en la matriz de impacto encontrando que sólo el nivel de impacto mayor contiene sanción por parte del ente de control. </a:t>
          </a:r>
          <a:r>
            <a:rPr lang="es-CO" sz="1200">
              <a:latin typeface="Arial" panose="020B0604020202020204" pitchFamily="34" charset="0"/>
              <a:cs typeface="Arial" panose="020B0604020202020204" pitchFamily="34" charset="0"/>
            </a:rPr>
            <a:t>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 xmlns:a16="http://schemas.microsoft.com/office/drawing/2014/main" id="{00000000-0008-0000-0B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 xmlns:a16="http://schemas.microsoft.com/office/drawing/2014/main" id="{00000000-0008-0000-0D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 xmlns:a16="http://schemas.microsoft.com/office/drawing/2014/main" id="{00000000-0008-0000-0D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 xmlns:a16="http://schemas.microsoft.com/office/drawing/2014/main" id="{00000000-0008-0000-0D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 xmlns:a16="http://schemas.microsoft.com/office/drawing/2014/main" id="{00000000-0008-0000-0D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 xmlns:a16="http://schemas.microsoft.com/office/drawing/2014/main" id="{00000000-0008-0000-0D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 xmlns:a16="http://schemas.microsoft.com/office/drawing/2014/main" id="{00000000-0008-0000-0D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 xmlns:a16="http://schemas.microsoft.com/office/drawing/2014/main" id="{00000000-0008-0000-0D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 xmlns:a16="http://schemas.microsoft.com/office/drawing/2014/main" id="{00000000-0008-0000-0D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 xmlns:a16="http://schemas.microsoft.com/office/drawing/2014/main" id="{00000000-0008-0000-0D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 xmlns:a16="http://schemas.microsoft.com/office/drawing/2014/main" id="{00000000-0008-0000-0D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 xmlns:a16="http://schemas.microsoft.com/office/drawing/2014/main" id="{00000000-0008-0000-0D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 xmlns:a16="http://schemas.microsoft.com/office/drawing/2014/main" id="{00000000-0008-0000-0D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 xmlns:a16="http://schemas.microsoft.com/office/drawing/2014/main" id="{00000000-0008-0000-0D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 xmlns:a16="http://schemas.microsoft.com/office/drawing/2014/main" id="{00000000-0008-0000-0D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 xmlns:a16="http://schemas.microsoft.com/office/drawing/2014/main" id="{00000000-0008-0000-0D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 xmlns:a16="http://schemas.microsoft.com/office/drawing/2014/main" id="{00000000-0008-0000-0D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 xmlns:a16="http://schemas.microsoft.com/office/drawing/2014/main" id="{00000000-0008-0000-0D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 xmlns:a16="http://schemas.microsoft.com/office/drawing/2014/main" id="{00000000-0008-0000-0D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 xmlns:a16="http://schemas.microsoft.com/office/drawing/2014/main" id="{00000000-0008-0000-0D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 xmlns:a16="http://schemas.microsoft.com/office/drawing/2014/main" id="{00000000-0008-0000-0D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 xmlns:a16="http://schemas.microsoft.com/office/drawing/2014/main" id="{00000000-0008-0000-0D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 xmlns:a16="http://schemas.microsoft.com/office/drawing/2014/main" id="{00000000-0008-0000-0D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 xmlns:a16="http://schemas.microsoft.com/office/drawing/2014/main" id="{00000000-0008-0000-0D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10</xdr:row>
      <xdr:rowOff>108856</xdr:rowOff>
    </xdr:from>
    <xdr:to>
      <xdr:col>21</xdr:col>
      <xdr:colOff>27214</xdr:colOff>
      <xdr:row>23</xdr:row>
      <xdr:rowOff>122465</xdr:rowOff>
    </xdr:to>
    <xdr:pic>
      <xdr:nvPicPr>
        <xdr:cNvPr id="28" name="Imagen 27">
          <a:extLst>
            <a:ext uri="{FF2B5EF4-FFF2-40B4-BE49-F238E27FC236}">
              <a16:creationId xmlns="" xmlns:a16="http://schemas.microsoft.com/office/drawing/2014/main" id="{00000000-0008-0000-0D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150929" y="2925535"/>
          <a:ext cx="6994071" cy="4367894"/>
        </a:xfrm>
        <a:prstGeom prst="rect">
          <a:avLst/>
        </a:prstGeom>
      </xdr:spPr>
    </xdr:pic>
    <xdr:clientData/>
  </xdr:twoCellAnchor>
  <xdr:twoCellAnchor>
    <xdr:from>
      <xdr:col>11</xdr:col>
      <xdr:colOff>0</xdr:colOff>
      <xdr:row>15</xdr:row>
      <xdr:rowOff>163286</xdr:rowOff>
    </xdr:from>
    <xdr:to>
      <xdr:col>12</xdr:col>
      <xdr:colOff>152400</xdr:colOff>
      <xdr:row>17</xdr:row>
      <xdr:rowOff>315686</xdr:rowOff>
    </xdr:to>
    <xdr:cxnSp macro="">
      <xdr:nvCxnSpPr>
        <xdr:cNvPr id="23" name="Conector angular 22">
          <a:extLst>
            <a:ext uri="{FF2B5EF4-FFF2-40B4-BE49-F238E27FC236}">
              <a16:creationId xmlns="" xmlns:a16="http://schemas.microsoft.com/office/drawing/2014/main" id="{00000000-0008-0000-0D00-000017000000}"/>
            </a:ext>
          </a:extLst>
        </xdr:cNvPr>
        <xdr:cNvCxnSpPr/>
      </xdr:nvCxnSpPr>
      <xdr:spPr>
        <a:xfrm>
          <a:off x="9497786" y="4286250"/>
          <a:ext cx="914400" cy="914400"/>
        </a:xfrm>
        <a:prstGeom prst="bentConnector3">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57150</xdr:colOff>
      <xdr:row>10</xdr:row>
      <xdr:rowOff>76200</xdr:rowOff>
    </xdr:from>
    <xdr:to>
      <xdr:col>11</xdr:col>
      <xdr:colOff>666750</xdr:colOff>
      <xdr:row>11</xdr:row>
      <xdr:rowOff>200025</xdr:rowOff>
    </xdr:to>
    <xdr:sp macro="" textlink="">
      <xdr:nvSpPr>
        <xdr:cNvPr id="29" name="Flecha: doblada 28">
          <a:extLst>
            <a:ext uri="{FF2B5EF4-FFF2-40B4-BE49-F238E27FC236}">
              <a16:creationId xmlns="" xmlns:a16="http://schemas.microsoft.com/office/drawing/2014/main" id="{F19F07A1-5E8C-4080-867B-A020226872A3}"/>
            </a:ext>
          </a:extLst>
        </xdr:cNvPr>
        <xdr:cNvSpPr/>
      </xdr:nvSpPr>
      <xdr:spPr>
        <a:xfrm rot="10800000">
          <a:off x="9563100" y="28860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1171575</xdr:colOff>
      <xdr:row>9</xdr:row>
      <xdr:rowOff>0</xdr:rowOff>
    </xdr:from>
    <xdr:to>
      <xdr:col>12</xdr:col>
      <xdr:colOff>666750</xdr:colOff>
      <xdr:row>10</xdr:row>
      <xdr:rowOff>142875</xdr:rowOff>
    </xdr:to>
    <xdr:sp macro="" textlink="">
      <xdr:nvSpPr>
        <xdr:cNvPr id="30" name="CuadroTexto 29">
          <a:extLst>
            <a:ext uri="{FF2B5EF4-FFF2-40B4-BE49-F238E27FC236}">
              <a16:creationId xmlns="" xmlns:a16="http://schemas.microsoft.com/office/drawing/2014/main" id="{E4353AAB-D25E-4F40-92D2-C9DB2AE656FE}"/>
            </a:ext>
          </a:extLst>
        </xdr:cNvPr>
        <xdr:cNvSpPr txBox="1"/>
      </xdr:nvSpPr>
      <xdr:spPr>
        <a:xfrm>
          <a:off x="9496425" y="256222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490435</xdr:colOff>
      <xdr:row>0</xdr:row>
      <xdr:rowOff>168613</xdr:rowOff>
    </xdr:from>
    <xdr:to>
      <xdr:col>9</xdr:col>
      <xdr:colOff>1180998</xdr:colOff>
      <xdr:row>3</xdr:row>
      <xdr:rowOff>140038</xdr:rowOff>
    </xdr:to>
    <xdr:pic>
      <xdr:nvPicPr>
        <xdr:cNvPr id="3203" name="1 Imagen" descr="logocapitalmusical">
          <a:extLst>
            <a:ext uri="{FF2B5EF4-FFF2-40B4-BE49-F238E27FC236}">
              <a16:creationId xmlns="" xmlns:a16="http://schemas.microsoft.com/office/drawing/2014/main" id="{00000000-0008-0000-0F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490435</xdr:colOff>
      <xdr:row>0</xdr:row>
      <xdr:rowOff>168613</xdr:rowOff>
    </xdr:from>
    <xdr:to>
      <xdr:col>9</xdr:col>
      <xdr:colOff>1180998</xdr:colOff>
      <xdr:row>3</xdr:row>
      <xdr:rowOff>140038</xdr:rowOff>
    </xdr:to>
    <xdr:pic>
      <xdr:nvPicPr>
        <xdr:cNvPr id="4" name="1 Imagen" descr="logocapitalmusical">
          <a:extLst>
            <a:ext uri="{FF2B5EF4-FFF2-40B4-BE49-F238E27FC236}">
              <a16:creationId xmlns=""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232833</xdr:colOff>
      <xdr:row>0</xdr:row>
      <xdr:rowOff>179916</xdr:rowOff>
    </xdr:from>
    <xdr:to>
      <xdr:col>0</xdr:col>
      <xdr:colOff>1792552</xdr:colOff>
      <xdr:row>2</xdr:row>
      <xdr:rowOff>384968</xdr:rowOff>
    </xdr:to>
    <xdr:pic>
      <xdr:nvPicPr>
        <xdr:cNvPr id="5" name="4 Imagen" descr="logotipo alcaldia version para documentos word">
          <a:extLst>
            <a:ext uri="{FF2B5EF4-FFF2-40B4-BE49-F238E27FC236}">
              <a16:creationId xmlns="" xmlns:a16="http://schemas.microsoft.com/office/drawing/2014/main" id="{00000000-0008-0000-0F00-000005000000}"/>
            </a:ext>
          </a:extLst>
        </xdr:cNvPr>
        <xdr:cNvPicPr/>
      </xdr:nvPicPr>
      <xdr:blipFill>
        <a:blip xmlns:r="http://schemas.openxmlformats.org/officeDocument/2006/relationships" r:embed="rId2"/>
        <a:srcRect/>
        <a:stretch>
          <a:fillRect/>
        </a:stretch>
      </xdr:blipFill>
      <xdr:spPr bwMode="auto">
        <a:xfrm>
          <a:off x="232833" y="179916"/>
          <a:ext cx="1559719" cy="607219"/>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 xmlns:a16="http://schemas.microsoft.com/office/drawing/2014/main" id="{00000000-0008-0000-10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 xmlns:a16="http://schemas.microsoft.com/office/drawing/2014/main" id="{00000000-0008-0000-11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 xmlns:a16="http://schemas.microsoft.com/office/drawing/2014/main" id="{00000000-0008-0000-11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 xmlns:a16="http://schemas.microsoft.com/office/drawing/2014/main" id="{00000000-0008-0000-11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 xmlns:a16="http://schemas.microsoft.com/office/drawing/2014/main" id="{00000000-0008-0000-11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 xmlns:a16="http://schemas.microsoft.com/office/drawing/2014/main" id="{00000000-0008-0000-11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 xmlns:a16="http://schemas.microsoft.com/office/drawing/2014/main" id="{00000000-0008-0000-11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 xmlns:a16="http://schemas.microsoft.com/office/drawing/2014/main" id="{00000000-0008-0000-11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 xmlns:a16="http://schemas.microsoft.com/office/drawing/2014/main" id="{00000000-0008-0000-11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 xmlns:a16="http://schemas.microsoft.com/office/drawing/2014/main" id="{00000000-0008-0000-11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 xmlns:a16="http://schemas.microsoft.com/office/drawing/2014/main" id="{00000000-0008-0000-11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14</xdr:row>
      <xdr:rowOff>47625</xdr:rowOff>
    </xdr:from>
    <xdr:to>
      <xdr:col>2</xdr:col>
      <xdr:colOff>0</xdr:colOff>
      <xdr:row>15</xdr:row>
      <xdr:rowOff>31752</xdr:rowOff>
    </xdr:to>
    <xdr:cxnSp macro="">
      <xdr:nvCxnSpPr>
        <xdr:cNvPr id="26" name="5 Conector recto de flecha">
          <a:extLst>
            <a:ext uri="{FF2B5EF4-FFF2-40B4-BE49-F238E27FC236}">
              <a16:creationId xmlns="" xmlns:a16="http://schemas.microsoft.com/office/drawing/2014/main" id="{00000000-0008-0000-1100-00001A000000}"/>
            </a:ext>
          </a:extLst>
        </xdr:cNvPr>
        <xdr:cNvCxnSpPr/>
      </xdr:nvCxnSpPr>
      <xdr:spPr>
        <a:xfrm flipH="1" flipV="1">
          <a:off x="1514475" y="3352800"/>
          <a:ext cx="9525" cy="4413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 xmlns:a16="http://schemas.microsoft.com/office/drawing/2014/main" id="{00000000-0008-0000-11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133350</xdr:rowOff>
    </xdr:from>
    <xdr:to>
      <xdr:col>2</xdr:col>
      <xdr:colOff>0</xdr:colOff>
      <xdr:row>36</xdr:row>
      <xdr:rowOff>31751</xdr:rowOff>
    </xdr:to>
    <xdr:cxnSp macro="">
      <xdr:nvCxnSpPr>
        <xdr:cNvPr id="28" name="5 Conector recto de flecha">
          <a:extLst>
            <a:ext uri="{FF2B5EF4-FFF2-40B4-BE49-F238E27FC236}">
              <a16:creationId xmlns="" xmlns:a16="http://schemas.microsoft.com/office/drawing/2014/main" id="{00000000-0008-0000-1100-00001C000000}"/>
            </a:ext>
          </a:extLst>
        </xdr:cNvPr>
        <xdr:cNvCxnSpPr/>
      </xdr:nvCxnSpPr>
      <xdr:spPr>
        <a:xfrm flipH="1" flipV="1">
          <a:off x="1514475" y="9229725"/>
          <a:ext cx="9525" cy="3079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 xmlns:a16="http://schemas.microsoft.com/office/drawing/2014/main" id="{00000000-0008-0000-11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 xmlns:a16="http://schemas.microsoft.com/office/drawing/2014/main" id="{00000000-0008-0000-11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56</xdr:row>
      <xdr:rowOff>142875</xdr:rowOff>
    </xdr:from>
    <xdr:to>
      <xdr:col>2</xdr:col>
      <xdr:colOff>0</xdr:colOff>
      <xdr:row>57</xdr:row>
      <xdr:rowOff>31751</xdr:rowOff>
    </xdr:to>
    <xdr:cxnSp macro="">
      <xdr:nvCxnSpPr>
        <xdr:cNvPr id="32" name="5 Conector recto de flecha">
          <a:extLst>
            <a:ext uri="{FF2B5EF4-FFF2-40B4-BE49-F238E27FC236}">
              <a16:creationId xmlns="" xmlns:a16="http://schemas.microsoft.com/office/drawing/2014/main" id="{00000000-0008-0000-1100-000020000000}"/>
            </a:ext>
          </a:extLst>
        </xdr:cNvPr>
        <xdr:cNvCxnSpPr/>
      </xdr:nvCxnSpPr>
      <xdr:spPr>
        <a:xfrm flipH="1" flipV="1">
          <a:off x="1514475" y="15001875"/>
          <a:ext cx="9525"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 xmlns:a16="http://schemas.microsoft.com/office/drawing/2014/main" id="{00000000-0008-0000-11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47625</xdr:rowOff>
    </xdr:from>
    <xdr:to>
      <xdr:col>2</xdr:col>
      <xdr:colOff>0</xdr:colOff>
      <xdr:row>78</xdr:row>
      <xdr:rowOff>31752</xdr:rowOff>
    </xdr:to>
    <xdr:cxnSp macro="">
      <xdr:nvCxnSpPr>
        <xdr:cNvPr id="34" name="5 Conector recto de flecha">
          <a:extLst>
            <a:ext uri="{FF2B5EF4-FFF2-40B4-BE49-F238E27FC236}">
              <a16:creationId xmlns="" xmlns:a16="http://schemas.microsoft.com/office/drawing/2014/main" id="{00000000-0008-0000-1100-000022000000}"/>
            </a:ext>
          </a:extLst>
        </xdr:cNvPr>
        <xdr:cNvCxnSpPr/>
      </xdr:nvCxnSpPr>
      <xdr:spPr>
        <a:xfrm flipV="1">
          <a:off x="1524000" y="20754975"/>
          <a:ext cx="0" cy="5270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 xmlns:a16="http://schemas.microsoft.com/office/drawing/2014/main" id="{00000000-0008-0000-11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76200</xdr:rowOff>
    </xdr:from>
    <xdr:to>
      <xdr:col>2</xdr:col>
      <xdr:colOff>0</xdr:colOff>
      <xdr:row>99</xdr:row>
      <xdr:rowOff>31752</xdr:rowOff>
    </xdr:to>
    <xdr:cxnSp macro="">
      <xdr:nvCxnSpPr>
        <xdr:cNvPr id="36" name="5 Conector recto de flecha">
          <a:extLst>
            <a:ext uri="{FF2B5EF4-FFF2-40B4-BE49-F238E27FC236}">
              <a16:creationId xmlns="" xmlns:a16="http://schemas.microsoft.com/office/drawing/2014/main" id="{00000000-0008-0000-1100-000024000000}"/>
            </a:ext>
          </a:extLst>
        </xdr:cNvPr>
        <xdr:cNvCxnSpPr/>
      </xdr:nvCxnSpPr>
      <xdr:spPr>
        <a:xfrm flipV="1">
          <a:off x="1524000" y="26641425"/>
          <a:ext cx="0"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 xmlns:a16="http://schemas.microsoft.com/office/drawing/2014/main" id="{00000000-0008-0000-11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161925</xdr:rowOff>
    </xdr:from>
    <xdr:to>
      <xdr:col>2</xdr:col>
      <xdr:colOff>0</xdr:colOff>
      <xdr:row>120</xdr:row>
      <xdr:rowOff>31751</xdr:rowOff>
    </xdr:to>
    <xdr:cxnSp macro="">
      <xdr:nvCxnSpPr>
        <xdr:cNvPr id="38" name="5 Conector recto de flecha">
          <a:extLst>
            <a:ext uri="{FF2B5EF4-FFF2-40B4-BE49-F238E27FC236}">
              <a16:creationId xmlns="" xmlns:a16="http://schemas.microsoft.com/office/drawing/2014/main" id="{00000000-0008-0000-1100-000026000000}"/>
            </a:ext>
          </a:extLst>
        </xdr:cNvPr>
        <xdr:cNvCxnSpPr/>
      </xdr:nvCxnSpPr>
      <xdr:spPr>
        <a:xfrm flipV="1">
          <a:off x="1524000" y="32527875"/>
          <a:ext cx="0" cy="3746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 xmlns:a16="http://schemas.microsoft.com/office/drawing/2014/main" id="{00000000-0008-0000-11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200025</xdr:rowOff>
    </xdr:from>
    <xdr:to>
      <xdr:col>2</xdr:col>
      <xdr:colOff>0</xdr:colOff>
      <xdr:row>141</xdr:row>
      <xdr:rowOff>31751</xdr:rowOff>
    </xdr:to>
    <xdr:cxnSp macro="">
      <xdr:nvCxnSpPr>
        <xdr:cNvPr id="40" name="5 Conector recto de flecha">
          <a:extLst>
            <a:ext uri="{FF2B5EF4-FFF2-40B4-BE49-F238E27FC236}">
              <a16:creationId xmlns="" xmlns:a16="http://schemas.microsoft.com/office/drawing/2014/main" id="{00000000-0008-0000-1100-000028000000}"/>
            </a:ext>
          </a:extLst>
        </xdr:cNvPr>
        <xdr:cNvCxnSpPr/>
      </xdr:nvCxnSpPr>
      <xdr:spPr>
        <a:xfrm flipV="1">
          <a:off x="1524000" y="39023925"/>
          <a:ext cx="0" cy="41275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 xmlns:a16="http://schemas.microsoft.com/office/drawing/2014/main" id="{00000000-0008-0000-11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161</xdr:row>
      <xdr:rowOff>200025</xdr:rowOff>
    </xdr:from>
    <xdr:to>
      <xdr:col>2</xdr:col>
      <xdr:colOff>0</xdr:colOff>
      <xdr:row>162</xdr:row>
      <xdr:rowOff>31752</xdr:rowOff>
    </xdr:to>
    <xdr:cxnSp macro="">
      <xdr:nvCxnSpPr>
        <xdr:cNvPr id="42" name="5 Conector recto de flecha">
          <a:extLst>
            <a:ext uri="{FF2B5EF4-FFF2-40B4-BE49-F238E27FC236}">
              <a16:creationId xmlns="" xmlns:a16="http://schemas.microsoft.com/office/drawing/2014/main" id="{00000000-0008-0000-1100-00002A000000}"/>
            </a:ext>
          </a:extLst>
        </xdr:cNvPr>
        <xdr:cNvCxnSpPr/>
      </xdr:nvCxnSpPr>
      <xdr:spPr>
        <a:xfrm flipH="1" flipV="1">
          <a:off x="1514475" y="44958000"/>
          <a:ext cx="9525"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 xmlns:a16="http://schemas.microsoft.com/office/drawing/2014/main" id="{00000000-0008-0000-11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152400</xdr:rowOff>
    </xdr:from>
    <xdr:to>
      <xdr:col>2</xdr:col>
      <xdr:colOff>0</xdr:colOff>
      <xdr:row>184</xdr:row>
      <xdr:rowOff>31751</xdr:rowOff>
    </xdr:to>
    <xdr:cxnSp macro="">
      <xdr:nvCxnSpPr>
        <xdr:cNvPr id="44" name="5 Conector recto de flecha">
          <a:extLst>
            <a:ext uri="{FF2B5EF4-FFF2-40B4-BE49-F238E27FC236}">
              <a16:creationId xmlns="" xmlns:a16="http://schemas.microsoft.com/office/drawing/2014/main" id="{00000000-0008-0000-1100-00002C000000}"/>
            </a:ext>
          </a:extLst>
        </xdr:cNvPr>
        <xdr:cNvCxnSpPr/>
      </xdr:nvCxnSpPr>
      <xdr:spPr>
        <a:xfrm flipV="1">
          <a:off x="1524000" y="51177825"/>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 xmlns:a16="http://schemas.microsoft.com/office/drawing/2014/main" id="{00000000-0008-0000-11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152400</xdr:rowOff>
    </xdr:from>
    <xdr:to>
      <xdr:col>2</xdr:col>
      <xdr:colOff>0</xdr:colOff>
      <xdr:row>205</xdr:row>
      <xdr:rowOff>31751</xdr:rowOff>
    </xdr:to>
    <xdr:cxnSp macro="">
      <xdr:nvCxnSpPr>
        <xdr:cNvPr id="46" name="5 Conector recto de flecha">
          <a:extLst>
            <a:ext uri="{FF2B5EF4-FFF2-40B4-BE49-F238E27FC236}">
              <a16:creationId xmlns="" xmlns:a16="http://schemas.microsoft.com/office/drawing/2014/main" id="{00000000-0008-0000-1100-00002E000000}"/>
            </a:ext>
          </a:extLst>
        </xdr:cNvPr>
        <xdr:cNvCxnSpPr/>
      </xdr:nvCxnSpPr>
      <xdr:spPr>
        <a:xfrm flipV="1">
          <a:off x="1524000" y="57054750"/>
          <a:ext cx="0" cy="40322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 xmlns:a16="http://schemas.microsoft.com/office/drawing/2014/main" id="{00000000-0008-0000-11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19050</xdr:colOff>
      <xdr:row>10</xdr:row>
      <xdr:rowOff>167367</xdr:rowOff>
    </xdr:from>
    <xdr:to>
      <xdr:col>19</xdr:col>
      <xdr:colOff>345282</xdr:colOff>
      <xdr:row>17</xdr:row>
      <xdr:rowOff>336096</xdr:rowOff>
    </xdr:to>
    <xdr:pic>
      <xdr:nvPicPr>
        <xdr:cNvPr id="48" name="Imagen 47">
          <a:extLst>
            <a:ext uri="{FF2B5EF4-FFF2-40B4-BE49-F238E27FC236}">
              <a16:creationId xmlns="" xmlns:a16="http://schemas.microsoft.com/office/drawing/2014/main" id="{00000000-0008-0000-11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267825" y="261529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 xmlns:a16="http://schemas.microsoft.com/office/drawing/2014/main" id="{00000000-0008-0000-11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23132</xdr:colOff>
      <xdr:row>8</xdr:row>
      <xdr:rowOff>566057</xdr:rowOff>
    </xdr:from>
    <xdr:to>
      <xdr:col>19</xdr:col>
      <xdr:colOff>281667</xdr:colOff>
      <xdr:row>10</xdr:row>
      <xdr:rowOff>161925</xdr:rowOff>
    </xdr:to>
    <xdr:sp macro="" textlink="">
      <xdr:nvSpPr>
        <xdr:cNvPr id="22" name="CuadroTexto 21">
          <a:extLst>
            <a:ext uri="{FF2B5EF4-FFF2-40B4-BE49-F238E27FC236}">
              <a16:creationId xmlns="" xmlns:a16="http://schemas.microsoft.com/office/drawing/2014/main" id="{00000000-0008-0000-1100-000016000000}"/>
            </a:ext>
          </a:extLst>
        </xdr:cNvPr>
        <xdr:cNvSpPr txBox="1"/>
      </xdr:nvSpPr>
      <xdr:spPr>
        <a:xfrm>
          <a:off x="9271907" y="209958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66674</xdr:colOff>
      <xdr:row>11</xdr:row>
      <xdr:rowOff>171449</xdr:rowOff>
    </xdr:from>
    <xdr:to>
      <xdr:col>11</xdr:col>
      <xdr:colOff>581024</xdr:colOff>
      <xdr:row>14</xdr:row>
      <xdr:rowOff>9524</xdr:rowOff>
    </xdr:to>
    <xdr:sp macro="" textlink="">
      <xdr:nvSpPr>
        <xdr:cNvPr id="49" name="Flecha: doblada 48">
          <a:extLst>
            <a:ext uri="{FF2B5EF4-FFF2-40B4-BE49-F238E27FC236}">
              <a16:creationId xmlns="" xmlns:a16="http://schemas.microsoft.com/office/drawing/2014/main" id="{0BA23EA6-CD42-4AAF-AB74-DC27C2C9A27F}"/>
            </a:ext>
          </a:extLst>
        </xdr:cNvPr>
        <xdr:cNvSpPr/>
      </xdr:nvSpPr>
      <xdr:spPr>
        <a:xfrm rot="10800000">
          <a:off x="8553449" y="2857499"/>
          <a:ext cx="514350" cy="466725"/>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0</xdr:colOff>
      <xdr:row>10</xdr:row>
      <xdr:rowOff>66675</xdr:rowOff>
    </xdr:from>
    <xdr:to>
      <xdr:col>12</xdr:col>
      <xdr:colOff>104775</xdr:colOff>
      <xdr:row>12</xdr:row>
      <xdr:rowOff>9525</xdr:rowOff>
    </xdr:to>
    <xdr:sp macro="" textlink="">
      <xdr:nvSpPr>
        <xdr:cNvPr id="51" name="CuadroTexto 50">
          <a:extLst>
            <a:ext uri="{FF2B5EF4-FFF2-40B4-BE49-F238E27FC236}">
              <a16:creationId xmlns="" xmlns:a16="http://schemas.microsoft.com/office/drawing/2014/main" id="{8DBFD14E-A196-47E7-9B07-5FFE2D0924F5}"/>
            </a:ext>
          </a:extLst>
        </xdr:cNvPr>
        <xdr:cNvSpPr txBox="1"/>
      </xdr:nvSpPr>
      <xdr:spPr>
        <a:xfrm>
          <a:off x="8486775" y="2514600"/>
          <a:ext cx="1057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10</xdr:col>
      <xdr:colOff>838200</xdr:colOff>
      <xdr:row>9</xdr:row>
      <xdr:rowOff>114300</xdr:rowOff>
    </xdr:from>
    <xdr:to>
      <xdr:col>12</xdr:col>
      <xdr:colOff>242202</xdr:colOff>
      <xdr:row>11</xdr:row>
      <xdr:rowOff>131312</xdr:rowOff>
    </xdr:to>
    <xdr:cxnSp macro="">
      <xdr:nvCxnSpPr>
        <xdr:cNvPr id="52" name="Conector: angular 51">
          <a:extLst>
            <a:ext uri="{FF2B5EF4-FFF2-40B4-BE49-F238E27FC236}">
              <a16:creationId xmlns="" xmlns:a16="http://schemas.microsoft.com/office/drawing/2014/main" id="{6CF512CD-749D-4C64-9529-A8A417904C3D}"/>
            </a:ext>
          </a:extLst>
        </xdr:cNvPr>
        <xdr:cNvCxnSpPr/>
      </xdr:nvCxnSpPr>
      <xdr:spPr>
        <a:xfrm rot="10800000" flipV="1">
          <a:off x="8334375" y="2362200"/>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 xmlns:a16="http://schemas.microsoft.com/office/drawing/2014/main" id="{00000000-0008-0000-12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 xmlns:a16="http://schemas.microsoft.com/office/drawing/2014/main" id="{00000000-0008-0000-12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154783</xdr:colOff>
      <xdr:row>0</xdr:row>
      <xdr:rowOff>71438</xdr:rowOff>
    </xdr:from>
    <xdr:to>
      <xdr:col>0</xdr:col>
      <xdr:colOff>1714502</xdr:colOff>
      <xdr:row>3</xdr:row>
      <xdr:rowOff>107157</xdr:rowOff>
    </xdr:to>
    <xdr:pic>
      <xdr:nvPicPr>
        <xdr:cNvPr id="3" name="2 Imagen" descr="logotipo alcaldia version para documentos word">
          <a:extLst>
            <a:ext uri="{FF2B5EF4-FFF2-40B4-BE49-F238E27FC236}">
              <a16:creationId xmlns=""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54783" y="71438"/>
          <a:ext cx="1559719" cy="6072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32756</xdr:rowOff>
    </xdr:from>
    <xdr:to>
      <xdr:col>1</xdr:col>
      <xdr:colOff>1294702</xdr:colOff>
      <xdr:row>3</xdr:row>
      <xdr:rowOff>67894</xdr:rowOff>
    </xdr:to>
    <xdr:pic>
      <xdr:nvPicPr>
        <xdr:cNvPr id="4" name="3 Imagen" descr="logotipo alcaldia version para documentos word">
          <a:extLst>
            <a:ext uri="{FF2B5EF4-FFF2-40B4-BE49-F238E27FC236}">
              <a16:creationId xmlns=""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0" y="32756"/>
          <a:ext cx="1643178" cy="592699"/>
        </a:xfrm>
        <a:prstGeom prst="rect">
          <a:avLst/>
        </a:prstGeom>
        <a:noFill/>
        <a:ln w="9525">
          <a:noFill/>
          <a:miter lim="800000"/>
          <a:headEnd/>
          <a:tailEnd/>
        </a:ln>
      </xdr:spPr>
    </xdr:pic>
    <xdr:clientData/>
  </xdr:twoCellAnchor>
  <xdr:twoCellAnchor>
    <xdr:from>
      <xdr:col>0</xdr:col>
      <xdr:colOff>0</xdr:colOff>
      <xdr:row>9</xdr:row>
      <xdr:rowOff>429203</xdr:rowOff>
    </xdr:from>
    <xdr:to>
      <xdr:col>0</xdr:col>
      <xdr:colOff>28576</xdr:colOff>
      <xdr:row>15</xdr:row>
      <xdr:rowOff>0</xdr:rowOff>
    </xdr:to>
    <xdr:sp macro="" textlink="">
      <xdr:nvSpPr>
        <xdr:cNvPr id="2" name="CuadroTexto 1">
          <a:extLst>
            <a:ext uri="{FF2B5EF4-FFF2-40B4-BE49-F238E27FC236}">
              <a16:creationId xmlns=""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15</xdr:row>
      <xdr:rowOff>288633</xdr:rowOff>
    </xdr:from>
    <xdr:to>
      <xdr:col>0</xdr:col>
      <xdr:colOff>1</xdr:colOff>
      <xdr:row>29</xdr:row>
      <xdr:rowOff>288634</xdr:rowOff>
    </xdr:to>
    <xdr:sp macro="" textlink="">
      <xdr:nvSpPr>
        <xdr:cNvPr id="5" name="CuadroTexto 4">
          <a:extLst>
            <a:ext uri="{FF2B5EF4-FFF2-40B4-BE49-F238E27FC236}">
              <a16:creationId xmlns=""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editAs="oneCell">
    <xdr:from>
      <xdr:col>19</xdr:col>
      <xdr:colOff>1833899</xdr:colOff>
      <xdr:row>0</xdr:row>
      <xdr:rowOff>80607</xdr:rowOff>
    </xdr:from>
    <xdr:to>
      <xdr:col>22</xdr:col>
      <xdr:colOff>303422</xdr:colOff>
      <xdr:row>3</xdr:row>
      <xdr:rowOff>167532</xdr:rowOff>
    </xdr:to>
    <xdr:pic>
      <xdr:nvPicPr>
        <xdr:cNvPr id="3" name="Imagen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4432876" y="80607"/>
          <a:ext cx="475546" cy="649766"/>
        </a:xfrm>
        <a:prstGeom prst="rect">
          <a:avLst/>
        </a:prstGeom>
      </xdr:spPr>
    </xdr:pic>
    <xdr:clientData/>
  </xdr:twoCellAnchor>
  <xdr:twoCellAnchor>
    <xdr:from>
      <xdr:col>0</xdr:col>
      <xdr:colOff>0</xdr:colOff>
      <xdr:row>31</xdr:row>
      <xdr:rowOff>259773</xdr:rowOff>
    </xdr:from>
    <xdr:to>
      <xdr:col>0</xdr:col>
      <xdr:colOff>2</xdr:colOff>
      <xdr:row>44</xdr:row>
      <xdr:rowOff>0</xdr:rowOff>
    </xdr:to>
    <xdr:sp macro="" textlink="">
      <xdr:nvSpPr>
        <xdr:cNvPr id="7" name="CuadroTexto 6">
          <a:extLst>
            <a:ext uri="{FF2B5EF4-FFF2-40B4-BE49-F238E27FC236}">
              <a16:creationId xmlns=""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32F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xdr:from>
      <xdr:col>0</xdr:col>
      <xdr:colOff>0</xdr:colOff>
      <xdr:row>15</xdr:row>
      <xdr:rowOff>429203</xdr:rowOff>
    </xdr:from>
    <xdr:to>
      <xdr:col>0</xdr:col>
      <xdr:colOff>28576</xdr:colOff>
      <xdr:row>21</xdr:row>
      <xdr:rowOff>0</xdr:rowOff>
    </xdr:to>
    <xdr:sp macro="" textlink="">
      <xdr:nvSpPr>
        <xdr:cNvPr id="8" name="CuadroTexto 7">
          <a:extLst>
            <a:ext uri="{FF2B5EF4-FFF2-40B4-BE49-F238E27FC236}">
              <a16:creationId xmlns="" xmlns:a16="http://schemas.microsoft.com/office/drawing/2014/main" id="{4A47B4F2-7EAB-4127-9E7C-671AE8729EB9}"/>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21</xdr:row>
      <xdr:rowOff>429203</xdr:rowOff>
    </xdr:from>
    <xdr:to>
      <xdr:col>0</xdr:col>
      <xdr:colOff>28576</xdr:colOff>
      <xdr:row>27</xdr:row>
      <xdr:rowOff>0</xdr:rowOff>
    </xdr:to>
    <xdr:sp macro="" textlink="">
      <xdr:nvSpPr>
        <xdr:cNvPr id="9" name="CuadroTexto 8">
          <a:extLst>
            <a:ext uri="{FF2B5EF4-FFF2-40B4-BE49-F238E27FC236}">
              <a16:creationId xmlns="" xmlns:a16="http://schemas.microsoft.com/office/drawing/2014/main" id="{E0AB735C-E244-471B-8CF7-4727E2B5C6BB}"/>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27</xdr:row>
      <xdr:rowOff>429203</xdr:rowOff>
    </xdr:from>
    <xdr:to>
      <xdr:col>0</xdr:col>
      <xdr:colOff>28576</xdr:colOff>
      <xdr:row>33</xdr:row>
      <xdr:rowOff>0</xdr:rowOff>
    </xdr:to>
    <xdr:sp macro="" textlink="">
      <xdr:nvSpPr>
        <xdr:cNvPr id="10" name="CuadroTexto 9">
          <a:extLst>
            <a:ext uri="{FF2B5EF4-FFF2-40B4-BE49-F238E27FC236}">
              <a16:creationId xmlns="" xmlns:a16="http://schemas.microsoft.com/office/drawing/2014/main" id="{FE24C9AA-B444-4614-AF04-639529163303}"/>
            </a:ext>
          </a:extLst>
        </xdr:cNvPr>
        <xdr:cNvSpPr txBox="1"/>
      </xdr:nvSpPr>
      <xdr:spPr>
        <a:xfrm rot="16200000">
          <a:off x="-1385714" y="5392600"/>
          <a:ext cx="2800004" cy="28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 xmlns:a16="http://schemas.microsoft.com/office/drawing/2014/main" id="{00000000-0008-0000-07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 xmlns:a16="http://schemas.microsoft.com/office/drawing/2014/main" id="{00000000-0008-0000-0A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QUI\BACKUP%20CARMEN%20RONDON%20AGOSTO\Edna_Jimenez\Documents\AUDITORIAS%20%20A&#209;O%202019\AJUSTES%20PROCESOS%20PROCEDIMIENTOS%20Y%20MAPAS%20DE%20%20RIESGOS%20VIGENCIA%202019\MAPA%20DE%20RIESGOS%20OCI%20%20%20%20monitoreo%20%2030%20%20de%20abril%20%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QUI\BACKUP%20CARMEN%20RONDON%20AGOSTO\Edna_Jimenez\Documents\AUDITORIAS%20%20A&#209;O%202019\AUDITORIAS\MAPA%20DE%20RIESGOS%20OCI%20%20%20%20monitoreo%20%2030%20%20de%20abril%20%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VALORACION RIESGO (3)"/>
      <sheetName val="Hoja3"/>
      <sheetName val="CONTROLES Y EVALUACION"/>
      <sheetName val="SOLIDEZ DE LOS CONTROLES"/>
      <sheetName val="MAPA DE RIESGO ADMON"/>
    </sheetNames>
    <sheetDataSet>
      <sheetData sheetId="0" refreshError="1">
        <row r="10">
          <cell r="A10" t="str">
            <v>NORMATIVOS: Modificaciones normativas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matriz definicion riesgo"/>
      <sheetName val="IDENTIFICACION"/>
      <sheetName val="PRIORIZACIÓN DE CAUSA"/>
      <sheetName val="DOFA"/>
      <sheetName val="IDENTIFICACION(GyC)"/>
      <sheetName val="DESCRIPCION"/>
      <sheetName val="PROBABILIDAD"/>
      <sheetName val=" IMPACTO RIESGOS GESTION"/>
      <sheetName val=" IMPACTO RIESGOS CORRUPCION"/>
      <sheetName val="VALORACION RIESGO (1)"/>
      <sheetName val="VALORACION RIESGO (2)"/>
      <sheetName val="VALORACION RIESGO (3)"/>
      <sheetName val="Hoja3"/>
      <sheetName val="CONTROLES Y EVALUACION"/>
      <sheetName val="SOLIDEZ DE LOS CONTROLES"/>
      <sheetName val="MAPA DE RIESGO AD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0">
          <cell r="J10" t="str">
            <v>Acta de Comité de Coordinación de Control Interno.</v>
          </cell>
          <cell r="K10" t="str">
            <v>Jefe de Oficina</v>
          </cell>
        </row>
        <row r="12">
          <cell r="J12" t="str">
            <v>Actas de Comité de Coordinación de Control Interno.</v>
          </cell>
          <cell r="K12" t="str">
            <v>Jefe de Oficina</v>
          </cell>
        </row>
        <row r="13">
          <cell r="J13" t="str">
            <v>Acta de Comité de Coordinación de Control Interno.</v>
          </cell>
          <cell r="K13" t="str">
            <v>Jefe de Oficina</v>
          </cell>
        </row>
        <row r="14">
          <cell r="J14" t="str">
            <v>Acta de Comité de Coordinación de Control Interno.</v>
          </cell>
          <cell r="K14" t="str">
            <v>Jefe de Oficina</v>
          </cell>
        </row>
        <row r="16">
          <cell r="J16" t="str">
            <v>Oficio remitido al ente de control.</v>
          </cell>
        </row>
        <row r="17">
          <cell r="J17" t="str">
            <v>Comunicación emitida por el ente de control.</v>
          </cell>
          <cell r="K17" t="str">
            <v>Jefe de Oficina</v>
          </cell>
        </row>
        <row r="21">
          <cell r="J21" t="str">
            <v>Memorando.</v>
          </cell>
          <cell r="K21" t="str">
            <v>Jefe de Oficina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0"/>
  <sheetViews>
    <sheetView workbookViewId="0">
      <selection activeCell="E1" sqref="E1:E4"/>
    </sheetView>
  </sheetViews>
  <sheetFormatPr baseColWidth="10"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451"/>
      <c r="B1" s="457" t="s">
        <v>273</v>
      </c>
      <c r="C1" s="458"/>
      <c r="D1" s="459"/>
      <c r="E1" s="28" t="s">
        <v>538</v>
      </c>
      <c r="F1" s="454"/>
    </row>
    <row r="2" spans="1:7" x14ac:dyDescent="0.2">
      <c r="A2" s="452"/>
      <c r="B2" s="460"/>
      <c r="C2" s="461"/>
      <c r="D2" s="462"/>
      <c r="E2" s="169" t="s">
        <v>539</v>
      </c>
      <c r="F2" s="455"/>
    </row>
    <row r="3" spans="1:7" ht="15" customHeight="1" x14ac:dyDescent="0.2">
      <c r="A3" s="452"/>
      <c r="B3" s="460"/>
      <c r="C3" s="461"/>
      <c r="D3" s="462"/>
      <c r="E3" s="169" t="s">
        <v>540</v>
      </c>
      <c r="F3" s="455"/>
    </row>
    <row r="4" spans="1:7" ht="15" thickBot="1" x14ac:dyDescent="0.25">
      <c r="A4" s="453"/>
      <c r="B4" s="463"/>
      <c r="C4" s="464"/>
      <c r="D4" s="465"/>
      <c r="E4" s="388" t="s">
        <v>541</v>
      </c>
      <c r="F4" s="456"/>
    </row>
    <row r="5" spans="1:7" ht="15" thickBot="1" x14ac:dyDescent="0.25"/>
    <row r="6" spans="1:7" ht="42.75" customHeight="1" x14ac:dyDescent="0.2">
      <c r="A6" s="177" t="s">
        <v>274</v>
      </c>
      <c r="B6" s="466" t="s">
        <v>286</v>
      </c>
      <c r="C6" s="466"/>
      <c r="D6" s="466"/>
      <c r="E6" s="466"/>
      <c r="F6" s="467"/>
    </row>
    <row r="7" spans="1:7" ht="50.25" customHeight="1" thickBot="1" x14ac:dyDescent="0.25">
      <c r="A7" s="178" t="s">
        <v>275</v>
      </c>
      <c r="B7" s="417" t="s">
        <v>276</v>
      </c>
      <c r="C7" s="417"/>
      <c r="D7" s="417"/>
      <c r="E7" s="417"/>
      <c r="F7" s="418"/>
    </row>
    <row r="8" spans="1:7" ht="17.25" customHeight="1" x14ac:dyDescent="0.2">
      <c r="A8" s="469"/>
      <c r="B8" s="469"/>
      <c r="C8" s="469"/>
      <c r="D8" s="469"/>
      <c r="E8" s="469"/>
      <c r="F8" s="469"/>
    </row>
    <row r="9" spans="1:7" ht="62.25" customHeight="1" x14ac:dyDescent="0.2">
      <c r="A9" s="468" t="s">
        <v>420</v>
      </c>
      <c r="B9" s="468"/>
      <c r="C9" s="468"/>
      <c r="D9" s="468"/>
      <c r="E9" s="468"/>
      <c r="F9" s="468"/>
    </row>
    <row r="10" spans="1:7" ht="18" customHeight="1" thickBot="1" x14ac:dyDescent="0.25">
      <c r="A10" s="449"/>
      <c r="B10" s="450"/>
      <c r="C10" s="450"/>
      <c r="D10" s="450"/>
      <c r="E10" s="450"/>
      <c r="F10" s="450"/>
      <c r="G10" s="450"/>
    </row>
    <row r="11" spans="1:7" ht="24.75" customHeight="1" x14ac:dyDescent="0.2">
      <c r="A11" s="413" t="s">
        <v>277</v>
      </c>
      <c r="B11" s="414"/>
      <c r="C11" s="414"/>
      <c r="D11" s="414"/>
      <c r="E11" s="414"/>
      <c r="F11" s="415"/>
    </row>
    <row r="12" spans="1:7" ht="283.5" customHeight="1" thickBot="1" x14ac:dyDescent="0.25">
      <c r="A12" s="416" t="s">
        <v>416</v>
      </c>
      <c r="B12" s="417"/>
      <c r="C12" s="417"/>
      <c r="D12" s="417"/>
      <c r="E12" s="417"/>
      <c r="F12" s="418"/>
    </row>
    <row r="13" spans="1:7" ht="18" customHeight="1" thickBot="1" x14ac:dyDescent="0.25">
      <c r="A13" s="412"/>
      <c r="B13" s="412"/>
      <c r="C13" s="412"/>
      <c r="D13" s="412"/>
      <c r="E13" s="412"/>
      <c r="F13" s="412"/>
    </row>
    <row r="14" spans="1:7" ht="26.25" customHeight="1" x14ac:dyDescent="0.2">
      <c r="A14" s="413" t="s">
        <v>278</v>
      </c>
      <c r="B14" s="414"/>
      <c r="C14" s="414"/>
      <c r="D14" s="414"/>
      <c r="E14" s="414"/>
      <c r="F14" s="415"/>
    </row>
    <row r="15" spans="1:7" ht="233.25" customHeight="1" thickBot="1" x14ac:dyDescent="0.25">
      <c r="A15" s="416" t="s">
        <v>422</v>
      </c>
      <c r="B15" s="417"/>
      <c r="C15" s="417"/>
      <c r="D15" s="417"/>
      <c r="E15" s="417"/>
      <c r="F15" s="418"/>
    </row>
    <row r="16" spans="1:7" ht="15" thickBot="1" x14ac:dyDescent="0.25"/>
    <row r="17" spans="1:7" ht="27" customHeight="1" x14ac:dyDescent="0.2">
      <c r="A17" s="419" t="s">
        <v>279</v>
      </c>
      <c r="B17" s="420"/>
      <c r="C17" s="420"/>
      <c r="D17" s="420"/>
      <c r="E17" s="420"/>
      <c r="F17" s="421"/>
      <c r="G17" s="62"/>
    </row>
    <row r="18" spans="1:7" ht="282.75" customHeight="1" thickBot="1" x14ac:dyDescent="0.25">
      <c r="A18" s="422" t="s">
        <v>417</v>
      </c>
      <c r="B18" s="423"/>
      <c r="C18" s="423"/>
      <c r="D18" s="423"/>
      <c r="E18" s="423"/>
      <c r="F18" s="424"/>
      <c r="G18" s="62"/>
    </row>
    <row r="19" spans="1:7" ht="15" thickBot="1" x14ac:dyDescent="0.25"/>
    <row r="20" spans="1:7" ht="28.5" customHeight="1" thickBot="1" x14ac:dyDescent="0.25">
      <c r="A20" s="425" t="s">
        <v>315</v>
      </c>
      <c r="B20" s="426"/>
      <c r="C20" s="426"/>
      <c r="D20" s="426"/>
      <c r="E20" s="426"/>
      <c r="F20" s="427"/>
    </row>
    <row r="21" spans="1:7" ht="375" customHeight="1" x14ac:dyDescent="0.2">
      <c r="A21" s="434" t="s">
        <v>418</v>
      </c>
      <c r="B21" s="435"/>
      <c r="C21" s="435"/>
      <c r="D21" s="435"/>
      <c r="E21" s="435"/>
      <c r="F21" s="436"/>
    </row>
    <row r="22" spans="1:7" ht="134.25" customHeight="1" thickBot="1" x14ac:dyDescent="0.25">
      <c r="A22" s="437"/>
      <c r="B22" s="438"/>
      <c r="C22" s="438"/>
      <c r="D22" s="438"/>
      <c r="E22" s="438"/>
      <c r="F22" s="439"/>
    </row>
    <row r="23" spans="1:7" ht="39" customHeight="1" thickBot="1" x14ac:dyDescent="0.25">
      <c r="A23" s="151"/>
      <c r="B23" s="151"/>
      <c r="C23" s="151"/>
      <c r="D23" s="151"/>
      <c r="E23" s="151"/>
      <c r="F23" s="151"/>
    </row>
    <row r="24" spans="1:7" ht="27" customHeight="1" x14ac:dyDescent="0.2">
      <c r="A24" s="428" t="s">
        <v>280</v>
      </c>
      <c r="B24" s="429"/>
      <c r="C24" s="429"/>
      <c r="D24" s="429"/>
      <c r="E24" s="429"/>
      <c r="F24" s="430"/>
    </row>
    <row r="25" spans="1:7" ht="225.75" customHeight="1" thickBot="1" x14ac:dyDescent="0.25">
      <c r="A25" s="416" t="s">
        <v>316</v>
      </c>
      <c r="B25" s="417"/>
      <c r="C25" s="417"/>
      <c r="D25" s="417"/>
      <c r="E25" s="417"/>
      <c r="F25" s="418"/>
    </row>
    <row r="26" spans="1:7" ht="15" thickBot="1" x14ac:dyDescent="0.25"/>
    <row r="27" spans="1:7" ht="30.75" customHeight="1" x14ac:dyDescent="0.2">
      <c r="A27" s="431" t="s">
        <v>281</v>
      </c>
      <c r="B27" s="432"/>
      <c r="C27" s="432"/>
      <c r="D27" s="432"/>
      <c r="E27" s="432"/>
      <c r="F27" s="433"/>
    </row>
    <row r="28" spans="1:7" ht="105" customHeight="1" thickBot="1" x14ac:dyDescent="0.25">
      <c r="A28" s="476" t="s">
        <v>317</v>
      </c>
      <c r="B28" s="477"/>
      <c r="C28" s="477"/>
      <c r="D28" s="477"/>
      <c r="E28" s="477"/>
      <c r="F28" s="478"/>
    </row>
    <row r="29" spans="1:7" ht="15" thickBot="1" x14ac:dyDescent="0.25"/>
    <row r="30" spans="1:7" ht="28.5" customHeight="1" x14ac:dyDescent="0.2">
      <c r="A30" s="479" t="s">
        <v>282</v>
      </c>
      <c r="B30" s="480"/>
      <c r="C30" s="480"/>
      <c r="D30" s="480"/>
      <c r="E30" s="480"/>
      <c r="F30" s="481"/>
    </row>
    <row r="31" spans="1:7" ht="219" customHeight="1" thickBot="1" x14ac:dyDescent="0.25">
      <c r="A31" s="416" t="s">
        <v>324</v>
      </c>
      <c r="B31" s="417"/>
      <c r="C31" s="417"/>
      <c r="D31" s="417"/>
      <c r="E31" s="417"/>
      <c r="F31" s="418"/>
    </row>
    <row r="32" spans="1:7" ht="15" thickBot="1" x14ac:dyDescent="0.25"/>
    <row r="33" spans="1:6" ht="27.75" customHeight="1" x14ac:dyDescent="0.2">
      <c r="A33" s="479" t="s">
        <v>283</v>
      </c>
      <c r="B33" s="480"/>
      <c r="C33" s="480"/>
      <c r="D33" s="480"/>
      <c r="E33" s="480"/>
      <c r="F33" s="481"/>
    </row>
    <row r="34" spans="1:6" ht="170.25" customHeight="1" thickBot="1" x14ac:dyDescent="0.25">
      <c r="A34" s="416" t="s">
        <v>325</v>
      </c>
      <c r="B34" s="417"/>
      <c r="C34" s="417"/>
      <c r="D34" s="417"/>
      <c r="E34" s="417"/>
      <c r="F34" s="418"/>
    </row>
    <row r="35" spans="1:6" ht="15" thickBot="1" x14ac:dyDescent="0.25"/>
    <row r="36" spans="1:6" ht="27.75" customHeight="1" x14ac:dyDescent="0.2">
      <c r="A36" s="440" t="s">
        <v>291</v>
      </c>
      <c r="B36" s="441"/>
      <c r="C36" s="441"/>
      <c r="D36" s="441"/>
      <c r="E36" s="441"/>
      <c r="F36" s="442"/>
    </row>
    <row r="37" spans="1:6" ht="208.5" customHeight="1" thickBot="1" x14ac:dyDescent="0.25">
      <c r="A37" s="416" t="s">
        <v>419</v>
      </c>
      <c r="B37" s="417"/>
      <c r="C37" s="417"/>
      <c r="D37" s="417"/>
      <c r="E37" s="417"/>
      <c r="F37" s="418"/>
    </row>
    <row r="38" spans="1:6" ht="15" thickBot="1" x14ac:dyDescent="0.25"/>
    <row r="39" spans="1:6" ht="29.25" customHeight="1" x14ac:dyDescent="0.2">
      <c r="A39" s="470" t="s">
        <v>423</v>
      </c>
      <c r="B39" s="471"/>
      <c r="C39" s="471"/>
      <c r="D39" s="471"/>
      <c r="E39" s="471"/>
      <c r="F39" s="472"/>
    </row>
    <row r="40" spans="1:6" ht="274.5" customHeight="1" thickBot="1" x14ac:dyDescent="0.25">
      <c r="A40" s="416" t="s">
        <v>318</v>
      </c>
      <c r="B40" s="417"/>
      <c r="C40" s="417"/>
      <c r="D40" s="417"/>
      <c r="E40" s="417"/>
      <c r="F40" s="418"/>
    </row>
    <row r="41" spans="1:6" ht="15" thickBot="1" x14ac:dyDescent="0.25"/>
    <row r="42" spans="1:6" ht="29.25" customHeight="1" x14ac:dyDescent="0.2">
      <c r="A42" s="470" t="s">
        <v>287</v>
      </c>
      <c r="B42" s="471"/>
      <c r="C42" s="471"/>
      <c r="D42" s="471"/>
      <c r="E42" s="471"/>
      <c r="F42" s="472"/>
    </row>
    <row r="43" spans="1:6" s="229" customFormat="1" ht="181.5" customHeight="1" thickBot="1" x14ac:dyDescent="0.3">
      <c r="A43" s="473" t="s">
        <v>319</v>
      </c>
      <c r="B43" s="474"/>
      <c r="C43" s="474"/>
      <c r="D43" s="474"/>
      <c r="E43" s="474"/>
      <c r="F43" s="475"/>
    </row>
    <row r="44" spans="1:6" ht="15.75" customHeight="1" thickBot="1" x14ac:dyDescent="0.25">
      <c r="A44" s="151"/>
      <c r="B44" s="151"/>
      <c r="C44" s="151"/>
      <c r="D44" s="151"/>
      <c r="E44" s="151"/>
      <c r="F44" s="151"/>
    </row>
    <row r="45" spans="1:6" ht="19.5" customHeight="1" x14ac:dyDescent="0.2">
      <c r="A45" s="443" t="s">
        <v>292</v>
      </c>
      <c r="B45" s="444"/>
      <c r="C45" s="444"/>
      <c r="D45" s="444"/>
      <c r="E45" s="444"/>
      <c r="F45" s="445"/>
    </row>
    <row r="46" spans="1:6" ht="363" customHeight="1" thickBot="1" x14ac:dyDescent="0.25">
      <c r="A46" s="446" t="s">
        <v>326</v>
      </c>
      <c r="B46" s="447"/>
      <c r="C46" s="447"/>
      <c r="D46" s="447"/>
      <c r="E46" s="447"/>
      <c r="F46" s="448"/>
    </row>
    <row r="47" spans="1:6" ht="15" thickBot="1" x14ac:dyDescent="0.25"/>
    <row r="48" spans="1:6" ht="27.75" customHeight="1" thickBot="1" x14ac:dyDescent="0.25">
      <c r="A48" s="403" t="s">
        <v>288</v>
      </c>
      <c r="B48" s="404"/>
      <c r="C48" s="404"/>
      <c r="D48" s="404"/>
      <c r="E48" s="404"/>
      <c r="F48" s="405"/>
    </row>
    <row r="49" spans="1:6" ht="409.6" customHeight="1" x14ac:dyDescent="0.2">
      <c r="A49" s="406" t="s">
        <v>327</v>
      </c>
      <c r="B49" s="407"/>
      <c r="C49" s="407"/>
      <c r="D49" s="407"/>
      <c r="E49" s="407"/>
      <c r="F49" s="408"/>
    </row>
    <row r="50" spans="1:6" ht="77.25" customHeight="1" thickBot="1" x14ac:dyDescent="0.25">
      <c r="A50" s="409"/>
      <c r="B50" s="410"/>
      <c r="C50" s="410"/>
      <c r="D50" s="410"/>
      <c r="E50" s="410"/>
      <c r="F50" s="411"/>
    </row>
  </sheetData>
  <sheetProtection selectLockedCells="1"/>
  <mergeCells count="35">
    <mergeCell ref="A39:F39"/>
    <mergeCell ref="A40:F40"/>
    <mergeCell ref="A42:F42"/>
    <mergeCell ref="A43:F43"/>
    <mergeCell ref="A28:F28"/>
    <mergeCell ref="A30:F30"/>
    <mergeCell ref="A31:F31"/>
    <mergeCell ref="A33:F33"/>
    <mergeCell ref="A34:F34"/>
    <mergeCell ref="A12:F12"/>
    <mergeCell ref="A10:G10"/>
    <mergeCell ref="A1:A4"/>
    <mergeCell ref="F1:F4"/>
    <mergeCell ref="A11:F11"/>
    <mergeCell ref="B1:D4"/>
    <mergeCell ref="B6:F6"/>
    <mergeCell ref="B7:F7"/>
    <mergeCell ref="A9:F9"/>
    <mergeCell ref="A8:F8"/>
    <mergeCell ref="A48:F48"/>
    <mergeCell ref="A49:F50"/>
    <mergeCell ref="A13:F13"/>
    <mergeCell ref="A14:F14"/>
    <mergeCell ref="A15:F15"/>
    <mergeCell ref="A17:F17"/>
    <mergeCell ref="A18:F18"/>
    <mergeCell ref="A20:F20"/>
    <mergeCell ref="A24:F24"/>
    <mergeCell ref="A25:F25"/>
    <mergeCell ref="A27:F27"/>
    <mergeCell ref="A21:F22"/>
    <mergeCell ref="A36:F36"/>
    <mergeCell ref="A37:F37"/>
    <mergeCell ref="A45:F45"/>
    <mergeCell ref="A46:F4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F40"/>
  <sheetViews>
    <sheetView zoomScale="68" zoomScaleNormal="68" workbookViewId="0">
      <selection activeCell="D1" sqref="D1:E4"/>
    </sheetView>
  </sheetViews>
  <sheetFormatPr baseColWidth="10" defaultColWidth="11.42578125" defaultRowHeight="14.25" x14ac:dyDescent="0.2"/>
  <cols>
    <col min="1" max="1" width="43.28515625" style="1" customWidth="1"/>
    <col min="2" max="2" width="60.85546875" style="1" customWidth="1"/>
    <col min="3" max="3" width="27.28515625" style="1" customWidth="1"/>
    <col min="4" max="4" width="38.5703125" style="1" customWidth="1"/>
    <col min="5" max="5" width="15" style="1" customWidth="1"/>
    <col min="6" max="6" width="38.140625" style="1" customWidth="1"/>
    <col min="7" max="16384" width="11.42578125" style="1"/>
  </cols>
  <sheetData>
    <row r="1" spans="1:6" ht="28.5" customHeight="1" x14ac:dyDescent="0.2">
      <c r="A1" s="539"/>
      <c r="B1" s="483" t="str">
        <f>CONTEXTO!B1</f>
        <v>PROCESO: GESTION INTEGRAL DE CALIDAD</v>
      </c>
      <c r="C1" s="483"/>
      <c r="D1" s="466" t="s">
        <v>538</v>
      </c>
      <c r="E1" s="466"/>
      <c r="F1" s="711"/>
    </row>
    <row r="2" spans="1:6" x14ac:dyDescent="0.2">
      <c r="A2" s="540"/>
      <c r="B2" s="484" t="s">
        <v>75</v>
      </c>
      <c r="C2" s="484"/>
      <c r="D2" s="510" t="s">
        <v>539</v>
      </c>
      <c r="E2" s="510"/>
      <c r="F2" s="712"/>
    </row>
    <row r="3" spans="1:6" ht="15" customHeight="1" x14ac:dyDescent="0.2">
      <c r="A3" s="540"/>
      <c r="B3" s="484"/>
      <c r="C3" s="484"/>
      <c r="D3" s="510" t="s">
        <v>540</v>
      </c>
      <c r="E3" s="510"/>
      <c r="F3" s="712"/>
    </row>
    <row r="4" spans="1:6" ht="15" thickBot="1" x14ac:dyDescent="0.25">
      <c r="A4" s="540"/>
      <c r="B4" s="484"/>
      <c r="C4" s="484"/>
      <c r="D4" s="510" t="s">
        <v>547</v>
      </c>
      <c r="E4" s="510"/>
      <c r="F4" s="713"/>
    </row>
    <row r="5" spans="1:6" ht="15.75" x14ac:dyDescent="0.2">
      <c r="A5" s="722"/>
      <c r="B5" s="723"/>
      <c r="C5" s="723"/>
      <c r="D5" s="723"/>
      <c r="E5" s="723"/>
      <c r="F5" s="724"/>
    </row>
    <row r="6" spans="1:6" ht="15" customHeight="1" x14ac:dyDescent="0.2">
      <c r="A6" s="766" t="s">
        <v>76</v>
      </c>
      <c r="B6" s="720"/>
      <c r="C6" s="720"/>
      <c r="D6" s="720"/>
      <c r="E6" s="720"/>
      <c r="F6" s="767"/>
    </row>
    <row r="7" spans="1:6" s="76" customFormat="1" ht="15.75" customHeight="1" x14ac:dyDescent="0.2">
      <c r="A7" s="766"/>
      <c r="B7" s="720"/>
      <c r="C7" s="720"/>
      <c r="D7" s="720"/>
      <c r="E7" s="720"/>
      <c r="F7" s="767"/>
    </row>
    <row r="8" spans="1:6" s="76" customFormat="1" ht="25.5" customHeight="1" x14ac:dyDescent="0.2">
      <c r="A8" s="754" t="str">
        <f>CONTEXTO!A8</f>
        <v xml:space="preserve">PROCESO: Gestión de Evaluación y  Seguimiento </v>
      </c>
      <c r="B8" s="755"/>
      <c r="C8" s="755"/>
      <c r="D8" s="755"/>
      <c r="E8" s="755"/>
      <c r="F8" s="756"/>
    </row>
    <row r="9" spans="1:6" s="76" customFormat="1" ht="65.25" customHeight="1" thickBot="1" x14ac:dyDescent="0.25">
      <c r="A9" s="740"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9" s="741"/>
      <c r="C9" s="741"/>
      <c r="D9" s="741"/>
      <c r="E9" s="741"/>
      <c r="F9" s="742"/>
    </row>
    <row r="10" spans="1:6" s="76" customFormat="1" ht="18.75" customHeight="1" thickBot="1" x14ac:dyDescent="0.25">
      <c r="A10" s="721"/>
      <c r="B10" s="721"/>
      <c r="C10" s="721"/>
      <c r="D10" s="721"/>
      <c r="E10" s="721"/>
      <c r="F10" s="775"/>
    </row>
    <row r="11" spans="1:6" ht="31.5" customHeight="1" x14ac:dyDescent="0.2">
      <c r="A11" s="98" t="s">
        <v>69</v>
      </c>
      <c r="B11" s="99" t="s">
        <v>77</v>
      </c>
      <c r="C11" s="99" t="s">
        <v>78</v>
      </c>
      <c r="D11" s="170" t="s">
        <v>79</v>
      </c>
      <c r="E11" s="550" t="s">
        <v>80</v>
      </c>
      <c r="F11" s="551"/>
    </row>
    <row r="12" spans="1:6" ht="56.25" customHeight="1" x14ac:dyDescent="0.2">
      <c r="A12" s="747" t="str">
        <f>'IDENTIFICACION DE RIESGOS G Y C'!E12:E14</f>
        <v>Socialización inoportuna de los informes emitidos por la Oficina de Control Interno en Comité de Coordinación de Control Interno</v>
      </c>
      <c r="B12" s="743" t="s">
        <v>435</v>
      </c>
      <c r="C12" s="746" t="str">
        <f>'IDENTIFICACION DE RIESGOS G Y C'!J12:J14</f>
        <v>GESTION</v>
      </c>
      <c r="D12" s="171" t="str">
        <f>'IDENTIFICACION DE RIESGOS G Y C'!B12</f>
        <v>Demoras en la entrega de información por parte de las unidades administrativas, en respuesta a los requerimientos de la oficina</v>
      </c>
      <c r="E12" s="744" t="str">
        <f>'IDENTIFICACION DE RIESGOS G Y C'!D12</f>
        <v>Sanciones al representante legal de la entidad</v>
      </c>
      <c r="F12" s="745"/>
    </row>
    <row r="13" spans="1:6" ht="45" customHeight="1" x14ac:dyDescent="0.2">
      <c r="A13" s="747"/>
      <c r="B13" s="743"/>
      <c r="C13" s="746"/>
      <c r="D13" s="171" t="str">
        <f>'IDENTIFICACION DE RIESGOS G Y C'!B13</f>
        <v>Ausencia de autonomia e independencia   del Jefe de la Oficina de Control Interno</v>
      </c>
      <c r="E13" s="744" t="str">
        <f>'IDENTIFICACION DE RIESGOS G Y C'!D13</f>
        <v>Incumplimiento a metas del plan de desarrollo</v>
      </c>
      <c r="F13" s="745"/>
    </row>
    <row r="14" spans="1:6" ht="47.25" customHeight="1" x14ac:dyDescent="0.2">
      <c r="A14" s="747"/>
      <c r="B14" s="743"/>
      <c r="C14" s="746"/>
      <c r="E14" s="773" t="str">
        <f>'IDENTIFICACION DE RIESGOS G Y C'!D14</f>
        <v xml:space="preserve">Pérdida de imagen de la Oficina de Control Interno </v>
      </c>
      <c r="F14" s="774"/>
    </row>
    <row r="15" spans="1:6" ht="53.25" customHeight="1" x14ac:dyDescent="0.2">
      <c r="A15" s="757" t="str">
        <f>'IDENTIFICACION DE RIESGOS G Y C'!E15:E17</f>
        <v>Presentación inoportuna de informes de ley a entes externos</v>
      </c>
      <c r="B15" s="760" t="s">
        <v>402</v>
      </c>
      <c r="C15" s="763" t="str">
        <f>'IDENTIFICACION DE RIESGOS G Y C'!J15:J17</f>
        <v>GESTION</v>
      </c>
      <c r="D15" s="171" t="str">
        <f>'IDENTIFICACION DE RIESGOS G Y C'!B15</f>
        <v>Demoras en la entrega de información por parte de las unidades administrativas, en respuesta a los requerimientos de la oficina.</v>
      </c>
      <c r="E15" s="748" t="str">
        <f>'IDENTIFICACION DE RIESGOS G Y C'!D15</f>
        <v>Sanciones al representante legal de la entidad</v>
      </c>
      <c r="F15" s="749"/>
    </row>
    <row r="16" spans="1:6" ht="43.5" customHeight="1" x14ac:dyDescent="0.2">
      <c r="A16" s="758"/>
      <c r="B16" s="761"/>
      <c r="C16" s="764"/>
      <c r="D16" s="171" t="str">
        <f>'IDENTIFICACION DE RIESGOS G Y C'!B16</f>
        <v xml:space="preserve">Fallas en aplicativos por congestión  para cargue o reporte de información a entes de control. </v>
      </c>
      <c r="E16" s="750"/>
      <c r="F16" s="751"/>
    </row>
    <row r="17" spans="1:6" ht="44.25" customHeight="1" x14ac:dyDescent="0.2">
      <c r="A17" s="759"/>
      <c r="B17" s="762"/>
      <c r="C17" s="765"/>
      <c r="D17" s="171" t="str">
        <f>'IDENTIFICACION DE RIESGOS G Y C'!B17</f>
        <v>Cambios normativos en los que establecen responsabilidades a las Oficinas de Control Interno</v>
      </c>
      <c r="E17" s="752"/>
      <c r="F17" s="753"/>
    </row>
    <row r="18" spans="1:6" ht="53.25" customHeight="1" x14ac:dyDescent="0.2">
      <c r="A18" s="747" t="str">
        <f>'IDENTIFICACION DE RIESGOS G Y C'!E18:E20</f>
        <v>Desvío de los resultados  de la auditoría en beneficio propio o del auditado.</v>
      </c>
      <c r="B18" s="743" t="s">
        <v>502</v>
      </c>
      <c r="C18" s="746" t="str">
        <f>'IDENTIFICACION DE RIESGOS G Y C'!J18:J20</f>
        <v>CORRUPCION</v>
      </c>
      <c r="D18" s="171" t="str">
        <f>'IDENTIFICACION DE RIESGOS G Y C'!B18</f>
        <v>Asignación de auditorias a procesos no acordes al perfil profesional del auditor.</v>
      </c>
      <c r="E18" s="744" t="str">
        <f>'IDENTIFICACION DE RIESGOS G Y C'!D18</f>
        <v>Sanciones disciplinarias y penales</v>
      </c>
      <c r="F18" s="745"/>
    </row>
    <row r="19" spans="1:6" ht="42.75" customHeight="1" x14ac:dyDescent="0.2">
      <c r="A19" s="747"/>
      <c r="B19" s="743"/>
      <c r="C19" s="746"/>
      <c r="D19" s="171" t="str">
        <f>'IDENTIFICACION DE RIESGOS G Y C'!B19</f>
        <v>Trafico de influencias.</v>
      </c>
      <c r="E19" s="748" t="str">
        <f>'IDENTIFICACION DE RIESGOS G Y C'!D19</f>
        <v>Pérdida de imagen y credibilidad de la Oficina de Control Interno y de la Entidad</v>
      </c>
      <c r="F19" s="749"/>
    </row>
    <row r="20" spans="1:6" ht="88.5" customHeight="1" x14ac:dyDescent="0.2">
      <c r="A20" s="747"/>
      <c r="B20" s="743"/>
      <c r="C20" s="746"/>
      <c r="D20" s="171" t="str">
        <f>'IDENTIFICACION DE RIESGOS G Y C'!B20</f>
        <v>Inobservancia a los líneamientos establecidos en el  Código de Ética del Auditor Interno, estatuto de auditoria y lineamientos  antisoborno establecidos en la politica del  SIG,  en el desarrollo de las auditorías</v>
      </c>
      <c r="E20" s="752"/>
      <c r="F20" s="753"/>
    </row>
    <row r="21" spans="1:6" ht="57" customHeight="1" x14ac:dyDescent="0.2">
      <c r="A21" s="757" t="str">
        <f>'IDENTIFICACION DE RIESGOS G Y C'!E21:E23</f>
        <v xml:space="preserve">Incumplimiento de ejecución de  actividades programadas en el plan anual de auditorias. </v>
      </c>
      <c r="B21" s="690" t="s">
        <v>463</v>
      </c>
      <c r="C21" s="763" t="s">
        <v>457</v>
      </c>
      <c r="D21" s="348" t="str">
        <f>'IDENTIFICACION DE RIESGOS G Y C'!B21</f>
        <v xml:space="preserve">Incremento de la morbilidad y mortalidad por contagio del virus covid -19. </v>
      </c>
      <c r="E21" s="785" t="s">
        <v>461</v>
      </c>
      <c r="F21" s="786"/>
    </row>
    <row r="22" spans="1:6" ht="57" customHeight="1" x14ac:dyDescent="0.2">
      <c r="A22" s="783"/>
      <c r="B22" s="780"/>
      <c r="C22" s="764"/>
      <c r="D22" s="352" t="str">
        <f>'IDENTIFICACION DE RIESGOS G Y C'!B22</f>
        <v xml:space="preserve">Ausencia de vacuna contra el covid -19 y de medicamentos antivirales </v>
      </c>
      <c r="E22" s="787"/>
      <c r="F22" s="788"/>
    </row>
    <row r="23" spans="1:6" ht="41.25" customHeight="1" x14ac:dyDescent="0.2">
      <c r="A23" s="783"/>
      <c r="B23" s="780"/>
      <c r="C23" s="764"/>
      <c r="D23" s="352" t="str">
        <f>'IDENTIFICACION DE RIESGOS G Y C'!B23</f>
        <v>Propagación del coronavirus covid -19 a pesar de los esfuerzos estatales y de la sociedad</v>
      </c>
      <c r="E23" s="787"/>
      <c r="F23" s="788"/>
    </row>
    <row r="24" spans="1:6" ht="63" customHeight="1" x14ac:dyDescent="0.2">
      <c r="A24" s="783"/>
      <c r="B24" s="781"/>
      <c r="C24" s="778"/>
      <c r="D24" s="352" t="str">
        <f>'IDENTIFICACION DE RIESGOS G Y C'!B24</f>
        <v>Dificultad para acceder a las evidencias físicas y de las visitas de verificación en el desarrollo de auditorias. ( pandemia covid - 19)</v>
      </c>
      <c r="E24" s="787"/>
      <c r="F24" s="788"/>
    </row>
    <row r="25" spans="1:6" ht="87.75" customHeight="1" x14ac:dyDescent="0.2">
      <c r="A25" s="784"/>
      <c r="B25" s="782"/>
      <c r="C25" s="779"/>
      <c r="D25" s="352" t="str">
        <f>'IDENTIFICACION DE RIESGOS G Y C'!B25</f>
        <v xml:space="preserve">Demoras  o  ausencia  en la entrega de elementos de protección personal para prevenir contagio biológico por covid - 19, por parte de la Dirección de Talento Humano, quien lidera el programa de seguridad y salud en el trabajo. </v>
      </c>
      <c r="E25" s="789"/>
      <c r="F25" s="790"/>
    </row>
    <row r="26" spans="1:6" ht="47.25" customHeight="1" x14ac:dyDescent="0.2">
      <c r="A26" s="770" t="str">
        <f>'IDENTIFICACION DE RIESGOS G Y C'!E27</f>
        <v>f</v>
      </c>
      <c r="B26" s="729"/>
      <c r="C26" s="763" t="str">
        <f>'IDENTIFICACION DE RIESGOS G Y C'!J27</f>
        <v xml:space="preserve"> </v>
      </c>
      <c r="D26" s="118">
        <f>'IDENTIFICACION DE RIESGOS G Y C'!B27</f>
        <v>0</v>
      </c>
      <c r="E26" s="768">
        <f>'IDENTIFICACION DE RIESGOS G Y C'!D27</f>
        <v>0</v>
      </c>
      <c r="F26" s="769"/>
    </row>
    <row r="27" spans="1:6" ht="44.25" customHeight="1" x14ac:dyDescent="0.2">
      <c r="A27" s="771"/>
      <c r="B27" s="776"/>
      <c r="C27" s="764"/>
      <c r="D27" s="118">
        <f>'IDENTIFICACION DE RIESGOS G Y C'!B28</f>
        <v>0</v>
      </c>
      <c r="E27" s="768">
        <f>'IDENTIFICACION DE RIESGOS G Y C'!D28</f>
        <v>0</v>
      </c>
      <c r="F27" s="769"/>
    </row>
    <row r="28" spans="1:6" ht="45" customHeight="1" x14ac:dyDescent="0.2">
      <c r="A28" s="772"/>
      <c r="B28" s="777"/>
      <c r="C28" s="765"/>
      <c r="D28" s="118">
        <f>'IDENTIFICACION DE RIESGOS G Y C'!B29</f>
        <v>0</v>
      </c>
      <c r="E28" s="768">
        <f>'IDENTIFICACION DE RIESGOS G Y C'!D29</f>
        <v>0</v>
      </c>
      <c r="F28" s="769"/>
    </row>
    <row r="29" spans="1:6" ht="58.5" customHeight="1" x14ac:dyDescent="0.2">
      <c r="A29" s="770" t="str">
        <f>'IDENTIFICACION DE RIESGOS G Y C'!E30</f>
        <v>g</v>
      </c>
      <c r="B29" s="729"/>
      <c r="C29" s="763" t="str">
        <f>'IDENTIFICACION DE RIESGOS G Y C'!J30</f>
        <v xml:space="preserve"> </v>
      </c>
      <c r="D29" s="118">
        <f>'IDENTIFICACION DE RIESGOS G Y C'!B30</f>
        <v>0</v>
      </c>
      <c r="E29" s="768">
        <f>'IDENTIFICACION DE RIESGOS G Y C'!D30</f>
        <v>0</v>
      </c>
      <c r="F29" s="769"/>
    </row>
    <row r="30" spans="1:6" ht="55.5" customHeight="1" x14ac:dyDescent="0.2">
      <c r="A30" s="771"/>
      <c r="B30" s="776"/>
      <c r="C30" s="764"/>
      <c r="D30" s="118">
        <f>'IDENTIFICACION DE RIESGOS G Y C'!B31</f>
        <v>0</v>
      </c>
      <c r="E30" s="768">
        <f>'IDENTIFICACION DE RIESGOS G Y C'!D31</f>
        <v>0</v>
      </c>
      <c r="F30" s="769"/>
    </row>
    <row r="31" spans="1:6" ht="63.75" customHeight="1" x14ac:dyDescent="0.2">
      <c r="A31" s="772"/>
      <c r="B31" s="777"/>
      <c r="C31" s="765"/>
      <c r="D31" s="118">
        <f>'IDENTIFICACION DE RIESGOS G Y C'!B32</f>
        <v>0</v>
      </c>
      <c r="E31" s="768">
        <f>'IDENTIFICACION DE RIESGOS G Y C'!D32</f>
        <v>0</v>
      </c>
      <c r="F31" s="769"/>
    </row>
    <row r="32" spans="1:6" ht="47.25" customHeight="1" x14ac:dyDescent="0.2">
      <c r="A32" s="770" t="str">
        <f>'IDENTIFICACION DE RIESGOS G Y C'!E33</f>
        <v>h</v>
      </c>
      <c r="B32" s="729"/>
      <c r="C32" s="763" t="str">
        <f>'IDENTIFICACION DE RIESGOS G Y C'!J33</f>
        <v xml:space="preserve"> </v>
      </c>
      <c r="D32" s="118">
        <f>'IDENTIFICACION DE RIESGOS G Y C'!B33</f>
        <v>0</v>
      </c>
      <c r="E32" s="768">
        <f>'IDENTIFICACION DE RIESGOS G Y C'!D33</f>
        <v>0</v>
      </c>
      <c r="F32" s="769"/>
    </row>
    <row r="33" spans="1:6" ht="55.5" customHeight="1" x14ac:dyDescent="0.2">
      <c r="A33" s="771"/>
      <c r="B33" s="776"/>
      <c r="C33" s="764"/>
      <c r="D33" s="118">
        <f>'IDENTIFICACION DE RIESGOS G Y C'!B34</f>
        <v>0</v>
      </c>
      <c r="E33" s="768">
        <f>'IDENTIFICACION DE RIESGOS G Y C'!D34</f>
        <v>0</v>
      </c>
      <c r="F33" s="769"/>
    </row>
    <row r="34" spans="1:6" ht="57.75" customHeight="1" x14ac:dyDescent="0.2">
      <c r="A34" s="772"/>
      <c r="B34" s="777"/>
      <c r="C34" s="765"/>
      <c r="D34" s="118">
        <f>'IDENTIFICACION DE RIESGOS G Y C'!B35</f>
        <v>0</v>
      </c>
      <c r="E34" s="768">
        <f>'IDENTIFICACION DE RIESGOS G Y C'!D35</f>
        <v>0</v>
      </c>
      <c r="F34" s="769"/>
    </row>
    <row r="35" spans="1:6" ht="45.75" customHeight="1" x14ac:dyDescent="0.2">
      <c r="A35" s="791" t="str">
        <f>'IDENTIFICACION DE RIESGOS G Y C'!E36</f>
        <v>i</v>
      </c>
      <c r="B35" s="803"/>
      <c r="C35" s="794" t="str">
        <f>'IDENTIFICACION DE RIESGOS G Y C'!J36</f>
        <v xml:space="preserve"> </v>
      </c>
      <c r="D35" s="119">
        <f>'IDENTIFICACION DE RIESGOS G Y C'!B36</f>
        <v>0</v>
      </c>
      <c r="E35" s="797">
        <f>'IDENTIFICACION DE RIESGOS G Y C'!D36</f>
        <v>0</v>
      </c>
      <c r="F35" s="798"/>
    </row>
    <row r="36" spans="1:6" ht="57.75" customHeight="1" x14ac:dyDescent="0.2">
      <c r="A36" s="792"/>
      <c r="B36" s="804"/>
      <c r="C36" s="795"/>
      <c r="D36" s="120">
        <f>'IDENTIFICACION DE RIESGOS G Y C'!B37</f>
        <v>0</v>
      </c>
      <c r="E36" s="797">
        <f>'IDENTIFICACION DE RIESGOS G Y C'!D37</f>
        <v>0</v>
      </c>
      <c r="F36" s="798"/>
    </row>
    <row r="37" spans="1:6" ht="51" customHeight="1" x14ac:dyDescent="0.2">
      <c r="A37" s="793"/>
      <c r="B37" s="805"/>
      <c r="C37" s="796"/>
      <c r="D37" s="120">
        <f>'IDENTIFICACION DE RIESGOS G Y C'!B38</f>
        <v>0</v>
      </c>
      <c r="E37" s="797">
        <f>'IDENTIFICACION DE RIESGOS G Y C'!D38</f>
        <v>0</v>
      </c>
      <c r="F37" s="798"/>
    </row>
    <row r="38" spans="1:6" ht="51" customHeight="1" x14ac:dyDescent="0.2">
      <c r="A38" s="791" t="str">
        <f>'IDENTIFICACION DE RIESGOS G Y C'!E39</f>
        <v>j</v>
      </c>
      <c r="B38" s="803"/>
      <c r="C38" s="794">
        <f>'IDENTIFICACION DE RIESGOS G Y C'!J41</f>
        <v>0</v>
      </c>
      <c r="D38" s="120">
        <f>'IDENTIFICACION DE RIESGOS G Y C'!B39</f>
        <v>0</v>
      </c>
      <c r="E38" s="797">
        <f>'IDENTIFICACION DE RIESGOS G Y C'!D39</f>
        <v>0</v>
      </c>
      <c r="F38" s="798"/>
    </row>
    <row r="39" spans="1:6" ht="51" customHeight="1" x14ac:dyDescent="0.2">
      <c r="A39" s="792"/>
      <c r="B39" s="804"/>
      <c r="C39" s="795"/>
      <c r="D39" s="120">
        <f>'IDENTIFICACION DE RIESGOS G Y C'!B40</f>
        <v>0</v>
      </c>
      <c r="E39" s="797">
        <f>'IDENTIFICACION DE RIESGOS G Y C'!D40</f>
        <v>0</v>
      </c>
      <c r="F39" s="798"/>
    </row>
    <row r="40" spans="1:6" ht="54" customHeight="1" thickBot="1" x14ac:dyDescent="0.25">
      <c r="A40" s="800"/>
      <c r="B40" s="806"/>
      <c r="C40" s="799"/>
      <c r="D40" s="121">
        <f>'IDENTIFICACION DE RIESGOS G Y C'!B41</f>
        <v>0</v>
      </c>
      <c r="E40" s="801">
        <f>'IDENTIFICACION DE RIESGOS G Y C'!D41</f>
        <v>0</v>
      </c>
      <c r="F40" s="802"/>
    </row>
  </sheetData>
  <sheetProtection selectLockedCells="1"/>
  <mergeCells count="63">
    <mergeCell ref="A35:A37"/>
    <mergeCell ref="C35:C37"/>
    <mergeCell ref="E36:F36"/>
    <mergeCell ref="E37:F37"/>
    <mergeCell ref="C38:C40"/>
    <mergeCell ref="A38:A40"/>
    <mergeCell ref="E38:F38"/>
    <mergeCell ref="E39:F39"/>
    <mergeCell ref="E35:F35"/>
    <mergeCell ref="E40:F40"/>
    <mergeCell ref="B35:B37"/>
    <mergeCell ref="B38:B40"/>
    <mergeCell ref="A21:A25"/>
    <mergeCell ref="E21:F25"/>
    <mergeCell ref="A32:A34"/>
    <mergeCell ref="C32:C34"/>
    <mergeCell ref="E33:F33"/>
    <mergeCell ref="E34:F34"/>
    <mergeCell ref="E29:F29"/>
    <mergeCell ref="E32:F32"/>
    <mergeCell ref="B29:B31"/>
    <mergeCell ref="B32:B34"/>
    <mergeCell ref="A29:A31"/>
    <mergeCell ref="C29:C31"/>
    <mergeCell ref="E30:F30"/>
    <mergeCell ref="E31:F31"/>
    <mergeCell ref="C15:C17"/>
    <mergeCell ref="A6:F7"/>
    <mergeCell ref="E26:F26"/>
    <mergeCell ref="A26:A28"/>
    <mergeCell ref="E14:F14"/>
    <mergeCell ref="E19:F20"/>
    <mergeCell ref="A10:F10"/>
    <mergeCell ref="B26:B28"/>
    <mergeCell ref="A18:A20"/>
    <mergeCell ref="B18:B20"/>
    <mergeCell ref="C18:C20"/>
    <mergeCell ref="C26:C28"/>
    <mergeCell ref="E27:F27"/>
    <mergeCell ref="E28:F28"/>
    <mergeCell ref="C21:C25"/>
    <mergeCell ref="B21:B25"/>
    <mergeCell ref="E15:F17"/>
    <mergeCell ref="E13:F13"/>
    <mergeCell ref="E18:F18"/>
    <mergeCell ref="A1:A4"/>
    <mergeCell ref="B1:C1"/>
    <mergeCell ref="D1:E1"/>
    <mergeCell ref="F1:F4"/>
    <mergeCell ref="B2:C4"/>
    <mergeCell ref="D2:E2"/>
    <mergeCell ref="D3:E3"/>
    <mergeCell ref="D4:E4"/>
    <mergeCell ref="A5:F5"/>
    <mergeCell ref="E11:F11"/>
    <mergeCell ref="A8:F8"/>
    <mergeCell ref="A15:A17"/>
    <mergeCell ref="B15:B17"/>
    <mergeCell ref="A9:F9"/>
    <mergeCell ref="B12:B14"/>
    <mergeCell ref="E12:F12"/>
    <mergeCell ref="C12:C14"/>
    <mergeCell ref="A12:A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W22"/>
  <sheetViews>
    <sheetView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9" customWidth="1"/>
    <col min="20" max="20" width="18.85546875" style="1" customWidth="1"/>
    <col min="21" max="16384" width="11.42578125" style="1"/>
  </cols>
  <sheetData>
    <row r="1" spans="1:23" ht="27.75" customHeight="1" x14ac:dyDescent="0.2">
      <c r="A1" s="539"/>
      <c r="B1" s="457" t="str">
        <f>CONTEXTO!B1</f>
        <v>PROCESO: GESTION INTEGRAL DE CALIDAD</v>
      </c>
      <c r="C1" s="458"/>
      <c r="D1" s="458"/>
      <c r="E1" s="458"/>
      <c r="F1" s="458"/>
      <c r="G1" s="458"/>
      <c r="H1" s="458"/>
      <c r="I1" s="458"/>
      <c r="J1" s="458"/>
      <c r="K1" s="458"/>
      <c r="L1" s="458"/>
      <c r="M1" s="458"/>
      <c r="N1" s="458"/>
      <c r="O1" s="458"/>
      <c r="P1" s="459"/>
      <c r="Q1" s="466" t="s">
        <v>548</v>
      </c>
      <c r="R1" s="466"/>
      <c r="S1" s="466"/>
      <c r="T1" s="711"/>
    </row>
    <row r="2" spans="1:23" ht="20.25" customHeight="1" x14ac:dyDescent="0.2">
      <c r="A2" s="540"/>
      <c r="B2" s="542"/>
      <c r="C2" s="543"/>
      <c r="D2" s="543"/>
      <c r="E2" s="543"/>
      <c r="F2" s="543"/>
      <c r="G2" s="543"/>
      <c r="H2" s="543"/>
      <c r="I2" s="543"/>
      <c r="J2" s="543"/>
      <c r="K2" s="543"/>
      <c r="L2" s="543"/>
      <c r="M2" s="543"/>
      <c r="N2" s="543"/>
      <c r="O2" s="543"/>
      <c r="P2" s="652"/>
      <c r="Q2" s="510" t="s">
        <v>539</v>
      </c>
      <c r="R2" s="510"/>
      <c r="S2" s="510"/>
      <c r="T2" s="712"/>
    </row>
    <row r="3" spans="1:23" ht="18.75" customHeight="1" x14ac:dyDescent="0.2">
      <c r="A3" s="540"/>
      <c r="B3" s="547" t="s">
        <v>82</v>
      </c>
      <c r="C3" s="548"/>
      <c r="D3" s="548"/>
      <c r="E3" s="548"/>
      <c r="F3" s="548"/>
      <c r="G3" s="548"/>
      <c r="H3" s="548"/>
      <c r="I3" s="548"/>
      <c r="J3" s="548"/>
      <c r="K3" s="548"/>
      <c r="L3" s="548"/>
      <c r="M3" s="548"/>
      <c r="N3" s="548"/>
      <c r="O3" s="548"/>
      <c r="P3" s="811"/>
      <c r="Q3" s="510" t="s">
        <v>540</v>
      </c>
      <c r="R3" s="510"/>
      <c r="S3" s="510"/>
      <c r="T3" s="712"/>
    </row>
    <row r="4" spans="1:23" ht="19.5" customHeight="1" thickBot="1" x14ac:dyDescent="0.25">
      <c r="A4" s="541"/>
      <c r="B4" s="463"/>
      <c r="C4" s="464"/>
      <c r="D4" s="464"/>
      <c r="E4" s="464"/>
      <c r="F4" s="464"/>
      <c r="G4" s="464"/>
      <c r="H4" s="464"/>
      <c r="I4" s="464"/>
      <c r="J4" s="464"/>
      <c r="K4" s="464"/>
      <c r="L4" s="464"/>
      <c r="M4" s="464"/>
      <c r="N4" s="464"/>
      <c r="O4" s="464"/>
      <c r="P4" s="465"/>
      <c r="Q4" s="510" t="s">
        <v>549</v>
      </c>
      <c r="R4" s="510"/>
      <c r="S4" s="510"/>
      <c r="T4" s="713"/>
    </row>
    <row r="5" spans="1:23" ht="19.5" customHeight="1" x14ac:dyDescent="0.2">
      <c r="A5" s="722"/>
      <c r="B5" s="723"/>
      <c r="C5" s="723"/>
      <c r="D5" s="723"/>
      <c r="E5" s="723"/>
      <c r="F5" s="723"/>
      <c r="G5" s="723"/>
      <c r="H5" s="723"/>
      <c r="I5" s="723"/>
      <c r="J5" s="723"/>
      <c r="K5" s="723"/>
      <c r="L5" s="723"/>
      <c r="M5" s="723"/>
      <c r="N5" s="723"/>
      <c r="O5" s="723"/>
      <c r="P5" s="723"/>
      <c r="Q5" s="723"/>
      <c r="R5" s="723"/>
      <c r="S5" s="723"/>
      <c r="T5" s="724"/>
    </row>
    <row r="6" spans="1:23" x14ac:dyDescent="0.2">
      <c r="A6" s="830" t="s">
        <v>83</v>
      </c>
      <c r="B6" s="831"/>
      <c r="C6" s="831"/>
      <c r="D6" s="831"/>
      <c r="E6" s="831"/>
      <c r="F6" s="831"/>
      <c r="G6" s="831"/>
      <c r="H6" s="831"/>
      <c r="I6" s="831"/>
      <c r="J6" s="831"/>
      <c r="K6" s="831"/>
      <c r="L6" s="831"/>
      <c r="M6" s="831"/>
      <c r="N6" s="831"/>
      <c r="O6" s="831"/>
      <c r="P6" s="831"/>
      <c r="Q6" s="831"/>
      <c r="R6" s="831"/>
      <c r="S6" s="831"/>
      <c r="T6" s="832"/>
    </row>
    <row r="7" spans="1:23" ht="10.5" customHeight="1" x14ac:dyDescent="0.2">
      <c r="A7" s="833"/>
      <c r="B7" s="834"/>
      <c r="C7" s="834"/>
      <c r="D7" s="834"/>
      <c r="E7" s="834"/>
      <c r="F7" s="834"/>
      <c r="G7" s="834"/>
      <c r="H7" s="834"/>
      <c r="I7" s="834"/>
      <c r="J7" s="834"/>
      <c r="K7" s="834"/>
      <c r="L7" s="834"/>
      <c r="M7" s="834"/>
      <c r="N7" s="834"/>
      <c r="O7" s="834"/>
      <c r="P7" s="834"/>
      <c r="Q7" s="834"/>
      <c r="R7" s="834"/>
      <c r="S7" s="834"/>
      <c r="T7" s="835"/>
    </row>
    <row r="8" spans="1:23" ht="24.75" customHeight="1" x14ac:dyDescent="0.2">
      <c r="A8" s="754" t="str">
        <f>CONTEXTO!A8</f>
        <v xml:space="preserve">PROCESO: Gestión de Evaluación y  Seguimiento </v>
      </c>
      <c r="B8" s="755"/>
      <c r="C8" s="755"/>
      <c r="D8" s="755"/>
      <c r="E8" s="755"/>
      <c r="F8" s="755"/>
      <c r="G8" s="755"/>
      <c r="H8" s="755"/>
      <c r="I8" s="755"/>
      <c r="J8" s="755"/>
      <c r="K8" s="755"/>
      <c r="L8" s="755"/>
      <c r="M8" s="755"/>
      <c r="N8" s="755"/>
      <c r="O8" s="755"/>
      <c r="P8" s="755"/>
      <c r="Q8" s="755"/>
      <c r="R8" s="755"/>
      <c r="S8" s="755"/>
      <c r="T8" s="756"/>
    </row>
    <row r="9" spans="1:23" ht="66.75" customHeight="1" thickBot="1" x14ac:dyDescent="0.25">
      <c r="A9" s="827"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9" s="828"/>
      <c r="C9" s="828"/>
      <c r="D9" s="828"/>
      <c r="E9" s="828"/>
      <c r="F9" s="828"/>
      <c r="G9" s="828"/>
      <c r="H9" s="828"/>
      <c r="I9" s="828"/>
      <c r="J9" s="828"/>
      <c r="K9" s="828"/>
      <c r="L9" s="828"/>
      <c r="M9" s="828"/>
      <c r="N9" s="828"/>
      <c r="O9" s="828"/>
      <c r="P9" s="828"/>
      <c r="Q9" s="828"/>
      <c r="R9" s="828"/>
      <c r="S9" s="828"/>
      <c r="T9" s="829"/>
    </row>
    <row r="10" spans="1:23" ht="19.5" customHeight="1" thickBot="1" x14ac:dyDescent="0.25">
      <c r="A10" s="721"/>
      <c r="B10" s="721"/>
      <c r="C10" s="721"/>
      <c r="D10" s="721"/>
      <c r="E10" s="721"/>
      <c r="F10" s="721"/>
      <c r="G10" s="721"/>
      <c r="H10" s="721"/>
      <c r="I10" s="721"/>
      <c r="J10" s="721"/>
      <c r="K10" s="721"/>
      <c r="L10" s="721"/>
      <c r="M10" s="721"/>
      <c r="N10" s="721"/>
      <c r="O10" s="721"/>
      <c r="P10" s="721"/>
      <c r="Q10" s="721"/>
      <c r="R10" s="721"/>
      <c r="S10" s="721"/>
      <c r="T10" s="775"/>
    </row>
    <row r="11" spans="1:23" ht="37.5" customHeight="1" x14ac:dyDescent="0.2">
      <c r="A11" s="812" t="s">
        <v>69</v>
      </c>
      <c r="B11" s="813"/>
      <c r="C11" s="816" t="s">
        <v>84</v>
      </c>
      <c r="D11" s="817"/>
      <c r="E11" s="817"/>
      <c r="F11" s="817"/>
      <c r="G11" s="817"/>
      <c r="H11" s="817"/>
      <c r="I11" s="817"/>
      <c r="J11" s="817"/>
      <c r="K11" s="817"/>
      <c r="L11" s="817"/>
      <c r="M11" s="817"/>
      <c r="N11" s="817"/>
      <c r="O11" s="817"/>
      <c r="P11" s="817"/>
      <c r="Q11" s="817"/>
      <c r="R11" s="817"/>
      <c r="S11" s="817"/>
      <c r="T11" s="818"/>
    </row>
    <row r="12" spans="1:23" ht="25.5" customHeight="1" x14ac:dyDescent="0.2">
      <c r="A12" s="814"/>
      <c r="B12" s="815"/>
      <c r="C12" s="73" t="s">
        <v>43</v>
      </c>
      <c r="D12" s="73" t="s">
        <v>44</v>
      </c>
      <c r="E12" s="73" t="s">
        <v>45</v>
      </c>
      <c r="F12" s="73" t="s">
        <v>46</v>
      </c>
      <c r="G12" s="73" t="s">
        <v>47</v>
      </c>
      <c r="H12" s="73" t="s">
        <v>48</v>
      </c>
      <c r="I12" s="73" t="s">
        <v>49</v>
      </c>
      <c r="J12" s="73" t="s">
        <v>50</v>
      </c>
      <c r="K12" s="73" t="s">
        <v>51</v>
      </c>
      <c r="L12" s="73" t="s">
        <v>52</v>
      </c>
      <c r="M12" s="73" t="s">
        <v>53</v>
      </c>
      <c r="N12" s="73" t="s">
        <v>54</v>
      </c>
      <c r="O12" s="73" t="s">
        <v>55</v>
      </c>
      <c r="P12" s="73" t="s">
        <v>56</v>
      </c>
      <c r="Q12" s="73" t="s">
        <v>57</v>
      </c>
      <c r="R12" s="74" t="s">
        <v>58</v>
      </c>
      <c r="S12" s="77" t="s">
        <v>59</v>
      </c>
      <c r="T12" s="100" t="s">
        <v>85</v>
      </c>
    </row>
    <row r="13" spans="1:23" ht="44.25" customHeight="1" x14ac:dyDescent="0.2">
      <c r="A13" s="821" t="str">
        <f>DESCRIPCION!A12</f>
        <v>Socialización inoportuna de los informes emitidos por la Oficina de Control Interno en Comité de Coordinación de Control Interno</v>
      </c>
      <c r="B13" s="822"/>
      <c r="C13" s="288">
        <v>1</v>
      </c>
      <c r="D13" s="288">
        <v>1</v>
      </c>
      <c r="E13" s="288">
        <v>1</v>
      </c>
      <c r="F13" s="288">
        <v>2</v>
      </c>
      <c r="G13" s="288">
        <v>2</v>
      </c>
      <c r="H13" s="288">
        <v>3</v>
      </c>
      <c r="I13" s="288">
        <v>3</v>
      </c>
      <c r="J13" s="288">
        <v>3</v>
      </c>
      <c r="K13" s="288">
        <v>3</v>
      </c>
      <c r="L13" s="288">
        <v>3</v>
      </c>
      <c r="M13" s="237"/>
      <c r="N13" s="237"/>
      <c r="O13" s="237"/>
      <c r="P13" s="237"/>
      <c r="Q13" s="237"/>
      <c r="R13" s="114">
        <f>SUM(C13:Q13)</f>
        <v>22</v>
      </c>
      <c r="S13" s="123">
        <f t="shared" ref="S13:S22" si="0">IF(ISERROR(AVERAGE(C13:Q13)),0,AVERAGE(C13:Q13))</f>
        <v>2.2000000000000002</v>
      </c>
      <c r="T13" s="80" t="str">
        <f>IF(AND(S13&gt;=1,S13&lt;1.5),"Rara Vez",IF(AND(S13&gt;=1.6,S13&lt;2.5),"Improbable",IF(AND(S13&gt;=2.6,S13&lt;3.5),"Posible",IF(AND(S13&gt;=3.6,S13&lt;4.5),"Probable",IF(AND(S13&gt;=4.6),"Casi Seguro"," ")))))</f>
        <v>Improbable</v>
      </c>
      <c r="W13" s="78"/>
    </row>
    <row r="14" spans="1:23" ht="38.25" customHeight="1" x14ac:dyDescent="0.2">
      <c r="A14" s="823" t="str">
        <f>DESCRIPCION!A15</f>
        <v>Presentación inoportuna de informes de ley a entes externos</v>
      </c>
      <c r="B14" s="824"/>
      <c r="C14" s="288">
        <v>2</v>
      </c>
      <c r="D14" s="288">
        <v>2</v>
      </c>
      <c r="E14" s="288">
        <v>2</v>
      </c>
      <c r="F14" s="288">
        <v>2</v>
      </c>
      <c r="G14" s="288">
        <v>3</v>
      </c>
      <c r="H14" s="288">
        <v>3</v>
      </c>
      <c r="I14" s="288">
        <v>3</v>
      </c>
      <c r="J14" s="288">
        <v>1</v>
      </c>
      <c r="K14" s="288">
        <v>2</v>
      </c>
      <c r="L14" s="288">
        <v>2</v>
      </c>
      <c r="M14" s="237"/>
      <c r="N14" s="237"/>
      <c r="O14" s="237"/>
      <c r="P14" s="237"/>
      <c r="Q14" s="237"/>
      <c r="R14" s="172">
        <f>SUM(C14:Q14)</f>
        <v>22</v>
      </c>
      <c r="S14" s="123">
        <f t="shared" si="0"/>
        <v>2.2000000000000002</v>
      </c>
      <c r="T14" s="80" t="str">
        <f>IF(AND(S14&gt;=1,S14&lt;1.5),"Rara Vez",IF(AND(S14&gt;=1.6,S14&lt;2.5),"Improbable",IF(AND(S14&gt;=2.6,S14&lt;3.5),"Posible",IF(AND(S14&gt;=3.6,S14&lt;4.5),"Probable",IF(AND(S14&gt;=4.6),"Casi Seguro"," ")))))</f>
        <v>Improbable</v>
      </c>
      <c r="W14" s="78"/>
    </row>
    <row r="15" spans="1:23" ht="39.75" customHeight="1" x14ac:dyDescent="0.2">
      <c r="A15" s="825" t="str">
        <f>DESCRIPCION!A18</f>
        <v>Desvío de los resultados  de la auditoría en beneficio propio o del auditado.</v>
      </c>
      <c r="B15" s="826"/>
      <c r="C15" s="378">
        <v>3</v>
      </c>
      <c r="D15" s="378">
        <v>3</v>
      </c>
      <c r="E15" s="378">
        <v>2</v>
      </c>
      <c r="F15" s="378">
        <v>3</v>
      </c>
      <c r="G15" s="378">
        <v>3</v>
      </c>
      <c r="H15" s="378">
        <v>3</v>
      </c>
      <c r="I15" s="378">
        <v>3</v>
      </c>
      <c r="J15" s="378">
        <v>3</v>
      </c>
      <c r="K15" s="378">
        <v>2</v>
      </c>
      <c r="L15" s="378">
        <v>2</v>
      </c>
      <c r="M15" s="379"/>
      <c r="N15" s="379"/>
      <c r="O15" s="379"/>
      <c r="P15" s="379"/>
      <c r="Q15" s="379"/>
      <c r="R15" s="380">
        <f t="shared" ref="R15:R22" si="1">SUM(C15:Q15)</f>
        <v>27</v>
      </c>
      <c r="S15" s="381">
        <f t="shared" si="0"/>
        <v>2.7</v>
      </c>
      <c r="T15" s="377" t="str">
        <f t="shared" ref="T15:T22" si="2">IF(AND(S15&gt;=1,S15&lt;1.5),"Rara Vez",IF(AND(S15&gt;=1.6,S15&lt;2.5),"Improbable",IF(AND(S15&gt;=2.6,S15&lt;3.5),"Posible",IF(AND(S15&gt;=3.6,S15&lt;4.5),"Probable",IF(AND(S15&gt;=4.6),"Casi Seguro"," ")))))</f>
        <v>Posible</v>
      </c>
    </row>
    <row r="16" spans="1:23" ht="39.75" customHeight="1" x14ac:dyDescent="0.2">
      <c r="A16" s="819" t="str">
        <f>DESCRIPCION!A21</f>
        <v xml:space="preserve">Incumplimiento de ejecución de  actividades programadas en el plan anual de auditorias. </v>
      </c>
      <c r="B16" s="820"/>
      <c r="C16" s="237">
        <v>4</v>
      </c>
      <c r="D16" s="237">
        <v>4</v>
      </c>
      <c r="E16" s="237">
        <v>4</v>
      </c>
      <c r="F16" s="237">
        <v>4</v>
      </c>
      <c r="G16" s="237">
        <v>4</v>
      </c>
      <c r="H16" s="237">
        <v>4</v>
      </c>
      <c r="I16" s="237">
        <v>4</v>
      </c>
      <c r="J16" s="237"/>
      <c r="K16" s="237"/>
      <c r="L16" s="237"/>
      <c r="M16" s="237"/>
      <c r="N16" s="237"/>
      <c r="O16" s="237"/>
      <c r="P16" s="237"/>
      <c r="Q16" s="237"/>
      <c r="R16" s="114">
        <f t="shared" si="1"/>
        <v>28</v>
      </c>
      <c r="S16" s="123">
        <f t="shared" si="0"/>
        <v>4</v>
      </c>
      <c r="T16" s="80" t="str">
        <f t="shared" si="2"/>
        <v>Probable</v>
      </c>
    </row>
    <row r="17" spans="1:20" ht="39.75" customHeight="1" x14ac:dyDescent="0.2">
      <c r="A17" s="807">
        <f>DESCRIPCION!A24</f>
        <v>0</v>
      </c>
      <c r="B17" s="808"/>
      <c r="C17" s="237"/>
      <c r="D17" s="237"/>
      <c r="E17" s="237"/>
      <c r="F17" s="237"/>
      <c r="G17" s="237"/>
      <c r="H17" s="237"/>
      <c r="I17" s="237"/>
      <c r="J17" s="237"/>
      <c r="K17" s="237"/>
      <c r="L17" s="237"/>
      <c r="M17" s="237"/>
      <c r="N17" s="237"/>
      <c r="O17" s="237"/>
      <c r="P17" s="237"/>
      <c r="Q17" s="237"/>
      <c r="R17" s="114">
        <f t="shared" si="1"/>
        <v>0</v>
      </c>
      <c r="S17" s="123">
        <f t="shared" si="0"/>
        <v>0</v>
      </c>
      <c r="T17" s="80" t="str">
        <f t="shared" si="2"/>
        <v xml:space="preserve"> </v>
      </c>
    </row>
    <row r="18" spans="1:20" ht="39.75" customHeight="1" x14ac:dyDescent="0.2">
      <c r="A18" s="807" t="str">
        <f>DESCRIPCION!A26</f>
        <v>f</v>
      </c>
      <c r="B18" s="808"/>
      <c r="C18" s="237"/>
      <c r="D18" s="237"/>
      <c r="E18" s="237"/>
      <c r="F18" s="237"/>
      <c r="G18" s="237"/>
      <c r="H18" s="237"/>
      <c r="I18" s="237"/>
      <c r="J18" s="237"/>
      <c r="K18" s="237"/>
      <c r="L18" s="237"/>
      <c r="M18" s="237"/>
      <c r="N18" s="237"/>
      <c r="O18" s="237"/>
      <c r="P18" s="237"/>
      <c r="Q18" s="237"/>
      <c r="R18" s="114">
        <f t="shared" si="1"/>
        <v>0</v>
      </c>
      <c r="S18" s="123">
        <f t="shared" si="0"/>
        <v>0</v>
      </c>
      <c r="T18" s="80" t="str">
        <f t="shared" si="2"/>
        <v xml:space="preserve"> </v>
      </c>
    </row>
    <row r="19" spans="1:20" ht="39.75" customHeight="1" x14ac:dyDescent="0.2">
      <c r="A19" s="807" t="str">
        <f>DESCRIPCION!A29</f>
        <v>g</v>
      </c>
      <c r="B19" s="808"/>
      <c r="C19" s="237"/>
      <c r="D19" s="237"/>
      <c r="E19" s="237"/>
      <c r="F19" s="237"/>
      <c r="G19" s="237"/>
      <c r="H19" s="237"/>
      <c r="I19" s="237"/>
      <c r="J19" s="237"/>
      <c r="K19" s="237"/>
      <c r="L19" s="237"/>
      <c r="M19" s="237"/>
      <c r="N19" s="237"/>
      <c r="O19" s="237"/>
      <c r="P19" s="237"/>
      <c r="Q19" s="237"/>
      <c r="R19" s="114">
        <f t="shared" si="1"/>
        <v>0</v>
      </c>
      <c r="S19" s="123">
        <f t="shared" si="0"/>
        <v>0</v>
      </c>
      <c r="T19" s="80" t="str">
        <f t="shared" si="2"/>
        <v xml:space="preserve"> </v>
      </c>
    </row>
    <row r="20" spans="1:20" ht="39.75" customHeight="1" x14ac:dyDescent="0.2">
      <c r="A20" s="807" t="str">
        <f>DESCRIPCION!A32</f>
        <v>h</v>
      </c>
      <c r="B20" s="808"/>
      <c r="C20" s="237"/>
      <c r="D20" s="237"/>
      <c r="E20" s="237"/>
      <c r="F20" s="237"/>
      <c r="G20" s="237"/>
      <c r="H20" s="237"/>
      <c r="I20" s="237"/>
      <c r="J20" s="237"/>
      <c r="K20" s="237"/>
      <c r="L20" s="237"/>
      <c r="M20" s="237"/>
      <c r="N20" s="237"/>
      <c r="O20" s="237"/>
      <c r="P20" s="237"/>
      <c r="Q20" s="237"/>
      <c r="R20" s="114">
        <f t="shared" si="1"/>
        <v>0</v>
      </c>
      <c r="S20" s="123">
        <f t="shared" si="0"/>
        <v>0</v>
      </c>
      <c r="T20" s="80" t="str">
        <f t="shared" si="2"/>
        <v xml:space="preserve"> </v>
      </c>
    </row>
    <row r="21" spans="1:20" ht="39.75" customHeight="1" x14ac:dyDescent="0.2">
      <c r="A21" s="807" t="str">
        <f>DESCRIPCION!A35</f>
        <v>i</v>
      </c>
      <c r="B21" s="808"/>
      <c r="C21" s="237"/>
      <c r="D21" s="237"/>
      <c r="E21" s="237"/>
      <c r="F21" s="237"/>
      <c r="G21" s="237"/>
      <c r="H21" s="237"/>
      <c r="I21" s="237"/>
      <c r="J21" s="237"/>
      <c r="K21" s="237"/>
      <c r="L21" s="237"/>
      <c r="M21" s="237"/>
      <c r="N21" s="237"/>
      <c r="O21" s="237"/>
      <c r="P21" s="237"/>
      <c r="Q21" s="237"/>
      <c r="R21" s="114">
        <f t="shared" si="1"/>
        <v>0</v>
      </c>
      <c r="S21" s="123">
        <f t="shared" si="0"/>
        <v>0</v>
      </c>
      <c r="T21" s="80" t="str">
        <f t="shared" si="2"/>
        <v xml:space="preserve"> </v>
      </c>
    </row>
    <row r="22" spans="1:20" ht="39.75" customHeight="1" thickBot="1" x14ac:dyDescent="0.25">
      <c r="A22" s="809" t="str">
        <f>DESCRIPCION!A38</f>
        <v>j</v>
      </c>
      <c r="B22" s="810"/>
      <c r="C22" s="238"/>
      <c r="D22" s="238"/>
      <c r="E22" s="238"/>
      <c r="F22" s="238"/>
      <c r="G22" s="238"/>
      <c r="H22" s="238"/>
      <c r="I22" s="238"/>
      <c r="J22" s="238"/>
      <c r="K22" s="238"/>
      <c r="L22" s="238"/>
      <c r="M22" s="238"/>
      <c r="N22" s="238"/>
      <c r="O22" s="238"/>
      <c r="P22" s="238"/>
      <c r="Q22" s="238"/>
      <c r="R22" s="115">
        <f t="shared" si="1"/>
        <v>0</v>
      </c>
      <c r="S22" s="124">
        <f t="shared" si="0"/>
        <v>0</v>
      </c>
      <c r="T22" s="101" t="str">
        <f t="shared" si="2"/>
        <v xml:space="preserve"> </v>
      </c>
    </row>
  </sheetData>
  <sheetProtection selectLockedCells="1"/>
  <mergeCells count="25">
    <mergeCell ref="A9:T9"/>
    <mergeCell ref="A6:T7"/>
    <mergeCell ref="A10:T10"/>
    <mergeCell ref="Q1:S1"/>
    <mergeCell ref="Q2:S2"/>
    <mergeCell ref="Q3:S3"/>
    <mergeCell ref="Q4:S4"/>
    <mergeCell ref="A5:T5"/>
    <mergeCell ref="A1:A4"/>
    <mergeCell ref="A21:B21"/>
    <mergeCell ref="A22:B22"/>
    <mergeCell ref="B1:P2"/>
    <mergeCell ref="B3:P4"/>
    <mergeCell ref="A11:B12"/>
    <mergeCell ref="C11:T11"/>
    <mergeCell ref="A16:B16"/>
    <mergeCell ref="A17:B17"/>
    <mergeCell ref="A18:B18"/>
    <mergeCell ref="A19:B19"/>
    <mergeCell ref="A20:B20"/>
    <mergeCell ref="A13:B13"/>
    <mergeCell ref="A14:B14"/>
    <mergeCell ref="A15:B15"/>
    <mergeCell ref="T1:T4"/>
    <mergeCell ref="A8:T8"/>
  </mergeCells>
  <dataValidations count="1">
    <dataValidation type="whole" allowBlank="1" showInputMessage="1" showErrorMessage="1" sqref="C13:Q22">
      <formula1>1</formula1>
      <formula2>5</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22"/>
  <sheetViews>
    <sheetView topLeftCell="C1"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845"/>
      <c r="B1" s="483" t="str">
        <f>CONTEXTO!B1</f>
        <v>PROCESO: GESTION INTEGRAL DE CALIDAD</v>
      </c>
      <c r="C1" s="483"/>
      <c r="D1" s="483"/>
      <c r="E1" s="30" t="s">
        <v>550</v>
      </c>
      <c r="F1" s="711"/>
    </row>
    <row r="2" spans="1:7" ht="15.75" customHeight="1" x14ac:dyDescent="0.2">
      <c r="A2" s="846"/>
      <c r="B2" s="484"/>
      <c r="C2" s="484"/>
      <c r="D2" s="484"/>
      <c r="E2" s="31" t="s">
        <v>539</v>
      </c>
      <c r="F2" s="712"/>
    </row>
    <row r="3" spans="1:7" ht="15" customHeight="1" x14ac:dyDescent="0.2">
      <c r="A3" s="846"/>
      <c r="B3" s="484" t="s">
        <v>86</v>
      </c>
      <c r="C3" s="484"/>
      <c r="D3" s="484"/>
      <c r="E3" s="31" t="s">
        <v>540</v>
      </c>
      <c r="F3" s="712"/>
    </row>
    <row r="4" spans="1:7" ht="15.75" customHeight="1" x14ac:dyDescent="0.2">
      <c r="A4" s="837"/>
      <c r="B4" s="484"/>
      <c r="C4" s="484"/>
      <c r="D4" s="484"/>
      <c r="E4" s="31" t="s">
        <v>551</v>
      </c>
      <c r="F4" s="712"/>
    </row>
    <row r="5" spans="1:7" ht="15.75" customHeight="1" x14ac:dyDescent="0.2">
      <c r="A5" s="837"/>
      <c r="B5" s="838"/>
      <c r="C5" s="838"/>
      <c r="D5" s="838"/>
      <c r="E5" s="838"/>
      <c r="F5" s="839"/>
    </row>
    <row r="6" spans="1:7" x14ac:dyDescent="0.2">
      <c r="A6" s="842" t="str">
        <f>CONTEXTO!A8</f>
        <v xml:space="preserve">PROCESO: Gestión de Evaluación y  Seguimiento </v>
      </c>
      <c r="B6" s="843"/>
      <c r="C6" s="843"/>
      <c r="D6" s="843"/>
      <c r="E6" s="843"/>
      <c r="F6" s="844"/>
    </row>
    <row r="7" spans="1:7" ht="13.5" customHeight="1" x14ac:dyDescent="0.2">
      <c r="A7" s="842"/>
      <c r="B7" s="843"/>
      <c r="C7" s="843"/>
      <c r="D7" s="843"/>
      <c r="E7" s="843"/>
      <c r="F7" s="844"/>
    </row>
    <row r="8" spans="1:7" ht="59.25" customHeight="1" x14ac:dyDescent="0.2">
      <c r="A8" s="849"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8" s="850"/>
      <c r="C8" s="850"/>
      <c r="D8" s="850"/>
      <c r="E8" s="850"/>
      <c r="F8" s="851"/>
    </row>
    <row r="9" spans="1:7" ht="15" thickBot="1" x14ac:dyDescent="0.25">
      <c r="A9" s="852"/>
      <c r="B9" s="853"/>
      <c r="C9" s="853"/>
      <c r="D9" s="853"/>
      <c r="E9" s="853"/>
      <c r="F9" s="854"/>
    </row>
    <row r="10" spans="1:7" ht="15" thickBot="1" x14ac:dyDescent="0.25">
      <c r="A10" s="855"/>
      <c r="B10" s="721"/>
      <c r="C10" s="721"/>
      <c r="D10" s="721"/>
      <c r="E10" s="721"/>
      <c r="F10" s="721"/>
      <c r="G10" s="62"/>
    </row>
    <row r="11" spans="1:7" ht="51" customHeight="1" x14ac:dyDescent="0.2">
      <c r="A11" s="857" t="s">
        <v>87</v>
      </c>
      <c r="B11" s="847" t="s">
        <v>88</v>
      </c>
      <c r="C11" s="847" t="s">
        <v>89</v>
      </c>
      <c r="D11" s="847"/>
      <c r="E11" s="847"/>
      <c r="F11" s="856"/>
    </row>
    <row r="12" spans="1:7" ht="15" x14ac:dyDescent="0.2">
      <c r="A12" s="858"/>
      <c r="B12" s="848"/>
      <c r="C12" s="848" t="s">
        <v>90</v>
      </c>
      <c r="D12" s="848"/>
      <c r="E12" s="859" t="s">
        <v>91</v>
      </c>
      <c r="F12" s="860"/>
    </row>
    <row r="13" spans="1:7" ht="174" customHeight="1" x14ac:dyDescent="0.2">
      <c r="A13" s="278" t="s">
        <v>376</v>
      </c>
      <c r="B13" s="235" t="s">
        <v>151</v>
      </c>
      <c r="C13" s="836" t="str">
        <f>IF(B13="5. CATASTROFICO",+Hoja3!$C$28,IF(B13="4. MAYOR",+Hoja3!$C$29,IF(B13="3. MODERADO",+Hoja3!$C$30,IF(B13="2. MENOR",+Hoja3!$C$31,IF(B13="1. INSIGNIFICANTE",Hoja3!$C$32,"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836"/>
      <c r="E13" s="840" t="str">
        <f>IF(B13="5. CATASTROFICO",+Hoja3!$B$28,IF(B13="4. MAYOR",+Hoja3!$B$29,IF(B13="3. MODERADO",+Hoja3!$B$30,IF(B13="2. MENOR",+Hoja3!$B$31,IF(B13="1. INSIGNIFICANTE",Hoja3!$B$32,"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841"/>
    </row>
    <row r="14" spans="1:7" ht="174" customHeight="1" x14ac:dyDescent="0.2">
      <c r="A14" s="239" t="s">
        <v>385</v>
      </c>
      <c r="B14" s="235" t="s">
        <v>151</v>
      </c>
      <c r="C14" s="836" t="str">
        <f>IF(B14="5. CATASTROFICO",+Hoja3!$C$28,IF(B14="4. MAYOR",+Hoja3!$C$29,IF(B14="3. MODERADO",+Hoja3!$C$30,IF(B14="2. MENOR",+Hoja3!$C$31,IF(B14="1. INSIGNIFICANTE",Hoja3!$C$32,"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4" s="836"/>
      <c r="E14" s="840" t="str">
        <f>IF(B14="5. CATASTROFICO",+Hoja3!$B$28,IF(B14="4. MAYOR",+Hoja3!$B$29,IF(B14="3. MODERADO",+Hoja3!$B$30,IF(B14="2. MENOR",+Hoja3!$B$31,IF(B14="1. INSIGNIFICANTE",Hoja3!$B$32,"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4" s="841"/>
    </row>
    <row r="15" spans="1:7" ht="174" customHeight="1" x14ac:dyDescent="0.2">
      <c r="A15" s="358" t="str">
        <f>'IDENTIFICACION DE RIESGOS G Y C'!E21</f>
        <v xml:space="preserve">Incumplimiento de ejecución de  actividades programadas en el plan anual de auditorias. </v>
      </c>
      <c r="B15" s="235" t="s">
        <v>151</v>
      </c>
      <c r="C15" s="836" t="str">
        <f>IF(B15="5. CATASTROFICO",+Hoja3!$C$28,IF(B15="4. MAYOR",+Hoja3!$C$29,IF(B15="3. MODERADO",+Hoja3!$C$30,IF(B15="2. MENOR",+Hoja3!$C$31,IF(B15="1. INSIGNIFICANTE",Hoja3!$C$32,"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5" s="836"/>
      <c r="E15" s="840" t="str">
        <f>IF(B15="5. CATASTROFICO",+Hoja3!$B$28,IF(B15="4. MAYOR",+Hoja3!$B$29,IF(B15="3. MODERADO",+Hoja3!$B$30,IF(B15="2. MENOR",+Hoja3!$B$31,IF(B15="1. INSIGNIFICANTE",Hoja3!$B$32,"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5" s="841"/>
    </row>
    <row r="16" spans="1:7" ht="174" customHeight="1" x14ac:dyDescent="0.2">
      <c r="A16" s="240"/>
      <c r="B16" s="235" t="s">
        <v>92</v>
      </c>
      <c r="C16" s="836" t="str">
        <f>IF(B16="5. CATASTROFICO",+Hoja3!$C$28,IF(B16="4. MAYOR",+Hoja3!$C$29,IF(B16="3. MODERADO",+Hoja3!$C$30,IF(B16="2. MENOR",+Hoja3!$C$31,IF(B16="1. INSIGNIFICANTE",Hoja3!$C$32," ")))))</f>
        <v xml:space="preserve"> </v>
      </c>
      <c r="D16" s="836"/>
      <c r="E16" s="840" t="str">
        <f>IF(B16="5. CATASTROFICO",+Hoja3!$B$28,IF(B16="4. MAYOR",+Hoja3!$B$29,IF(B16="3. MODERADO",+Hoja3!$B$30,IF(B16="2. MENOR",+Hoja3!$B$31,IF(B16="1. INSIGNIFICANTE",Hoja3!$B$32," ")))))</f>
        <v xml:space="preserve"> </v>
      </c>
      <c r="F16" s="841"/>
    </row>
    <row r="17" spans="1:6" ht="174" customHeight="1" x14ac:dyDescent="0.2">
      <c r="A17" s="240"/>
      <c r="B17" s="235" t="s">
        <v>92</v>
      </c>
      <c r="C17" s="836" t="str">
        <f>IF(B17="5. CATASTROFICO",+Hoja3!$C$28,IF(B17="4. MAYOR",+Hoja3!$C$29,IF(B17="3. MODERADO",+Hoja3!$C$30,IF(B17="2. MENOR",+Hoja3!$C$31,IF(B17="1. INSIGNIFICANTE",Hoja3!$C$32," ")))))</f>
        <v xml:space="preserve"> </v>
      </c>
      <c r="D17" s="836"/>
      <c r="E17" s="840" t="str">
        <f>IF(B17="5. CATASTROFICO",+Hoja3!$B$28,IF(B17="4. MAYOR",+Hoja3!$B$29,IF(B17="3. MODERADO",+Hoja3!$B$30,IF(B17="2. MENOR",+Hoja3!$B$31,IF(B17="1. INSIGNIFICANTE",Hoja3!$B$32," ")))))</f>
        <v xml:space="preserve"> </v>
      </c>
      <c r="F17" s="841"/>
    </row>
    <row r="18" spans="1:6" ht="174" customHeight="1" x14ac:dyDescent="0.2">
      <c r="A18" s="240"/>
      <c r="B18" s="235" t="s">
        <v>92</v>
      </c>
      <c r="C18" s="836" t="str">
        <f>IF(B18="5. CATASTROFICO",+Hoja3!$C$28,IF(B18="4. MAYOR",+Hoja3!$C$29,IF(B18="3. MODERADO",+Hoja3!$C$30,IF(B18="2. MENOR",+Hoja3!$C$31,IF(B18="1. INSIGNIFICANTE",Hoja3!$C$32," ")))))</f>
        <v xml:space="preserve"> </v>
      </c>
      <c r="D18" s="836"/>
      <c r="E18" s="840" t="str">
        <f>IF(B18="5. CATASTROFICO",+Hoja3!$B$28,IF(B18="4. MAYOR",+Hoja3!$B$29,IF(B18="3. MODERADO",+Hoja3!$B$30,IF(B18="2. MENOR",+Hoja3!$B$31,IF(B18="1. INSIGNIFICANTE",Hoja3!$B$32," ")))))</f>
        <v xml:space="preserve"> </v>
      </c>
      <c r="F18" s="841"/>
    </row>
    <row r="19" spans="1:6" ht="174" customHeight="1" x14ac:dyDescent="0.2">
      <c r="A19" s="240"/>
      <c r="B19" s="235" t="s">
        <v>92</v>
      </c>
      <c r="C19" s="836" t="str">
        <f>IF(B19="5. CATASTROFICO",+Hoja3!$C$28,IF(B19="4. MAYOR",+Hoja3!$C$29,IF(B19="3. MODERADO",+Hoja3!$C$30,IF(B19="2. MENOR",+Hoja3!$C$31,IF(B19="1. INSIGNIFICANTE",Hoja3!$C$32," ")))))</f>
        <v xml:space="preserve"> </v>
      </c>
      <c r="D19" s="836"/>
      <c r="E19" s="840" t="str">
        <f>IF(B19="5. CATASTROFICO",+Hoja3!$B$28,IF(B19="4. MAYOR",+Hoja3!$B$29,IF(B19="3. MODERADO",+Hoja3!$B$30,IF(B19="2. MENOR",+Hoja3!$B$31,IF(B19="1. INSIGNIFICANTE",Hoja3!$B$32," ")))))</f>
        <v xml:space="preserve"> </v>
      </c>
      <c r="F19" s="841"/>
    </row>
    <row r="20" spans="1:6" ht="174" customHeight="1" x14ac:dyDescent="0.2">
      <c r="A20" s="240"/>
      <c r="B20" s="235" t="s">
        <v>92</v>
      </c>
      <c r="C20" s="836" t="str">
        <f>IF(B20="5. CATASTROFICO",+Hoja3!$C$28,IF(B20="4. MAYOR",+Hoja3!$C$29,IF(B20="3. MODERADO",+Hoja3!$C$30,IF(B20="2. MENOR",+Hoja3!$C$31,IF(B20="1. INSIGNIFICANTE",Hoja3!$C$32," ")))))</f>
        <v xml:space="preserve"> </v>
      </c>
      <c r="D20" s="836"/>
      <c r="E20" s="840" t="str">
        <f>IF(B20="5. CATASTROFICO",+Hoja3!$B$28,IF(B20="4. MAYOR",+Hoja3!$B$29,IF(B20="3. MODERADO",+Hoja3!$B$30,IF(B20="2. MENOR",+Hoja3!$B$31,IF(B20="1. INSIGNIFICANTE",Hoja3!$B$32," ")))))</f>
        <v xml:space="preserve"> </v>
      </c>
      <c r="F20" s="841"/>
    </row>
    <row r="21" spans="1:6" ht="188.25" customHeight="1" x14ac:dyDescent="0.2">
      <c r="A21" s="240"/>
      <c r="B21" s="235" t="s">
        <v>92</v>
      </c>
      <c r="C21" s="836" t="str">
        <f>IF(B21="5. CATASTROFICO",+Hoja3!$C$28,IF(B21="4. MAYOR",+Hoja3!$C$29,IF(B21="3. MODERADO",+Hoja3!$C$30,IF(B21="2. MENOR",+Hoja3!$C$31,IF(B21="1. INSIGNIFICANTE",Hoja3!$C$32," ")))))</f>
        <v xml:space="preserve"> </v>
      </c>
      <c r="D21" s="836"/>
      <c r="E21" s="840" t="str">
        <f>IF(B21="5. CATASTROFICO",+Hoja3!$B$28,IF(B21="4. MAYOR",+Hoja3!$B$29,IF(B21="3. MODERADO",+Hoja3!$B$30,IF(B21="2. MENOR",+Hoja3!$B$31,IF(B21="1. INSIGNIFICANTE",Hoja3!$B$32," ")))))</f>
        <v xml:space="preserve"> </v>
      </c>
      <c r="F21" s="841"/>
    </row>
    <row r="22" spans="1:6" ht="183" customHeight="1" thickBot="1" x14ac:dyDescent="0.25">
      <c r="A22" s="241"/>
      <c r="B22" s="242" t="s">
        <v>92</v>
      </c>
      <c r="C22" s="474" t="str">
        <f>IF(B22="5. CATASTROFICO",+Hoja3!$C$28,IF(B22="4. MAYOR",+Hoja3!$C$29,IF(B22="3. MODERADO",+Hoja3!$C$30,IF(B22="2. MENOR",+Hoja3!$C$31,IF(B22="1. INSIGNIFICANTE",Hoja3!$C$32," ")))))</f>
        <v xml:space="preserve"> </v>
      </c>
      <c r="D22" s="474"/>
      <c r="E22" s="861" t="str">
        <f>IF(B22="5. CATASTROFICO",+Hoja3!$B$28,IF(B22="4. MAYOR",+Hoja3!$B$29,IF(B22="3. MODERADO",+Hoja3!$B$30,IF(B22="2. MENOR",+Hoja3!$B$31,IF(B22="1. INSIGNIFICANTE",Hoja3!$B$32," ")))))</f>
        <v xml:space="preserve"> </v>
      </c>
      <c r="F22" s="862"/>
    </row>
  </sheetData>
  <sheetProtection selectLockedCells="1"/>
  <mergeCells count="33">
    <mergeCell ref="E21:F21"/>
    <mergeCell ref="C18:D18"/>
    <mergeCell ref="E22:F22"/>
    <mergeCell ref="C22:D22"/>
    <mergeCell ref="C21:D21"/>
    <mergeCell ref="A10:F10"/>
    <mergeCell ref="C15:D15"/>
    <mergeCell ref="C20:D20"/>
    <mergeCell ref="E20:F20"/>
    <mergeCell ref="E15:F15"/>
    <mergeCell ref="C16:D16"/>
    <mergeCell ref="E16:F16"/>
    <mergeCell ref="C17:D17"/>
    <mergeCell ref="E17:F17"/>
    <mergeCell ref="C11:F11"/>
    <mergeCell ref="A11:A12"/>
    <mergeCell ref="E12:F12"/>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Hoja3!$A$20:$A$25</xm:f>
          </x14:formula1>
          <xm:sqref>B13:B22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F124"/>
  <sheetViews>
    <sheetView topLeftCell="C1" workbookViewId="0">
      <selection activeCell="C1" sqref="C1:E4"/>
    </sheetView>
  </sheetViews>
  <sheetFormatPr baseColWidth="10" defaultColWidth="11.42578125" defaultRowHeight="14.25" x14ac:dyDescent="0.2"/>
  <cols>
    <col min="1" max="1" width="34" style="1" customWidth="1"/>
    <col min="2" max="2" width="91" style="1" customWidth="1"/>
    <col min="3" max="3" width="16.5703125" style="1" customWidth="1"/>
    <col min="4" max="4" width="10.28515625" style="1" customWidth="1"/>
    <col min="5" max="5" width="8.28515625" style="1" customWidth="1"/>
    <col min="6" max="6" width="15" style="1" customWidth="1"/>
    <col min="7" max="16384" width="11.42578125" style="1"/>
  </cols>
  <sheetData>
    <row r="1" spans="1:6" ht="22.5" customHeight="1" x14ac:dyDescent="0.2">
      <c r="A1" s="890"/>
      <c r="B1" s="483" t="str">
        <f>CONTEXTO!B1</f>
        <v>PROCESO: GESTION INTEGRAL DE CALIDAD</v>
      </c>
      <c r="C1" s="895" t="s">
        <v>552</v>
      </c>
      <c r="D1" s="895"/>
      <c r="E1" s="895"/>
      <c r="F1" s="896"/>
    </row>
    <row r="2" spans="1:6" ht="15.75" customHeight="1" x14ac:dyDescent="0.2">
      <c r="A2" s="891"/>
      <c r="B2" s="484"/>
      <c r="C2" s="744" t="s">
        <v>539</v>
      </c>
      <c r="D2" s="744"/>
      <c r="E2" s="744"/>
      <c r="F2" s="897"/>
    </row>
    <row r="3" spans="1:6" ht="15" customHeight="1" x14ac:dyDescent="0.2">
      <c r="A3" s="891"/>
      <c r="B3" s="484" t="s">
        <v>93</v>
      </c>
      <c r="C3" s="744" t="s">
        <v>540</v>
      </c>
      <c r="D3" s="744"/>
      <c r="E3" s="744"/>
      <c r="F3" s="897"/>
    </row>
    <row r="4" spans="1:6" ht="15.75" customHeight="1" x14ac:dyDescent="0.2">
      <c r="A4" s="891"/>
      <c r="B4" s="484"/>
      <c r="C4" s="744" t="s">
        <v>553</v>
      </c>
      <c r="D4" s="744"/>
      <c r="E4" s="744"/>
      <c r="F4" s="897"/>
    </row>
    <row r="5" spans="1:6" ht="15.75" customHeight="1" x14ac:dyDescent="0.2">
      <c r="A5" s="887"/>
      <c r="B5" s="888"/>
      <c r="C5" s="888"/>
      <c r="D5" s="888"/>
      <c r="E5" s="888"/>
      <c r="F5" s="889"/>
    </row>
    <row r="6" spans="1:6" x14ac:dyDescent="0.2">
      <c r="A6" s="842" t="str">
        <f>+CONTEXTO!A8</f>
        <v xml:space="preserve">PROCESO: Gestión de Evaluación y  Seguimiento </v>
      </c>
      <c r="B6" s="843"/>
      <c r="C6" s="843"/>
      <c r="D6" s="843"/>
      <c r="E6" s="843"/>
      <c r="F6" s="844"/>
    </row>
    <row r="7" spans="1:6" ht="12.75" customHeight="1" x14ac:dyDescent="0.2">
      <c r="A7" s="842"/>
      <c r="B7" s="843"/>
      <c r="C7" s="843"/>
      <c r="D7" s="843"/>
      <c r="E7" s="843"/>
      <c r="F7" s="844"/>
    </row>
    <row r="8" spans="1:6" ht="60.75" customHeight="1" x14ac:dyDescent="0.2">
      <c r="A8" s="880"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8" s="881"/>
      <c r="C8" s="881"/>
      <c r="D8" s="881"/>
      <c r="E8" s="881"/>
      <c r="F8" s="882"/>
    </row>
    <row r="9" spans="1:6" ht="3.75" customHeight="1" thickBot="1" x14ac:dyDescent="0.25">
      <c r="A9" s="883"/>
      <c r="B9" s="884"/>
      <c r="C9" s="884"/>
      <c r="D9" s="884"/>
      <c r="E9" s="884"/>
      <c r="F9" s="885"/>
    </row>
    <row r="10" spans="1:6" ht="13.5" customHeight="1" thickBot="1" x14ac:dyDescent="0.25">
      <c r="A10" s="886"/>
      <c r="B10" s="886"/>
      <c r="C10" s="886"/>
      <c r="D10" s="886"/>
      <c r="E10" s="886"/>
      <c r="F10" s="886"/>
    </row>
    <row r="11" spans="1:6" ht="34.5" customHeight="1" x14ac:dyDescent="0.25">
      <c r="A11" s="869" t="s">
        <v>94</v>
      </c>
      <c r="B11" s="871" t="s">
        <v>95</v>
      </c>
      <c r="C11" s="871"/>
      <c r="D11" s="873" t="s">
        <v>96</v>
      </c>
      <c r="E11" s="873"/>
      <c r="F11" s="867" t="s">
        <v>97</v>
      </c>
    </row>
    <row r="12" spans="1:6" ht="21" customHeight="1" x14ac:dyDescent="0.2">
      <c r="A12" s="870"/>
      <c r="B12" s="872"/>
      <c r="C12" s="872"/>
      <c r="D12" s="106" t="s">
        <v>98</v>
      </c>
      <c r="E12" s="106" t="s">
        <v>99</v>
      </c>
      <c r="F12" s="868"/>
    </row>
    <row r="13" spans="1:6" ht="26.25" customHeight="1" x14ac:dyDescent="0.2">
      <c r="A13" s="876" t="str">
        <f>DESCRIPCION!$A$18</f>
        <v>Desvío de los resultados  de la auditoría en beneficio propio o del auditado.</v>
      </c>
      <c r="B13" s="836" t="s">
        <v>100</v>
      </c>
      <c r="C13" s="836"/>
      <c r="D13" s="235" t="s">
        <v>138</v>
      </c>
      <c r="E13" s="235"/>
      <c r="F13" s="892" t="str">
        <f>IF(D28="X","CATASTROFICO",IF(AND(D32&gt;0,D32&lt;=5),"MODERADO",IF(AND(D32&gt;=6,D32&lt;=11),"MAYOR",IF(AND(D32&gt;=12,D32&lt;=19),"CATASTROFICO",IF(AND(D32=0),"MENOR")))))</f>
        <v>MAYOR</v>
      </c>
    </row>
    <row r="14" spans="1:6" ht="26.25" customHeight="1" x14ac:dyDescent="0.2">
      <c r="A14" s="876"/>
      <c r="B14" s="836" t="s">
        <v>101</v>
      </c>
      <c r="C14" s="836"/>
      <c r="D14" s="235" t="s">
        <v>138</v>
      </c>
      <c r="E14" s="235"/>
      <c r="F14" s="893"/>
    </row>
    <row r="15" spans="1:6" ht="26.25" customHeight="1" x14ac:dyDescent="0.2">
      <c r="A15" s="876"/>
      <c r="B15" s="836" t="s">
        <v>102</v>
      </c>
      <c r="C15" s="836"/>
      <c r="D15" s="235" t="s">
        <v>138</v>
      </c>
      <c r="E15" s="235"/>
      <c r="F15" s="893"/>
    </row>
    <row r="16" spans="1:6" ht="26.25" customHeight="1" x14ac:dyDescent="0.2">
      <c r="A16" s="876"/>
      <c r="B16" s="836" t="s">
        <v>103</v>
      </c>
      <c r="C16" s="836"/>
      <c r="D16" s="235" t="s">
        <v>138</v>
      </c>
      <c r="E16" s="235"/>
      <c r="F16" s="893"/>
    </row>
    <row r="17" spans="1:6" ht="26.25" customHeight="1" x14ac:dyDescent="0.2">
      <c r="A17" s="876"/>
      <c r="B17" s="836" t="s">
        <v>104</v>
      </c>
      <c r="C17" s="836"/>
      <c r="D17" s="235" t="s">
        <v>138</v>
      </c>
      <c r="E17" s="235"/>
      <c r="F17" s="893"/>
    </row>
    <row r="18" spans="1:6" ht="26.25" customHeight="1" x14ac:dyDescent="0.2">
      <c r="A18" s="876"/>
      <c r="B18" s="836" t="s">
        <v>105</v>
      </c>
      <c r="C18" s="836"/>
      <c r="D18" s="235"/>
      <c r="E18" s="235" t="s">
        <v>138</v>
      </c>
      <c r="F18" s="893"/>
    </row>
    <row r="19" spans="1:6" ht="26.25" customHeight="1" x14ac:dyDescent="0.2">
      <c r="A19" s="876"/>
      <c r="B19" s="836" t="s">
        <v>106</v>
      </c>
      <c r="C19" s="836"/>
      <c r="D19" s="235"/>
      <c r="E19" s="235" t="s">
        <v>138</v>
      </c>
      <c r="F19" s="893"/>
    </row>
    <row r="20" spans="1:6" ht="33" customHeight="1" x14ac:dyDescent="0.2">
      <c r="A20" s="876"/>
      <c r="B20" s="836" t="s">
        <v>107</v>
      </c>
      <c r="C20" s="836"/>
      <c r="D20" s="235"/>
      <c r="E20" s="235" t="s">
        <v>138</v>
      </c>
      <c r="F20" s="893"/>
    </row>
    <row r="21" spans="1:6" ht="26.25" customHeight="1" x14ac:dyDescent="0.2">
      <c r="A21" s="876"/>
      <c r="B21" s="836" t="s">
        <v>108</v>
      </c>
      <c r="C21" s="836"/>
      <c r="D21" s="235" t="s">
        <v>138</v>
      </c>
      <c r="E21" s="235"/>
      <c r="F21" s="893"/>
    </row>
    <row r="22" spans="1:6" ht="26.25" customHeight="1" x14ac:dyDescent="0.2">
      <c r="A22" s="876"/>
      <c r="B22" s="836" t="s">
        <v>109</v>
      </c>
      <c r="C22" s="836"/>
      <c r="D22" s="235" t="s">
        <v>138</v>
      </c>
      <c r="E22" s="235"/>
      <c r="F22" s="893"/>
    </row>
    <row r="23" spans="1:6" ht="26.25" customHeight="1" x14ac:dyDescent="0.2">
      <c r="A23" s="876"/>
      <c r="B23" s="836" t="s">
        <v>110</v>
      </c>
      <c r="C23" s="836"/>
      <c r="D23" s="235" t="s">
        <v>138</v>
      </c>
      <c r="E23" s="235"/>
      <c r="F23" s="893"/>
    </row>
    <row r="24" spans="1:6" ht="26.25" customHeight="1" x14ac:dyDescent="0.2">
      <c r="A24" s="876"/>
      <c r="B24" s="836" t="s">
        <v>111</v>
      </c>
      <c r="C24" s="836"/>
      <c r="D24" s="235" t="s">
        <v>138</v>
      </c>
      <c r="E24" s="235"/>
      <c r="F24" s="893"/>
    </row>
    <row r="25" spans="1:6" ht="26.25" customHeight="1" x14ac:dyDescent="0.2">
      <c r="A25" s="876"/>
      <c r="B25" s="836" t="s">
        <v>112</v>
      </c>
      <c r="C25" s="836"/>
      <c r="D25" s="235"/>
      <c r="E25" s="235" t="s">
        <v>138</v>
      </c>
      <c r="F25" s="893"/>
    </row>
    <row r="26" spans="1:6" ht="26.25" customHeight="1" x14ac:dyDescent="0.2">
      <c r="A26" s="876"/>
      <c r="B26" s="836" t="s">
        <v>113</v>
      </c>
      <c r="C26" s="836"/>
      <c r="D26" s="235" t="s">
        <v>138</v>
      </c>
      <c r="E26" s="235"/>
      <c r="F26" s="893"/>
    </row>
    <row r="27" spans="1:6" ht="26.25" customHeight="1" x14ac:dyDescent="0.2">
      <c r="A27" s="876"/>
      <c r="B27" s="836" t="s">
        <v>114</v>
      </c>
      <c r="C27" s="836"/>
      <c r="D27" s="235" t="s">
        <v>138</v>
      </c>
      <c r="E27" s="235"/>
      <c r="F27" s="893"/>
    </row>
    <row r="28" spans="1:6" ht="26.25" customHeight="1" x14ac:dyDescent="0.2">
      <c r="A28" s="876"/>
      <c r="B28" s="836" t="s">
        <v>115</v>
      </c>
      <c r="C28" s="836"/>
      <c r="D28" s="235"/>
      <c r="E28" s="235" t="s">
        <v>138</v>
      </c>
      <c r="F28" s="893"/>
    </row>
    <row r="29" spans="1:6" ht="26.25" customHeight="1" x14ac:dyDescent="0.2">
      <c r="A29" s="876"/>
      <c r="B29" s="836" t="s">
        <v>116</v>
      </c>
      <c r="C29" s="836"/>
      <c r="D29" s="235"/>
      <c r="E29" s="235" t="s">
        <v>138</v>
      </c>
      <c r="F29" s="893"/>
    </row>
    <row r="30" spans="1:6" ht="26.25" customHeight="1" x14ac:dyDescent="0.2">
      <c r="A30" s="876"/>
      <c r="B30" s="836" t="s">
        <v>117</v>
      </c>
      <c r="C30" s="836"/>
      <c r="D30" s="235"/>
      <c r="E30" s="235" t="s">
        <v>138</v>
      </c>
      <c r="F30" s="893"/>
    </row>
    <row r="31" spans="1:6" ht="26.25" customHeight="1" x14ac:dyDescent="0.2">
      <c r="A31" s="876"/>
      <c r="B31" s="836" t="s">
        <v>118</v>
      </c>
      <c r="C31" s="836"/>
      <c r="D31" s="235"/>
      <c r="E31" s="235" t="s">
        <v>138</v>
      </c>
      <c r="F31" s="893"/>
    </row>
    <row r="32" spans="1:6" ht="16.5" thickBot="1" x14ac:dyDescent="0.3">
      <c r="A32" s="877"/>
      <c r="B32" s="874" t="s">
        <v>58</v>
      </c>
      <c r="C32" s="875"/>
      <c r="D32" s="102">
        <f>+Hoja3!B54</f>
        <v>11</v>
      </c>
      <c r="E32" s="103"/>
      <c r="F32" s="894"/>
    </row>
    <row r="33" spans="1:6" ht="15.75" customHeight="1" thickBot="1" x14ac:dyDescent="0.25">
      <c r="A33" s="878"/>
      <c r="B33" s="412"/>
      <c r="C33" s="412"/>
      <c r="D33" s="412"/>
      <c r="E33" s="412"/>
      <c r="F33" s="879"/>
    </row>
    <row r="34" spans="1:6" ht="34.5" customHeight="1" x14ac:dyDescent="0.25">
      <c r="A34" s="869" t="s">
        <v>94</v>
      </c>
      <c r="B34" s="871" t="s">
        <v>95</v>
      </c>
      <c r="C34" s="871"/>
      <c r="D34" s="873" t="s">
        <v>96</v>
      </c>
      <c r="E34" s="873"/>
      <c r="F34" s="867" t="s">
        <v>97</v>
      </c>
    </row>
    <row r="35" spans="1:6" ht="21" customHeight="1" x14ac:dyDescent="0.25">
      <c r="A35" s="870"/>
      <c r="B35" s="872"/>
      <c r="C35" s="872"/>
      <c r="D35" s="81" t="s">
        <v>98</v>
      </c>
      <c r="E35" s="81" t="s">
        <v>99</v>
      </c>
      <c r="F35" s="868"/>
    </row>
    <row r="36" spans="1:6" ht="26.25" customHeight="1" x14ac:dyDescent="0.2">
      <c r="A36" s="876"/>
      <c r="B36" s="836" t="s">
        <v>100</v>
      </c>
      <c r="C36" s="836"/>
      <c r="D36" s="235"/>
      <c r="E36" s="235"/>
      <c r="F36" s="865" t="str">
        <f>IF(D51="X","CATASTROFICO",IF(AND(D55&gt;0,D55&lt;=5),"MODERADO",IF(AND(D55&gt;=6,D55&lt;=11),"MAYOR",IF(AND(D55&gt;=12,D55&lt;=19),"CATASTROFICO"," "))))</f>
        <v xml:space="preserve"> </v>
      </c>
    </row>
    <row r="37" spans="1:6" ht="26.25" customHeight="1" x14ac:dyDescent="0.2">
      <c r="A37" s="876"/>
      <c r="B37" s="836" t="s">
        <v>101</v>
      </c>
      <c r="C37" s="836"/>
      <c r="D37" s="235"/>
      <c r="E37" s="235"/>
      <c r="F37" s="865"/>
    </row>
    <row r="38" spans="1:6" ht="26.25" customHeight="1" x14ac:dyDescent="0.2">
      <c r="A38" s="876"/>
      <c r="B38" s="836" t="s">
        <v>102</v>
      </c>
      <c r="C38" s="836"/>
      <c r="D38" s="235"/>
      <c r="E38" s="235"/>
      <c r="F38" s="865"/>
    </row>
    <row r="39" spans="1:6" ht="26.25" customHeight="1" x14ac:dyDescent="0.2">
      <c r="A39" s="876"/>
      <c r="B39" s="836" t="s">
        <v>103</v>
      </c>
      <c r="C39" s="836"/>
      <c r="D39" s="235"/>
      <c r="E39" s="235"/>
      <c r="F39" s="865"/>
    </row>
    <row r="40" spans="1:6" ht="26.25" customHeight="1" x14ac:dyDescent="0.2">
      <c r="A40" s="876"/>
      <c r="B40" s="836" t="s">
        <v>104</v>
      </c>
      <c r="C40" s="836"/>
      <c r="D40" s="235"/>
      <c r="E40" s="235"/>
      <c r="F40" s="865"/>
    </row>
    <row r="41" spans="1:6" ht="26.25" customHeight="1" x14ac:dyDescent="0.2">
      <c r="A41" s="876"/>
      <c r="B41" s="836" t="s">
        <v>105</v>
      </c>
      <c r="C41" s="836"/>
      <c r="D41" s="235"/>
      <c r="E41" s="235"/>
      <c r="F41" s="865"/>
    </row>
    <row r="42" spans="1:6" ht="26.25" customHeight="1" x14ac:dyDescent="0.2">
      <c r="A42" s="876"/>
      <c r="B42" s="836" t="s">
        <v>106</v>
      </c>
      <c r="C42" s="836"/>
      <c r="D42" s="235"/>
      <c r="E42" s="235"/>
      <c r="F42" s="865"/>
    </row>
    <row r="43" spans="1:6" ht="33" customHeight="1" x14ac:dyDescent="0.2">
      <c r="A43" s="876"/>
      <c r="B43" s="836" t="s">
        <v>107</v>
      </c>
      <c r="C43" s="836"/>
      <c r="D43" s="235"/>
      <c r="E43" s="235"/>
      <c r="F43" s="865"/>
    </row>
    <row r="44" spans="1:6" ht="26.25" customHeight="1" x14ac:dyDescent="0.2">
      <c r="A44" s="876"/>
      <c r="B44" s="836" t="s">
        <v>108</v>
      </c>
      <c r="C44" s="836"/>
      <c r="D44" s="235"/>
      <c r="E44" s="235"/>
      <c r="F44" s="865"/>
    </row>
    <row r="45" spans="1:6" ht="26.25" customHeight="1" x14ac:dyDescent="0.2">
      <c r="A45" s="876"/>
      <c r="B45" s="836" t="s">
        <v>109</v>
      </c>
      <c r="C45" s="836"/>
      <c r="D45" s="235"/>
      <c r="E45" s="235"/>
      <c r="F45" s="865"/>
    </row>
    <row r="46" spans="1:6" ht="26.25" customHeight="1" x14ac:dyDescent="0.2">
      <c r="A46" s="876"/>
      <c r="B46" s="836" t="s">
        <v>110</v>
      </c>
      <c r="C46" s="836"/>
      <c r="D46" s="235"/>
      <c r="E46" s="235"/>
      <c r="F46" s="865"/>
    </row>
    <row r="47" spans="1:6" ht="26.25" customHeight="1" x14ac:dyDescent="0.2">
      <c r="A47" s="876"/>
      <c r="B47" s="836" t="s">
        <v>111</v>
      </c>
      <c r="C47" s="836"/>
      <c r="D47" s="243"/>
      <c r="E47" s="243"/>
      <c r="F47" s="865"/>
    </row>
    <row r="48" spans="1:6" ht="26.25" customHeight="1" x14ac:dyDescent="0.2">
      <c r="A48" s="876"/>
      <c r="B48" s="836" t="s">
        <v>112</v>
      </c>
      <c r="C48" s="836"/>
      <c r="D48" s="243"/>
      <c r="E48" s="243"/>
      <c r="F48" s="865"/>
    </row>
    <row r="49" spans="1:6" ht="26.25" customHeight="1" x14ac:dyDescent="0.2">
      <c r="A49" s="876"/>
      <c r="B49" s="836" t="s">
        <v>113</v>
      </c>
      <c r="C49" s="836"/>
      <c r="D49" s="243"/>
      <c r="E49" s="243"/>
      <c r="F49" s="865"/>
    </row>
    <row r="50" spans="1:6" ht="26.25" customHeight="1" x14ac:dyDescent="0.2">
      <c r="A50" s="876"/>
      <c r="B50" s="836" t="s">
        <v>114</v>
      </c>
      <c r="C50" s="836"/>
      <c r="D50" s="243"/>
      <c r="E50" s="243"/>
      <c r="F50" s="865"/>
    </row>
    <row r="51" spans="1:6" ht="26.25" customHeight="1" x14ac:dyDescent="0.2">
      <c r="A51" s="876"/>
      <c r="B51" s="836" t="s">
        <v>115</v>
      </c>
      <c r="C51" s="836"/>
      <c r="D51" s="243"/>
      <c r="E51" s="243"/>
      <c r="F51" s="865"/>
    </row>
    <row r="52" spans="1:6" ht="26.25" customHeight="1" x14ac:dyDescent="0.2">
      <c r="A52" s="876"/>
      <c r="B52" s="836" t="s">
        <v>116</v>
      </c>
      <c r="C52" s="836"/>
      <c r="D52" s="243"/>
      <c r="E52" s="243"/>
      <c r="F52" s="865"/>
    </row>
    <row r="53" spans="1:6" ht="26.25" customHeight="1" x14ac:dyDescent="0.2">
      <c r="A53" s="876"/>
      <c r="B53" s="836" t="s">
        <v>117</v>
      </c>
      <c r="C53" s="836"/>
      <c r="D53" s="243"/>
      <c r="E53" s="243"/>
      <c r="F53" s="865"/>
    </row>
    <row r="54" spans="1:6" ht="26.25" customHeight="1" x14ac:dyDescent="0.2">
      <c r="A54" s="876"/>
      <c r="B54" s="836" t="s">
        <v>118</v>
      </c>
      <c r="C54" s="836"/>
      <c r="D54" s="243"/>
      <c r="E54" s="243"/>
      <c r="F54" s="865"/>
    </row>
    <row r="55" spans="1:6" ht="16.5" thickBot="1" x14ac:dyDescent="0.3">
      <c r="A55" s="877"/>
      <c r="B55" s="874" t="s">
        <v>58</v>
      </c>
      <c r="C55" s="875"/>
      <c r="D55" s="102">
        <f>+Hoja3!B77</f>
        <v>0</v>
      </c>
      <c r="E55" s="103"/>
      <c r="F55" s="866"/>
    </row>
    <row r="56" spans="1:6" ht="15" thickBot="1" x14ac:dyDescent="0.25"/>
    <row r="57" spans="1:6" ht="34.5" customHeight="1" x14ac:dyDescent="0.25">
      <c r="A57" s="869" t="s">
        <v>94</v>
      </c>
      <c r="B57" s="871" t="s">
        <v>95</v>
      </c>
      <c r="C57" s="871"/>
      <c r="D57" s="873" t="s">
        <v>96</v>
      </c>
      <c r="E57" s="873"/>
      <c r="F57" s="867" t="s">
        <v>97</v>
      </c>
    </row>
    <row r="58" spans="1:6" ht="21" customHeight="1" x14ac:dyDescent="0.25">
      <c r="A58" s="870"/>
      <c r="B58" s="872"/>
      <c r="C58" s="872"/>
      <c r="D58" s="81" t="s">
        <v>98</v>
      </c>
      <c r="E58" s="81" t="s">
        <v>99</v>
      </c>
      <c r="F58" s="868"/>
    </row>
    <row r="59" spans="1:6" ht="26.25" customHeight="1" x14ac:dyDescent="0.2">
      <c r="A59" s="863"/>
      <c r="B59" s="836" t="s">
        <v>100</v>
      </c>
      <c r="C59" s="836"/>
      <c r="D59" s="244"/>
      <c r="E59" s="244"/>
      <c r="F59" s="865" t="str">
        <f>IF(D74="X","CATASTROFICO",IF(AND(D78&gt;0,D78&lt;=5),"MODERADO",IF(AND(D78&gt;=6,D78&lt;=11),"MAYOR",IF(AND(D78&gt;=12,D78&lt;=19),"CATASTROFICO"," "))))</f>
        <v xml:space="preserve"> </v>
      </c>
    </row>
    <row r="60" spans="1:6" ht="26.25" customHeight="1" x14ac:dyDescent="0.2">
      <c r="A60" s="863"/>
      <c r="B60" s="836" t="s">
        <v>101</v>
      </c>
      <c r="C60" s="836"/>
      <c r="D60" s="244"/>
      <c r="E60" s="244"/>
      <c r="F60" s="865"/>
    </row>
    <row r="61" spans="1:6" ht="26.25" customHeight="1" x14ac:dyDescent="0.2">
      <c r="A61" s="863"/>
      <c r="B61" s="836" t="s">
        <v>102</v>
      </c>
      <c r="C61" s="836"/>
      <c r="D61" s="244"/>
      <c r="E61" s="244"/>
      <c r="F61" s="865"/>
    </row>
    <row r="62" spans="1:6" ht="26.25" customHeight="1" x14ac:dyDescent="0.2">
      <c r="A62" s="863"/>
      <c r="B62" s="836" t="s">
        <v>103</v>
      </c>
      <c r="C62" s="836"/>
      <c r="D62" s="244"/>
      <c r="E62" s="244"/>
      <c r="F62" s="865"/>
    </row>
    <row r="63" spans="1:6" ht="26.25" customHeight="1" x14ac:dyDescent="0.2">
      <c r="A63" s="863"/>
      <c r="B63" s="836" t="s">
        <v>104</v>
      </c>
      <c r="C63" s="836"/>
      <c r="D63" s="244"/>
      <c r="E63" s="244"/>
      <c r="F63" s="865"/>
    </row>
    <row r="64" spans="1:6" ht="26.25" customHeight="1" x14ac:dyDescent="0.2">
      <c r="A64" s="863"/>
      <c r="B64" s="836" t="s">
        <v>105</v>
      </c>
      <c r="C64" s="836"/>
      <c r="D64" s="244"/>
      <c r="E64" s="244"/>
      <c r="F64" s="865"/>
    </row>
    <row r="65" spans="1:6" ht="26.25" customHeight="1" x14ac:dyDescent="0.2">
      <c r="A65" s="863"/>
      <c r="B65" s="836" t="s">
        <v>106</v>
      </c>
      <c r="C65" s="836"/>
      <c r="D65" s="244"/>
      <c r="E65" s="244"/>
      <c r="F65" s="865"/>
    </row>
    <row r="66" spans="1:6" ht="32.25" customHeight="1" x14ac:dyDescent="0.2">
      <c r="A66" s="863"/>
      <c r="B66" s="836" t="s">
        <v>107</v>
      </c>
      <c r="C66" s="836"/>
      <c r="D66" s="244"/>
      <c r="E66" s="244"/>
      <c r="F66" s="865"/>
    </row>
    <row r="67" spans="1:6" ht="26.25" customHeight="1" x14ac:dyDescent="0.2">
      <c r="A67" s="863"/>
      <c r="B67" s="836" t="s">
        <v>108</v>
      </c>
      <c r="C67" s="836"/>
      <c r="D67" s="244"/>
      <c r="E67" s="244"/>
      <c r="F67" s="865"/>
    </row>
    <row r="68" spans="1:6" ht="26.25" customHeight="1" x14ac:dyDescent="0.2">
      <c r="A68" s="863"/>
      <c r="B68" s="836" t="s">
        <v>109</v>
      </c>
      <c r="C68" s="836"/>
      <c r="D68" s="244"/>
      <c r="E68" s="244"/>
      <c r="F68" s="865"/>
    </row>
    <row r="69" spans="1:6" ht="26.25" customHeight="1" x14ac:dyDescent="0.2">
      <c r="A69" s="863"/>
      <c r="B69" s="836" t="s">
        <v>110</v>
      </c>
      <c r="C69" s="836"/>
      <c r="D69" s="244"/>
      <c r="E69" s="244"/>
      <c r="F69" s="865"/>
    </row>
    <row r="70" spans="1:6" ht="26.25" customHeight="1" x14ac:dyDescent="0.2">
      <c r="A70" s="863"/>
      <c r="B70" s="836" t="s">
        <v>111</v>
      </c>
      <c r="C70" s="836"/>
      <c r="D70" s="244"/>
      <c r="E70" s="244"/>
      <c r="F70" s="865"/>
    </row>
    <row r="71" spans="1:6" ht="26.25" customHeight="1" x14ac:dyDescent="0.2">
      <c r="A71" s="863"/>
      <c r="B71" s="836" t="s">
        <v>112</v>
      </c>
      <c r="C71" s="836"/>
      <c r="D71" s="244"/>
      <c r="E71" s="244"/>
      <c r="F71" s="865"/>
    </row>
    <row r="72" spans="1:6" ht="26.25" customHeight="1" x14ac:dyDescent="0.2">
      <c r="A72" s="863"/>
      <c r="B72" s="836" t="s">
        <v>113</v>
      </c>
      <c r="C72" s="836"/>
      <c r="D72" s="244"/>
      <c r="E72" s="244"/>
      <c r="F72" s="865"/>
    </row>
    <row r="73" spans="1:6" ht="26.25" customHeight="1" x14ac:dyDescent="0.2">
      <c r="A73" s="863"/>
      <c r="B73" s="836" t="s">
        <v>114</v>
      </c>
      <c r="C73" s="836"/>
      <c r="D73" s="244"/>
      <c r="E73" s="244"/>
      <c r="F73" s="865"/>
    </row>
    <row r="74" spans="1:6" ht="26.25" customHeight="1" x14ac:dyDescent="0.2">
      <c r="A74" s="863"/>
      <c r="B74" s="836" t="s">
        <v>115</v>
      </c>
      <c r="C74" s="836"/>
      <c r="D74" s="244"/>
      <c r="E74" s="244"/>
      <c r="F74" s="865"/>
    </row>
    <row r="75" spans="1:6" ht="26.25" customHeight="1" x14ac:dyDescent="0.2">
      <c r="A75" s="863"/>
      <c r="B75" s="836" t="s">
        <v>116</v>
      </c>
      <c r="C75" s="836"/>
      <c r="D75" s="244"/>
      <c r="E75" s="244"/>
      <c r="F75" s="865"/>
    </row>
    <row r="76" spans="1:6" ht="26.25" customHeight="1" x14ac:dyDescent="0.2">
      <c r="A76" s="863"/>
      <c r="B76" s="836" t="s">
        <v>117</v>
      </c>
      <c r="C76" s="836"/>
      <c r="D76" s="244"/>
      <c r="E76" s="244"/>
      <c r="F76" s="865"/>
    </row>
    <row r="77" spans="1:6" ht="26.25" customHeight="1" x14ac:dyDescent="0.2">
      <c r="A77" s="863"/>
      <c r="B77" s="836" t="s">
        <v>118</v>
      </c>
      <c r="C77" s="836"/>
      <c r="D77" s="244"/>
      <c r="E77" s="244"/>
      <c r="F77" s="865"/>
    </row>
    <row r="78" spans="1:6" ht="16.5" thickBot="1" x14ac:dyDescent="0.3">
      <c r="A78" s="864"/>
      <c r="B78" s="874" t="s">
        <v>58</v>
      </c>
      <c r="C78" s="875"/>
      <c r="D78" s="102">
        <f>+Hoja3!B100</f>
        <v>0</v>
      </c>
      <c r="E78" s="103"/>
      <c r="F78" s="866"/>
    </row>
    <row r="79" spans="1:6" ht="15" thickBot="1" x14ac:dyDescent="0.25"/>
    <row r="80" spans="1:6" ht="34.5" customHeight="1" x14ac:dyDescent="0.25">
      <c r="A80" s="869" t="s">
        <v>94</v>
      </c>
      <c r="B80" s="871" t="s">
        <v>95</v>
      </c>
      <c r="C80" s="871"/>
      <c r="D80" s="873" t="s">
        <v>96</v>
      </c>
      <c r="E80" s="873"/>
      <c r="F80" s="867" t="s">
        <v>97</v>
      </c>
    </row>
    <row r="81" spans="1:6" ht="21" customHeight="1" x14ac:dyDescent="0.25">
      <c r="A81" s="870"/>
      <c r="B81" s="872"/>
      <c r="C81" s="872"/>
      <c r="D81" s="81" t="s">
        <v>98</v>
      </c>
      <c r="E81" s="81" t="s">
        <v>99</v>
      </c>
      <c r="F81" s="868"/>
    </row>
    <row r="82" spans="1:6" ht="26.25" customHeight="1" x14ac:dyDescent="0.2">
      <c r="A82" s="863"/>
      <c r="B82" s="836" t="s">
        <v>100</v>
      </c>
      <c r="C82" s="836"/>
      <c r="D82" s="244"/>
      <c r="E82" s="244"/>
      <c r="F82" s="865" t="str">
        <f>IF(D97="X","CATASTROFICO",IF(AND(D101&gt;0,D101&lt;=5),"MODERADO",IF(AND(D101&gt;=6,D101&lt;=11),"MAYOR",IF(AND(D101&gt;=12,D101&lt;=19),"CATASTROFICO"," "))))</f>
        <v xml:space="preserve"> </v>
      </c>
    </row>
    <row r="83" spans="1:6" ht="26.25" customHeight="1" x14ac:dyDescent="0.2">
      <c r="A83" s="863"/>
      <c r="B83" s="836" t="s">
        <v>101</v>
      </c>
      <c r="C83" s="836"/>
      <c r="D83" s="244"/>
      <c r="E83" s="244"/>
      <c r="F83" s="865"/>
    </row>
    <row r="84" spans="1:6" ht="26.25" customHeight="1" x14ac:dyDescent="0.2">
      <c r="A84" s="863"/>
      <c r="B84" s="836" t="s">
        <v>102</v>
      </c>
      <c r="C84" s="836"/>
      <c r="D84" s="244"/>
      <c r="E84" s="244"/>
      <c r="F84" s="865"/>
    </row>
    <row r="85" spans="1:6" ht="26.25" customHeight="1" x14ac:dyDescent="0.2">
      <c r="A85" s="863"/>
      <c r="B85" s="836" t="s">
        <v>103</v>
      </c>
      <c r="C85" s="836"/>
      <c r="D85" s="244"/>
      <c r="E85" s="244"/>
      <c r="F85" s="865"/>
    </row>
    <row r="86" spans="1:6" ht="26.25" customHeight="1" x14ac:dyDescent="0.2">
      <c r="A86" s="863"/>
      <c r="B86" s="836" t="s">
        <v>104</v>
      </c>
      <c r="C86" s="836"/>
      <c r="D86" s="244"/>
      <c r="E86" s="244"/>
      <c r="F86" s="865"/>
    </row>
    <row r="87" spans="1:6" ht="26.25" customHeight="1" x14ac:dyDescent="0.2">
      <c r="A87" s="863"/>
      <c r="B87" s="836" t="s">
        <v>105</v>
      </c>
      <c r="C87" s="836"/>
      <c r="D87" s="244"/>
      <c r="E87" s="244"/>
      <c r="F87" s="865"/>
    </row>
    <row r="88" spans="1:6" ht="26.25" customHeight="1" x14ac:dyDescent="0.2">
      <c r="A88" s="863"/>
      <c r="B88" s="836" t="s">
        <v>106</v>
      </c>
      <c r="C88" s="836"/>
      <c r="D88" s="244"/>
      <c r="E88" s="244"/>
      <c r="F88" s="865"/>
    </row>
    <row r="89" spans="1:6" ht="33" customHeight="1" x14ac:dyDescent="0.2">
      <c r="A89" s="863"/>
      <c r="B89" s="836" t="s">
        <v>107</v>
      </c>
      <c r="C89" s="836"/>
      <c r="D89" s="244"/>
      <c r="E89" s="244"/>
      <c r="F89" s="865"/>
    </row>
    <row r="90" spans="1:6" ht="26.25" customHeight="1" x14ac:dyDescent="0.2">
      <c r="A90" s="863"/>
      <c r="B90" s="836" t="s">
        <v>108</v>
      </c>
      <c r="C90" s="836"/>
      <c r="D90" s="244"/>
      <c r="E90" s="244"/>
      <c r="F90" s="865"/>
    </row>
    <row r="91" spans="1:6" ht="26.25" customHeight="1" x14ac:dyDescent="0.2">
      <c r="A91" s="863"/>
      <c r="B91" s="836" t="s">
        <v>109</v>
      </c>
      <c r="C91" s="836"/>
      <c r="D91" s="244"/>
      <c r="E91" s="244"/>
      <c r="F91" s="865"/>
    </row>
    <row r="92" spans="1:6" ht="26.25" customHeight="1" x14ac:dyDescent="0.2">
      <c r="A92" s="863"/>
      <c r="B92" s="836" t="s">
        <v>110</v>
      </c>
      <c r="C92" s="836"/>
      <c r="D92" s="244"/>
      <c r="E92" s="244"/>
      <c r="F92" s="865"/>
    </row>
    <row r="93" spans="1:6" ht="26.25" customHeight="1" x14ac:dyDescent="0.2">
      <c r="A93" s="863"/>
      <c r="B93" s="836" t="s">
        <v>111</v>
      </c>
      <c r="C93" s="836"/>
      <c r="D93" s="244"/>
      <c r="E93" s="244"/>
      <c r="F93" s="865"/>
    </row>
    <row r="94" spans="1:6" ht="26.25" customHeight="1" x14ac:dyDescent="0.2">
      <c r="A94" s="863"/>
      <c r="B94" s="836" t="s">
        <v>112</v>
      </c>
      <c r="C94" s="836"/>
      <c r="D94" s="244"/>
      <c r="E94" s="244"/>
      <c r="F94" s="865"/>
    </row>
    <row r="95" spans="1:6" ht="26.25" customHeight="1" x14ac:dyDescent="0.2">
      <c r="A95" s="863"/>
      <c r="B95" s="836" t="s">
        <v>113</v>
      </c>
      <c r="C95" s="836"/>
      <c r="D95" s="244"/>
      <c r="E95" s="244"/>
      <c r="F95" s="865"/>
    </row>
    <row r="96" spans="1:6" ht="26.25" customHeight="1" x14ac:dyDescent="0.2">
      <c r="A96" s="863"/>
      <c r="B96" s="836" t="s">
        <v>114</v>
      </c>
      <c r="C96" s="836"/>
      <c r="D96" s="244"/>
      <c r="E96" s="244"/>
      <c r="F96" s="865"/>
    </row>
    <row r="97" spans="1:6" ht="26.25" customHeight="1" x14ac:dyDescent="0.2">
      <c r="A97" s="863"/>
      <c r="B97" s="836" t="s">
        <v>115</v>
      </c>
      <c r="C97" s="836"/>
      <c r="D97" s="244"/>
      <c r="E97" s="244"/>
      <c r="F97" s="865"/>
    </row>
    <row r="98" spans="1:6" ht="26.25" customHeight="1" x14ac:dyDescent="0.2">
      <c r="A98" s="863"/>
      <c r="B98" s="836" t="s">
        <v>116</v>
      </c>
      <c r="C98" s="836"/>
      <c r="D98" s="244"/>
      <c r="E98" s="244"/>
      <c r="F98" s="865"/>
    </row>
    <row r="99" spans="1:6" ht="26.25" customHeight="1" x14ac:dyDescent="0.2">
      <c r="A99" s="863"/>
      <c r="B99" s="836" t="s">
        <v>117</v>
      </c>
      <c r="C99" s="836"/>
      <c r="D99" s="244"/>
      <c r="E99" s="244"/>
      <c r="F99" s="865"/>
    </row>
    <row r="100" spans="1:6" ht="26.25" customHeight="1" x14ac:dyDescent="0.2">
      <c r="A100" s="863"/>
      <c r="B100" s="836" t="s">
        <v>118</v>
      </c>
      <c r="C100" s="836"/>
      <c r="D100" s="244"/>
      <c r="E100" s="244"/>
      <c r="F100" s="865"/>
    </row>
    <row r="101" spans="1:6" ht="16.5" thickBot="1" x14ac:dyDescent="0.3">
      <c r="A101" s="864"/>
      <c r="B101" s="874" t="s">
        <v>58</v>
      </c>
      <c r="C101" s="875"/>
      <c r="D101" s="102">
        <f>+Hoja3!B123</f>
        <v>0</v>
      </c>
      <c r="E101" s="103"/>
      <c r="F101" s="866"/>
    </row>
    <row r="102" spans="1:6" ht="15" thickBot="1" x14ac:dyDescent="0.25"/>
    <row r="103" spans="1:6" ht="34.5" customHeight="1" x14ac:dyDescent="0.25">
      <c r="A103" s="869" t="s">
        <v>94</v>
      </c>
      <c r="B103" s="871" t="s">
        <v>95</v>
      </c>
      <c r="C103" s="871"/>
      <c r="D103" s="873" t="s">
        <v>96</v>
      </c>
      <c r="E103" s="873"/>
      <c r="F103" s="867" t="s">
        <v>97</v>
      </c>
    </row>
    <row r="104" spans="1:6" ht="21" customHeight="1" x14ac:dyDescent="0.25">
      <c r="A104" s="870"/>
      <c r="B104" s="872"/>
      <c r="C104" s="872"/>
      <c r="D104" s="81" t="s">
        <v>98</v>
      </c>
      <c r="E104" s="81" t="s">
        <v>99</v>
      </c>
      <c r="F104" s="868"/>
    </row>
    <row r="105" spans="1:6" ht="26.25" customHeight="1" x14ac:dyDescent="0.2">
      <c r="A105" s="863"/>
      <c r="B105" s="836" t="s">
        <v>100</v>
      </c>
      <c r="C105" s="836"/>
      <c r="D105" s="244"/>
      <c r="E105" s="244"/>
      <c r="F105" s="865" t="str">
        <f>IF(D120="X","CATASTROFICO",IF(AND(D124&gt;0,D124&lt;=5),"MODERADO",IF(AND(D124&gt;=6,D124&lt;=11),"MAYOR",IF(AND(D124&gt;=12,D124&lt;=19),"CATASTROFICO"," "))))</f>
        <v xml:space="preserve"> </v>
      </c>
    </row>
    <row r="106" spans="1:6" ht="26.25" customHeight="1" x14ac:dyDescent="0.2">
      <c r="A106" s="863"/>
      <c r="B106" s="836" t="s">
        <v>101</v>
      </c>
      <c r="C106" s="836"/>
      <c r="D106" s="244"/>
      <c r="E106" s="244"/>
      <c r="F106" s="865"/>
    </row>
    <row r="107" spans="1:6" ht="26.25" customHeight="1" x14ac:dyDescent="0.2">
      <c r="A107" s="863"/>
      <c r="B107" s="836" t="s">
        <v>102</v>
      </c>
      <c r="C107" s="836"/>
      <c r="D107" s="244"/>
      <c r="E107" s="244"/>
      <c r="F107" s="865"/>
    </row>
    <row r="108" spans="1:6" ht="26.25" customHeight="1" x14ac:dyDescent="0.2">
      <c r="A108" s="863"/>
      <c r="B108" s="836" t="s">
        <v>103</v>
      </c>
      <c r="C108" s="836"/>
      <c r="D108" s="244"/>
      <c r="E108" s="244"/>
      <c r="F108" s="865"/>
    </row>
    <row r="109" spans="1:6" ht="26.25" customHeight="1" x14ac:dyDescent="0.2">
      <c r="A109" s="863"/>
      <c r="B109" s="836" t="s">
        <v>104</v>
      </c>
      <c r="C109" s="836"/>
      <c r="D109" s="244"/>
      <c r="E109" s="244"/>
      <c r="F109" s="865"/>
    </row>
    <row r="110" spans="1:6" ht="26.25" customHeight="1" x14ac:dyDescent="0.2">
      <c r="A110" s="863"/>
      <c r="B110" s="836" t="s">
        <v>105</v>
      </c>
      <c r="C110" s="836"/>
      <c r="D110" s="244"/>
      <c r="E110" s="244"/>
      <c r="F110" s="865"/>
    </row>
    <row r="111" spans="1:6" ht="26.25" customHeight="1" x14ac:dyDescent="0.2">
      <c r="A111" s="863"/>
      <c r="B111" s="836" t="s">
        <v>106</v>
      </c>
      <c r="C111" s="836"/>
      <c r="D111" s="244"/>
      <c r="E111" s="244"/>
      <c r="F111" s="865"/>
    </row>
    <row r="112" spans="1:6" ht="36" customHeight="1" x14ac:dyDescent="0.2">
      <c r="A112" s="863"/>
      <c r="B112" s="836" t="s">
        <v>107</v>
      </c>
      <c r="C112" s="836"/>
      <c r="D112" s="244"/>
      <c r="E112" s="244"/>
      <c r="F112" s="865"/>
    </row>
    <row r="113" spans="1:6" ht="26.25" customHeight="1" x14ac:dyDescent="0.2">
      <c r="A113" s="863"/>
      <c r="B113" s="836" t="s">
        <v>108</v>
      </c>
      <c r="C113" s="836"/>
      <c r="D113" s="244"/>
      <c r="E113" s="244"/>
      <c r="F113" s="865"/>
    </row>
    <row r="114" spans="1:6" ht="26.25" customHeight="1" x14ac:dyDescent="0.2">
      <c r="A114" s="863"/>
      <c r="B114" s="836" t="s">
        <v>109</v>
      </c>
      <c r="C114" s="836"/>
      <c r="D114" s="244"/>
      <c r="E114" s="244"/>
      <c r="F114" s="865"/>
    </row>
    <row r="115" spans="1:6" ht="26.25" customHeight="1" x14ac:dyDescent="0.2">
      <c r="A115" s="863"/>
      <c r="B115" s="836" t="s">
        <v>110</v>
      </c>
      <c r="C115" s="836"/>
      <c r="D115" s="244"/>
      <c r="E115" s="244"/>
      <c r="F115" s="865"/>
    </row>
    <row r="116" spans="1:6" ht="26.25" customHeight="1" x14ac:dyDescent="0.2">
      <c r="A116" s="863"/>
      <c r="B116" s="836" t="s">
        <v>111</v>
      </c>
      <c r="C116" s="836"/>
      <c r="D116" s="244"/>
      <c r="E116" s="244"/>
      <c r="F116" s="865"/>
    </row>
    <row r="117" spans="1:6" ht="26.25" customHeight="1" x14ac:dyDescent="0.2">
      <c r="A117" s="863"/>
      <c r="B117" s="836" t="s">
        <v>112</v>
      </c>
      <c r="C117" s="836"/>
      <c r="D117" s="244"/>
      <c r="E117" s="244"/>
      <c r="F117" s="865"/>
    </row>
    <row r="118" spans="1:6" ht="26.25" customHeight="1" x14ac:dyDescent="0.2">
      <c r="A118" s="863"/>
      <c r="B118" s="836" t="s">
        <v>113</v>
      </c>
      <c r="C118" s="836"/>
      <c r="D118" s="244"/>
      <c r="E118" s="244"/>
      <c r="F118" s="865"/>
    </row>
    <row r="119" spans="1:6" ht="26.25" customHeight="1" x14ac:dyDescent="0.2">
      <c r="A119" s="863"/>
      <c r="B119" s="836" t="s">
        <v>114</v>
      </c>
      <c r="C119" s="836"/>
      <c r="D119" s="244"/>
      <c r="E119" s="244"/>
      <c r="F119" s="865"/>
    </row>
    <row r="120" spans="1:6" ht="26.25" customHeight="1" x14ac:dyDescent="0.2">
      <c r="A120" s="863"/>
      <c r="B120" s="836" t="s">
        <v>115</v>
      </c>
      <c r="C120" s="836"/>
      <c r="D120" s="244"/>
      <c r="E120" s="244"/>
      <c r="F120" s="865"/>
    </row>
    <row r="121" spans="1:6" ht="26.25" customHeight="1" x14ac:dyDescent="0.2">
      <c r="A121" s="863"/>
      <c r="B121" s="836" t="s">
        <v>116</v>
      </c>
      <c r="C121" s="836"/>
      <c r="D121" s="244"/>
      <c r="E121" s="244"/>
      <c r="F121" s="865"/>
    </row>
    <row r="122" spans="1:6" ht="26.25" customHeight="1" x14ac:dyDescent="0.2">
      <c r="A122" s="863"/>
      <c r="B122" s="836" t="s">
        <v>117</v>
      </c>
      <c r="C122" s="836"/>
      <c r="D122" s="244"/>
      <c r="E122" s="244"/>
      <c r="F122" s="865"/>
    </row>
    <row r="123" spans="1:6" ht="26.25" customHeight="1" x14ac:dyDescent="0.2">
      <c r="A123" s="863"/>
      <c r="B123" s="836" t="s">
        <v>118</v>
      </c>
      <c r="C123" s="836"/>
      <c r="D123" s="244"/>
      <c r="E123" s="244"/>
      <c r="F123" s="865"/>
    </row>
    <row r="124" spans="1:6" ht="16.5" thickBot="1" x14ac:dyDescent="0.3">
      <c r="A124" s="864"/>
      <c r="B124" s="874" t="s">
        <v>58</v>
      </c>
      <c r="C124" s="875"/>
      <c r="D124" s="102">
        <f>+Hoja3!B146</f>
        <v>0</v>
      </c>
      <c r="E124" s="103"/>
      <c r="F124" s="866"/>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Hoja3!$C$35:$C$36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L210"/>
  <sheetViews>
    <sheetView workbookViewId="0">
      <selection activeCell="G1" sqref="G1:I4"/>
    </sheetView>
  </sheetViews>
  <sheetFormatPr baseColWidth="10" defaultColWidth="11.42578125" defaultRowHeight="14.25" x14ac:dyDescent="0.2"/>
  <cols>
    <col min="1" max="1" width="14.5703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539"/>
      <c r="B1" s="948"/>
      <c r="C1" s="483" t="str">
        <f>CONTEXTO!B1</f>
        <v>PROCESO: GESTION INTEGRAL DE CALIDAD</v>
      </c>
      <c r="D1" s="483"/>
      <c r="E1" s="483"/>
      <c r="F1" s="483"/>
      <c r="G1" s="466" t="s">
        <v>538</v>
      </c>
      <c r="H1" s="466"/>
      <c r="I1" s="466"/>
      <c r="J1" s="946"/>
      <c r="K1" s="454"/>
    </row>
    <row r="2" spans="1:12" ht="15" customHeight="1" x14ac:dyDescent="0.2">
      <c r="A2" s="540"/>
      <c r="B2" s="534"/>
      <c r="C2" s="484"/>
      <c r="D2" s="484"/>
      <c r="E2" s="484"/>
      <c r="F2" s="484"/>
      <c r="G2" s="510" t="s">
        <v>554</v>
      </c>
      <c r="H2" s="510"/>
      <c r="I2" s="510"/>
      <c r="J2" s="947"/>
      <c r="K2" s="455"/>
    </row>
    <row r="3" spans="1:12" ht="34.5" customHeight="1" x14ac:dyDescent="0.2">
      <c r="A3" s="540"/>
      <c r="B3" s="534"/>
      <c r="C3" s="484" t="s">
        <v>32</v>
      </c>
      <c r="D3" s="484"/>
      <c r="E3" s="484"/>
      <c r="F3" s="484"/>
      <c r="G3" s="510" t="s">
        <v>540</v>
      </c>
      <c r="H3" s="510"/>
      <c r="I3" s="510"/>
      <c r="J3" s="947"/>
      <c r="K3" s="455"/>
    </row>
    <row r="4" spans="1:12" ht="15.75" customHeight="1" x14ac:dyDescent="0.2">
      <c r="A4" s="540"/>
      <c r="B4" s="534"/>
      <c r="C4" s="484"/>
      <c r="D4" s="484"/>
      <c r="E4" s="484"/>
      <c r="F4" s="484"/>
      <c r="G4" s="510" t="s">
        <v>555</v>
      </c>
      <c r="H4" s="510"/>
      <c r="I4" s="510"/>
      <c r="J4" s="947"/>
      <c r="K4" s="455"/>
    </row>
    <row r="5" spans="1:12" ht="15.75" customHeight="1" x14ac:dyDescent="0.2">
      <c r="A5" s="486"/>
      <c r="B5" s="487"/>
      <c r="C5" s="487"/>
      <c r="D5" s="487"/>
      <c r="E5" s="487"/>
      <c r="F5" s="487"/>
      <c r="G5" s="487"/>
      <c r="H5" s="487"/>
      <c r="I5" s="487"/>
      <c r="J5" s="487"/>
      <c r="K5" s="488"/>
    </row>
    <row r="6" spans="1:12" x14ac:dyDescent="0.2">
      <c r="A6" s="954" t="s">
        <v>119</v>
      </c>
      <c r="B6" s="955"/>
      <c r="C6" s="955"/>
      <c r="D6" s="955"/>
      <c r="E6" s="955"/>
      <c r="F6" s="955"/>
      <c r="G6" s="955"/>
      <c r="H6" s="955"/>
      <c r="I6" s="955"/>
      <c r="J6" s="955"/>
      <c r="K6" s="956"/>
    </row>
    <row r="7" spans="1:12" ht="11.25" customHeight="1" x14ac:dyDescent="0.2">
      <c r="A7" s="954"/>
      <c r="B7" s="955"/>
      <c r="C7" s="955"/>
      <c r="D7" s="955"/>
      <c r="E7" s="955"/>
      <c r="F7" s="955"/>
      <c r="G7" s="955"/>
      <c r="H7" s="955"/>
      <c r="I7" s="955"/>
      <c r="J7" s="955"/>
      <c r="K7" s="956"/>
    </row>
    <row r="8" spans="1:12" ht="24" customHeight="1" x14ac:dyDescent="0.2">
      <c r="A8" s="489" t="str">
        <f>CONTEXTO!A8</f>
        <v xml:space="preserve">PROCESO: Gestión de Evaluación y  Seguimiento </v>
      </c>
      <c r="B8" s="490"/>
      <c r="C8" s="490"/>
      <c r="D8" s="490"/>
      <c r="E8" s="490"/>
      <c r="F8" s="490"/>
      <c r="G8" s="490"/>
      <c r="H8" s="490"/>
      <c r="I8" s="490"/>
      <c r="J8" s="490"/>
      <c r="K8" s="491"/>
    </row>
    <row r="9" spans="1:12" ht="56.25" customHeight="1" thickBot="1" x14ac:dyDescent="0.25">
      <c r="A9" s="951"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9" s="952"/>
      <c r="C9" s="952"/>
      <c r="D9" s="952"/>
      <c r="E9" s="952"/>
      <c r="F9" s="952"/>
      <c r="G9" s="952"/>
      <c r="H9" s="952"/>
      <c r="I9" s="952"/>
      <c r="J9" s="952"/>
      <c r="K9" s="953"/>
    </row>
    <row r="10" spans="1:12" ht="19.5" customHeight="1" thickBot="1" x14ac:dyDescent="0.25">
      <c r="A10" s="949"/>
      <c r="B10" s="950"/>
      <c r="C10" s="950"/>
      <c r="D10" s="950"/>
      <c r="E10" s="950"/>
      <c r="F10" s="950"/>
      <c r="G10" s="950"/>
      <c r="H10" s="950"/>
      <c r="I10" s="950"/>
      <c r="J10" s="950"/>
      <c r="K10" s="950"/>
      <c r="L10" s="62"/>
    </row>
    <row r="11" spans="1:12" ht="29.25" customHeight="1" thickBot="1" x14ac:dyDescent="0.25">
      <c r="A11" s="155" t="s">
        <v>120</v>
      </c>
      <c r="B11" s="917" t="str">
        <f>DESCRIPCION!A12</f>
        <v>Socialización inoportuna de los informes emitidos por la Oficina de Control Interno en Comité de Coordinación de Control Interno</v>
      </c>
      <c r="C11" s="918"/>
      <c r="D11" s="918"/>
      <c r="E11" s="918"/>
      <c r="F11" s="918"/>
      <c r="G11" s="918"/>
      <c r="H11" s="918"/>
      <c r="I11" s="919"/>
      <c r="J11" s="156" t="s">
        <v>289</v>
      </c>
      <c r="K11" s="159" t="str">
        <f>IF(J17="x","EXTREMA",IF(J19="x","ALTA",IF(J21="x","MODERADA",IF(J23="x","BAJA",""))))</f>
        <v>ALTA</v>
      </c>
    </row>
    <row r="12" spans="1:12" ht="16.5" customHeight="1" thickBot="1" x14ac:dyDescent="0.25">
      <c r="A12" s="898" t="s">
        <v>122</v>
      </c>
      <c r="B12" s="899"/>
      <c r="C12" s="899"/>
      <c r="D12" s="900" t="str">
        <f>PROBABILIDAD!T13</f>
        <v>Improbable</v>
      </c>
      <c r="E12" s="901"/>
      <c r="F12" s="898" t="s">
        <v>136</v>
      </c>
      <c r="G12" s="899"/>
      <c r="H12" s="899"/>
      <c r="I12" s="902"/>
      <c r="J12" s="903"/>
      <c r="K12" s="904"/>
    </row>
    <row r="13" spans="1:12" x14ac:dyDescent="0.2">
      <c r="A13" s="192"/>
      <c r="B13" s="173"/>
      <c r="C13" s="173"/>
      <c r="D13" s="173"/>
      <c r="E13" s="173"/>
      <c r="F13" s="173"/>
      <c r="G13" s="173"/>
      <c r="H13" s="173"/>
      <c r="I13" s="173"/>
      <c r="J13" s="188"/>
      <c r="K13" s="189"/>
    </row>
    <row r="14" spans="1:12" x14ac:dyDescent="0.2">
      <c r="A14" s="192"/>
      <c r="B14" s="173"/>
      <c r="C14" s="193"/>
      <c r="D14" s="173"/>
      <c r="E14" s="173"/>
      <c r="F14" s="173"/>
      <c r="G14" s="173"/>
      <c r="H14" s="173"/>
      <c r="I14" s="173"/>
      <c r="J14" s="188"/>
      <c r="K14" s="189"/>
    </row>
    <row r="15" spans="1:12" ht="30" customHeight="1" x14ac:dyDescent="0.2">
      <c r="A15" s="914" t="s">
        <v>122</v>
      </c>
      <c r="B15" s="173">
        <v>5</v>
      </c>
      <c r="C15" s="915"/>
      <c r="D15" s="911"/>
      <c r="E15" s="912"/>
      <c r="F15" s="912"/>
      <c r="G15" s="912"/>
      <c r="H15" s="173"/>
      <c r="I15" s="173"/>
      <c r="J15" s="921" t="s">
        <v>121</v>
      </c>
      <c r="K15" s="922"/>
    </row>
    <row r="16" spans="1:12" ht="30" customHeight="1" x14ac:dyDescent="0.2">
      <c r="A16" s="914"/>
      <c r="B16" s="173" t="s">
        <v>124</v>
      </c>
      <c r="C16" s="916"/>
      <c r="D16" s="911"/>
      <c r="E16" s="912"/>
      <c r="F16" s="912"/>
      <c r="G16" s="912"/>
      <c r="H16" s="173"/>
      <c r="I16" s="173"/>
      <c r="J16" s="175"/>
      <c r="K16" s="176"/>
    </row>
    <row r="17" spans="1:11" ht="30" customHeight="1" x14ac:dyDescent="0.2">
      <c r="A17" s="914"/>
      <c r="B17" s="173">
        <v>4</v>
      </c>
      <c r="C17" s="957"/>
      <c r="D17" s="911"/>
      <c r="E17" s="911"/>
      <c r="F17" s="920"/>
      <c r="G17" s="912"/>
      <c r="H17" s="173"/>
      <c r="I17" s="173"/>
      <c r="J17" s="179" t="str">
        <f xml:space="preserve"> IF(OR(E15="X",F15="X",G15="x",F17="x",G17="X",F19="X",G19="X",G21="X" ),"x","")</f>
        <v/>
      </c>
      <c r="K17" s="176" t="s">
        <v>123</v>
      </c>
    </row>
    <row r="18" spans="1:11" ht="30" customHeight="1" x14ac:dyDescent="0.2">
      <c r="A18" s="914"/>
      <c r="B18" s="173" t="s">
        <v>126</v>
      </c>
      <c r="C18" s="958"/>
      <c r="D18" s="911"/>
      <c r="E18" s="911"/>
      <c r="F18" s="920"/>
      <c r="G18" s="912"/>
      <c r="H18" s="173"/>
      <c r="I18" s="173"/>
      <c r="J18" s="180"/>
      <c r="K18" s="176"/>
    </row>
    <row r="19" spans="1:11" ht="30" customHeight="1" x14ac:dyDescent="0.2">
      <c r="A19" s="914"/>
      <c r="B19" s="173">
        <v>3</v>
      </c>
      <c r="C19" s="905"/>
      <c r="D19" s="909"/>
      <c r="E19" s="910"/>
      <c r="F19" s="920"/>
      <c r="G19" s="912"/>
      <c r="H19" s="173"/>
      <c r="I19" s="173"/>
      <c r="J19" s="181" t="str">
        <f xml:space="preserve"> IF(OR(C15="X",D15="X",D17="x",E17="x",E19="X",F21="X",F23="X",G23="X" ),"x","")</f>
        <v>x</v>
      </c>
      <c r="K19" s="176" t="s">
        <v>125</v>
      </c>
    </row>
    <row r="20" spans="1:11" ht="30" customHeight="1" x14ac:dyDescent="0.2">
      <c r="A20" s="914"/>
      <c r="B20" s="173" t="s">
        <v>128</v>
      </c>
      <c r="C20" s="906"/>
      <c r="D20" s="909"/>
      <c r="E20" s="911"/>
      <c r="F20" s="920"/>
      <c r="G20" s="912"/>
      <c r="H20" s="173"/>
      <c r="I20" s="173"/>
      <c r="J20" s="182"/>
      <c r="K20" s="176"/>
    </row>
    <row r="21" spans="1:11" ht="30" customHeight="1" x14ac:dyDescent="0.2">
      <c r="A21" s="914"/>
      <c r="B21" s="173">
        <v>2</v>
      </c>
      <c r="C21" s="905"/>
      <c r="D21" s="907"/>
      <c r="E21" s="908"/>
      <c r="F21" s="910" t="s">
        <v>138</v>
      </c>
      <c r="G21" s="912"/>
      <c r="H21" s="173"/>
      <c r="I21" s="173"/>
      <c r="J21" s="183" t="str">
        <f xml:space="preserve"> IF(OR(C17="X",D19="X",E21="x",E23="x" ),"x","")</f>
        <v/>
      </c>
      <c r="K21" s="176" t="s">
        <v>127</v>
      </c>
    </row>
    <row r="22" spans="1:11" ht="30" customHeight="1" x14ac:dyDescent="0.2">
      <c r="A22" s="914"/>
      <c r="B22" s="173" t="s">
        <v>249</v>
      </c>
      <c r="C22" s="906"/>
      <c r="D22" s="907"/>
      <c r="E22" s="909"/>
      <c r="F22" s="911"/>
      <c r="G22" s="912"/>
      <c r="H22" s="173"/>
      <c r="I22" s="173"/>
      <c r="J22" s="182"/>
      <c r="K22" s="176"/>
    </row>
    <row r="23" spans="1:11" ht="30" customHeight="1" x14ac:dyDescent="0.2">
      <c r="A23" s="914"/>
      <c r="B23" s="173">
        <v>1</v>
      </c>
      <c r="C23" s="905"/>
      <c r="D23" s="936"/>
      <c r="E23" s="938"/>
      <c r="F23" s="940"/>
      <c r="G23" s="942"/>
      <c r="H23" s="173"/>
      <c r="I23" s="173"/>
      <c r="J23" s="184" t="str">
        <f xml:space="preserve"> IF(OR(C19="X",C21="X",C23="x",D21="x",D23="x" ),"x","")</f>
        <v/>
      </c>
      <c r="K23" s="176" t="s">
        <v>129</v>
      </c>
    </row>
    <row r="24" spans="1:11" ht="30" customHeight="1" x14ac:dyDescent="0.2">
      <c r="A24" s="914"/>
      <c r="B24" s="173" t="s">
        <v>130</v>
      </c>
      <c r="C24" s="935"/>
      <c r="D24" s="937"/>
      <c r="E24" s="939"/>
      <c r="F24" s="941"/>
      <c r="G24" s="943"/>
      <c r="H24" s="173"/>
      <c r="I24" s="173"/>
      <c r="J24" s="157"/>
      <c r="K24" s="158"/>
    </row>
    <row r="25" spans="1:11" x14ac:dyDescent="0.2">
      <c r="A25" s="192"/>
      <c r="B25" s="173"/>
      <c r="C25" s="173">
        <v>1</v>
      </c>
      <c r="D25" s="173">
        <v>2</v>
      </c>
      <c r="E25" s="173">
        <v>3</v>
      </c>
      <c r="F25" s="173">
        <v>4</v>
      </c>
      <c r="G25" s="173">
        <v>5</v>
      </c>
      <c r="H25" s="173"/>
      <c r="I25" s="173"/>
      <c r="J25" s="923"/>
      <c r="K25" s="924"/>
    </row>
    <row r="26" spans="1:11" x14ac:dyDescent="0.2">
      <c r="A26" s="192"/>
      <c r="B26" s="173"/>
      <c r="C26" s="173" t="s">
        <v>131</v>
      </c>
      <c r="D26" s="173" t="s">
        <v>132</v>
      </c>
      <c r="E26" s="173" t="s">
        <v>133</v>
      </c>
      <c r="F26" s="173" t="s">
        <v>134</v>
      </c>
      <c r="G26" s="173" t="s">
        <v>135</v>
      </c>
      <c r="H26" s="173"/>
      <c r="I26" s="173"/>
      <c r="J26" s="173"/>
      <c r="K26" s="189"/>
    </row>
    <row r="27" spans="1:11" x14ac:dyDescent="0.2">
      <c r="A27" s="192"/>
      <c r="B27" s="173"/>
      <c r="C27" s="913" t="s">
        <v>136</v>
      </c>
      <c r="D27" s="913"/>
      <c r="E27" s="913"/>
      <c r="F27" s="913"/>
      <c r="G27" s="913"/>
      <c r="H27" s="173"/>
      <c r="I27" s="173"/>
      <c r="J27" s="173"/>
      <c r="K27" s="189"/>
    </row>
    <row r="28" spans="1:11" x14ac:dyDescent="0.2">
      <c r="A28" s="192"/>
      <c r="B28" s="173"/>
      <c r="C28" s="913"/>
      <c r="D28" s="913"/>
      <c r="E28" s="913"/>
      <c r="F28" s="913"/>
      <c r="G28" s="913"/>
      <c r="H28" s="173"/>
      <c r="I28" s="173"/>
      <c r="J28" s="173"/>
      <c r="K28" s="189"/>
    </row>
    <row r="29" spans="1:11" ht="15.75" customHeight="1" thickBot="1" x14ac:dyDescent="0.25">
      <c r="A29" s="194"/>
      <c r="B29" s="195"/>
      <c r="C29" s="195"/>
      <c r="D29" s="195"/>
      <c r="E29" s="195"/>
      <c r="F29" s="195"/>
      <c r="G29" s="195"/>
      <c r="H29" s="195"/>
      <c r="I29" s="195"/>
      <c r="J29" s="195"/>
      <c r="K29" s="196"/>
    </row>
    <row r="30" spans="1:11" ht="15" thickBot="1" x14ac:dyDescent="0.25"/>
    <row r="31" spans="1:11" ht="28.5" customHeight="1" thickBot="1" x14ac:dyDescent="0.25">
      <c r="A31" s="104" t="s">
        <v>120</v>
      </c>
      <c r="B31" s="934" t="str">
        <f>DESCRIPCION!A15</f>
        <v>Presentación inoportuna de informes de ley a entes externos</v>
      </c>
      <c r="C31" s="918"/>
      <c r="D31" s="918"/>
      <c r="E31" s="918"/>
      <c r="F31" s="918"/>
      <c r="G31" s="918"/>
      <c r="H31" s="918"/>
      <c r="I31" s="919"/>
      <c r="J31" s="155" t="s">
        <v>290</v>
      </c>
      <c r="K31" s="154" t="str">
        <f>IF(J37="x","EXTREMA",IF(J39="x","ALTA",IF(J41="x","MODERADA",IF(J43="x","BAJA",""))))</f>
        <v>ALTA</v>
      </c>
    </row>
    <row r="32" spans="1:11" ht="16.5" thickBot="1" x14ac:dyDescent="0.25">
      <c r="A32" s="898" t="s">
        <v>122</v>
      </c>
      <c r="B32" s="899"/>
      <c r="C32" s="899"/>
      <c r="D32" s="900" t="str">
        <f>PROBABILIDAD!T14</f>
        <v>Improbable</v>
      </c>
      <c r="E32" s="901"/>
      <c r="F32" s="898" t="s">
        <v>136</v>
      </c>
      <c r="G32" s="899"/>
      <c r="H32" s="899"/>
      <c r="I32" s="902"/>
      <c r="J32" s="903"/>
      <c r="K32" s="904"/>
    </row>
    <row r="33" spans="1:11" ht="15" x14ac:dyDescent="0.2">
      <c r="A33" s="187"/>
      <c r="B33" s="186"/>
      <c r="C33" s="186"/>
      <c r="D33" s="186"/>
      <c r="E33" s="186"/>
      <c r="F33" s="186"/>
      <c r="G33" s="186"/>
      <c r="H33" s="186"/>
      <c r="I33" s="186"/>
      <c r="J33" s="188"/>
      <c r="K33" s="189"/>
    </row>
    <row r="34" spans="1:11" ht="15.75" thickBot="1" x14ac:dyDescent="0.25">
      <c r="A34" s="187"/>
      <c r="B34" s="185"/>
      <c r="C34" s="186"/>
      <c r="D34" s="186"/>
      <c r="E34" s="186"/>
      <c r="F34" s="186"/>
      <c r="G34" s="186"/>
      <c r="H34" s="186"/>
      <c r="I34" s="186"/>
      <c r="J34" s="188"/>
      <c r="K34" s="189"/>
    </row>
    <row r="35" spans="1:11" ht="30.75" customHeight="1" thickBot="1" x14ac:dyDescent="0.25">
      <c r="A35" s="927" t="s">
        <v>122</v>
      </c>
      <c r="B35" s="185">
        <v>5</v>
      </c>
      <c r="C35" s="944"/>
      <c r="D35" s="930"/>
      <c r="E35" s="928"/>
      <c r="F35" s="928"/>
      <c r="G35" s="928"/>
      <c r="H35" s="186"/>
      <c r="I35" s="186"/>
      <c r="J35" s="925" t="s">
        <v>121</v>
      </c>
      <c r="K35" s="926"/>
    </row>
    <row r="36" spans="1:11" ht="21" customHeight="1" thickBot="1" x14ac:dyDescent="0.25">
      <c r="A36" s="927"/>
      <c r="B36" s="185" t="s">
        <v>124</v>
      </c>
      <c r="C36" s="944"/>
      <c r="D36" s="930"/>
      <c r="E36" s="928"/>
      <c r="F36" s="928"/>
      <c r="G36" s="928"/>
      <c r="H36" s="186"/>
      <c r="I36" s="186"/>
      <c r="J36" s="190"/>
      <c r="K36" s="20"/>
    </row>
    <row r="37" spans="1:11" ht="34.5" customHeight="1" thickBot="1" x14ac:dyDescent="0.25">
      <c r="A37" s="927"/>
      <c r="B37" s="185">
        <v>4</v>
      </c>
      <c r="C37" s="929"/>
      <c r="D37" s="930"/>
      <c r="E37" s="930"/>
      <c r="F37" s="931"/>
      <c r="G37" s="928"/>
      <c r="H37" s="186"/>
      <c r="I37" s="186"/>
      <c r="J37" s="200" t="str">
        <f xml:space="preserve"> IF(OR(E35="X",F35="X",G35="x",F37="x",G37="X",F39="X",G39="X",G41="X" ),"x","")</f>
        <v/>
      </c>
      <c r="K37" s="20" t="s">
        <v>123</v>
      </c>
    </row>
    <row r="38" spans="1:11" ht="29.25" thickBot="1" x14ac:dyDescent="0.25">
      <c r="A38" s="927"/>
      <c r="B38" s="185" t="s">
        <v>126</v>
      </c>
      <c r="C38" s="929"/>
      <c r="D38" s="930"/>
      <c r="E38" s="930"/>
      <c r="F38" s="932"/>
      <c r="G38" s="928"/>
      <c r="H38" s="186"/>
      <c r="I38" s="186"/>
      <c r="J38" s="201"/>
      <c r="K38" s="20"/>
    </row>
    <row r="39" spans="1:11" ht="35.25" customHeight="1" thickBot="1" x14ac:dyDescent="0.25">
      <c r="A39" s="927"/>
      <c r="B39" s="185">
        <v>3</v>
      </c>
      <c r="C39" s="933"/>
      <c r="D39" s="945"/>
      <c r="E39" s="959"/>
      <c r="F39" s="931"/>
      <c r="G39" s="928"/>
      <c r="H39" s="186"/>
      <c r="I39" s="186"/>
      <c r="J39" s="202" t="str">
        <f xml:space="preserve"> IF(OR(C35="X",D35="X",D37="x",E37="x",E39="X",F41="X",F43="X",G43="X" ),"x","")</f>
        <v>x</v>
      </c>
      <c r="K39" s="20" t="s">
        <v>125</v>
      </c>
    </row>
    <row r="40" spans="1:11" ht="29.25" thickBot="1" x14ac:dyDescent="0.25">
      <c r="A40" s="927"/>
      <c r="B40" s="185" t="s">
        <v>128</v>
      </c>
      <c r="C40" s="933"/>
      <c r="D40" s="945"/>
      <c r="E40" s="930"/>
      <c r="F40" s="932"/>
      <c r="G40" s="928"/>
      <c r="H40" s="186"/>
      <c r="I40" s="186"/>
      <c r="J40" s="203"/>
      <c r="K40" s="20"/>
    </row>
    <row r="41" spans="1:11" ht="36" customHeight="1" thickBot="1" x14ac:dyDescent="0.25">
      <c r="A41" s="927"/>
      <c r="B41" s="185">
        <v>2</v>
      </c>
      <c r="C41" s="933"/>
      <c r="D41" s="962"/>
      <c r="E41" s="969"/>
      <c r="F41" s="970" t="s">
        <v>138</v>
      </c>
      <c r="G41" s="928"/>
      <c r="H41" s="186"/>
      <c r="I41" s="186"/>
      <c r="J41" s="204" t="str">
        <f xml:space="preserve"> IF(OR(C37="X",D39="X",E41="x",E43="x" ),"x","")</f>
        <v/>
      </c>
      <c r="K41" s="20" t="s">
        <v>127</v>
      </c>
    </row>
    <row r="42" spans="1:11" ht="29.25" thickBot="1" x14ac:dyDescent="0.25">
      <c r="A42" s="927"/>
      <c r="B42" s="185" t="s">
        <v>249</v>
      </c>
      <c r="C42" s="933"/>
      <c r="D42" s="962"/>
      <c r="E42" s="945"/>
      <c r="F42" s="971"/>
      <c r="G42" s="928"/>
      <c r="H42" s="186"/>
      <c r="I42" s="186"/>
      <c r="J42" s="203"/>
      <c r="K42" s="20"/>
    </row>
    <row r="43" spans="1:11" ht="38.25" customHeight="1" thickBot="1" x14ac:dyDescent="0.25">
      <c r="A43" s="927"/>
      <c r="B43" s="185">
        <v>1</v>
      </c>
      <c r="C43" s="933"/>
      <c r="D43" s="962"/>
      <c r="E43" s="964"/>
      <c r="F43" s="966"/>
      <c r="G43" s="930"/>
      <c r="H43" s="186"/>
      <c r="I43" s="186"/>
      <c r="J43" s="205" t="str">
        <f xml:space="preserve"> IF(OR(C39="X",C41="X",D41="x",C43="x",D43="x" ),"x","")</f>
        <v/>
      </c>
      <c r="K43" s="20" t="s">
        <v>129</v>
      </c>
    </row>
    <row r="44" spans="1:11" ht="17.25" customHeight="1" thickBot="1" x14ac:dyDescent="0.25">
      <c r="A44" s="927"/>
      <c r="B44" s="185" t="s">
        <v>130</v>
      </c>
      <c r="C44" s="961"/>
      <c r="D44" s="963"/>
      <c r="E44" s="965"/>
      <c r="F44" s="967"/>
      <c r="G44" s="968"/>
      <c r="H44" s="191"/>
      <c r="I44" s="186"/>
      <c r="J44" s="186"/>
      <c r="K44" s="185"/>
    </row>
    <row r="45" spans="1:11" ht="15" x14ac:dyDescent="0.2">
      <c r="A45" s="187"/>
      <c r="B45" s="186"/>
      <c r="C45" s="186">
        <v>1</v>
      </c>
      <c r="D45" s="186">
        <v>2</v>
      </c>
      <c r="E45" s="186">
        <v>3</v>
      </c>
      <c r="F45" s="186">
        <v>4</v>
      </c>
      <c r="G45" s="186">
        <v>5</v>
      </c>
      <c r="H45" s="186"/>
      <c r="I45" s="186"/>
      <c r="J45" s="186"/>
      <c r="K45" s="185"/>
    </row>
    <row r="46" spans="1:11" ht="15" x14ac:dyDescent="0.2">
      <c r="A46" s="187"/>
      <c r="B46" s="186"/>
      <c r="C46" s="186" t="s">
        <v>131</v>
      </c>
      <c r="D46" s="186" t="s">
        <v>132</v>
      </c>
      <c r="E46" s="186" t="s">
        <v>133</v>
      </c>
      <c r="F46" s="186" t="s">
        <v>134</v>
      </c>
      <c r="G46" s="186" t="s">
        <v>135</v>
      </c>
      <c r="H46" s="186"/>
      <c r="I46" s="186"/>
      <c r="J46" s="186"/>
      <c r="K46" s="185"/>
    </row>
    <row r="47" spans="1:11" ht="15" x14ac:dyDescent="0.2">
      <c r="A47" s="187"/>
      <c r="B47" s="186"/>
      <c r="C47" s="960" t="s">
        <v>136</v>
      </c>
      <c r="D47" s="960"/>
      <c r="E47" s="960"/>
      <c r="F47" s="960"/>
      <c r="G47" s="960"/>
      <c r="H47" s="186"/>
      <c r="I47" s="186"/>
      <c r="J47" s="186"/>
      <c r="K47" s="185"/>
    </row>
    <row r="48" spans="1:11" ht="15" x14ac:dyDescent="0.2">
      <c r="A48" s="187"/>
      <c r="B48" s="186"/>
      <c r="C48" s="960"/>
      <c r="D48" s="960"/>
      <c r="E48" s="960"/>
      <c r="F48" s="960"/>
      <c r="G48" s="960"/>
      <c r="H48" s="186"/>
      <c r="I48" s="186"/>
      <c r="J48" s="186"/>
      <c r="K48" s="185"/>
    </row>
    <row r="49" spans="1:11" ht="22.5" customHeight="1" thickBot="1" x14ac:dyDescent="0.3">
      <c r="A49" s="21"/>
      <c r="B49" s="19"/>
      <c r="C49" s="19"/>
      <c r="D49" s="19"/>
      <c r="E49" s="19"/>
      <c r="F49" s="19"/>
      <c r="G49" s="19"/>
      <c r="H49" s="19"/>
      <c r="I49" s="152"/>
      <c r="J49" s="152"/>
      <c r="K49" s="153"/>
    </row>
    <row r="50" spans="1:11" ht="15" thickBot="1" x14ac:dyDescent="0.25"/>
    <row r="51" spans="1:11" ht="36.75" customHeight="1" thickBot="1" x14ac:dyDescent="0.25">
      <c r="A51" s="160" t="s">
        <v>120</v>
      </c>
      <c r="B51" s="917" t="str">
        <f>DESCRIPCION!A18</f>
        <v>Desvío de los resultados  de la auditoría en beneficio propio o del auditado.</v>
      </c>
      <c r="C51" s="918"/>
      <c r="D51" s="918"/>
      <c r="E51" s="918"/>
      <c r="F51" s="918"/>
      <c r="G51" s="918"/>
      <c r="H51" s="918"/>
      <c r="I51" s="919"/>
      <c r="J51" s="155" t="s">
        <v>290</v>
      </c>
      <c r="K51" s="154" t="str">
        <f>IF(J57="x","EXTREMA",IF(J59="x","ALTA",IF(J61="x","MODERADA",IF(J63="x","BAJA",""))))</f>
        <v>EXTREMA</v>
      </c>
    </row>
    <row r="52" spans="1:11" ht="16.5" thickBot="1" x14ac:dyDescent="0.25">
      <c r="A52" s="898" t="s">
        <v>122</v>
      </c>
      <c r="B52" s="899"/>
      <c r="C52" s="899"/>
      <c r="D52" s="900" t="str">
        <f>PROBABILIDAD!T15</f>
        <v>Posible</v>
      </c>
      <c r="E52" s="901"/>
      <c r="F52" s="898" t="s">
        <v>136</v>
      </c>
      <c r="G52" s="899"/>
      <c r="H52" s="899"/>
      <c r="I52" s="902"/>
      <c r="J52" s="903"/>
      <c r="K52" s="904"/>
    </row>
    <row r="53" spans="1:11" ht="15" x14ac:dyDescent="0.2">
      <c r="A53" s="187"/>
      <c r="B53" s="186"/>
      <c r="C53" s="186"/>
      <c r="D53" s="186"/>
      <c r="E53" s="186"/>
      <c r="F53" s="186"/>
      <c r="G53" s="186"/>
      <c r="H53" s="186"/>
      <c r="I53" s="186"/>
      <c r="J53" s="188"/>
      <c r="K53" s="189"/>
    </row>
    <row r="54" spans="1:11" ht="15.75" thickBot="1" x14ac:dyDescent="0.25">
      <c r="A54" s="187"/>
      <c r="B54" s="185"/>
      <c r="C54" s="186"/>
      <c r="D54" s="186"/>
      <c r="E54" s="186"/>
      <c r="F54" s="186"/>
      <c r="G54" s="186"/>
      <c r="H54" s="186"/>
      <c r="I54" s="186"/>
      <c r="J54" s="188"/>
      <c r="K54" s="189"/>
    </row>
    <row r="55" spans="1:11" ht="26.25" customHeight="1" thickBot="1" x14ac:dyDescent="0.25">
      <c r="A55" s="927" t="s">
        <v>122</v>
      </c>
      <c r="B55" s="185">
        <v>5</v>
      </c>
      <c r="C55" s="944"/>
      <c r="D55" s="930"/>
      <c r="E55" s="928"/>
      <c r="F55" s="928"/>
      <c r="G55" s="928"/>
      <c r="H55" s="186"/>
      <c r="I55" s="186"/>
      <c r="J55" s="925" t="s">
        <v>121</v>
      </c>
      <c r="K55" s="926"/>
    </row>
    <row r="56" spans="1:11" ht="18.75" customHeight="1" thickBot="1" x14ac:dyDescent="0.25">
      <c r="A56" s="927"/>
      <c r="B56" s="185" t="s">
        <v>124</v>
      </c>
      <c r="C56" s="944"/>
      <c r="D56" s="930"/>
      <c r="E56" s="928"/>
      <c r="F56" s="928"/>
      <c r="G56" s="928"/>
      <c r="H56" s="186"/>
      <c r="I56" s="186"/>
      <c r="J56" s="190"/>
      <c r="K56" s="20"/>
    </row>
    <row r="57" spans="1:11" ht="30.75" customHeight="1" thickBot="1" x14ac:dyDescent="0.25">
      <c r="A57" s="927"/>
      <c r="B57" s="185">
        <v>4</v>
      </c>
      <c r="C57" s="929"/>
      <c r="D57" s="930"/>
      <c r="E57" s="930"/>
      <c r="F57" s="931"/>
      <c r="G57" s="928"/>
      <c r="H57" s="186"/>
      <c r="I57" s="186"/>
      <c r="J57" s="200" t="str">
        <f xml:space="preserve"> IF(OR(E55="X",F55="X",G55="x",F57="x",G57="X",F59="X",G59="X",G61="X" ),"x","")</f>
        <v>x</v>
      </c>
      <c r="K57" s="20" t="s">
        <v>123</v>
      </c>
    </row>
    <row r="58" spans="1:11" ht="29.25" thickBot="1" x14ac:dyDescent="0.25">
      <c r="A58" s="927"/>
      <c r="B58" s="185" t="s">
        <v>126</v>
      </c>
      <c r="C58" s="929"/>
      <c r="D58" s="930"/>
      <c r="E58" s="930"/>
      <c r="F58" s="932"/>
      <c r="G58" s="928"/>
      <c r="H58" s="186"/>
      <c r="I58" s="186"/>
      <c r="J58" s="201"/>
      <c r="K58" s="20"/>
    </row>
    <row r="59" spans="1:11" ht="26.25" customHeight="1" thickBot="1" x14ac:dyDescent="0.25">
      <c r="A59" s="927"/>
      <c r="B59" s="185">
        <v>3</v>
      </c>
      <c r="C59" s="933"/>
      <c r="D59" s="945"/>
      <c r="E59" s="959"/>
      <c r="F59" s="931" t="s">
        <v>138</v>
      </c>
      <c r="G59" s="928"/>
      <c r="H59" s="186"/>
      <c r="I59" s="186"/>
      <c r="J59" s="202" t="str">
        <f xml:space="preserve"> IF(OR(C55="X",D55="X",D57="x",E57="x",E59="X",F61="X",F63="X",G63="X" ),"x","")</f>
        <v/>
      </c>
      <c r="K59" s="20" t="s">
        <v>125</v>
      </c>
    </row>
    <row r="60" spans="1:11" ht="29.25" thickBot="1" x14ac:dyDescent="0.25">
      <c r="A60" s="927"/>
      <c r="B60" s="185" t="s">
        <v>128</v>
      </c>
      <c r="C60" s="933"/>
      <c r="D60" s="945"/>
      <c r="E60" s="930"/>
      <c r="F60" s="932"/>
      <c r="G60" s="928"/>
      <c r="H60" s="186"/>
      <c r="I60" s="186"/>
      <c r="J60" s="203"/>
      <c r="K60" s="20"/>
    </row>
    <row r="61" spans="1:11" ht="30" customHeight="1" thickBot="1" x14ac:dyDescent="0.25">
      <c r="A61" s="927"/>
      <c r="B61" s="185">
        <v>2</v>
      </c>
      <c r="C61" s="933"/>
      <c r="D61" s="962"/>
      <c r="E61" s="969"/>
      <c r="F61" s="970"/>
      <c r="G61" s="928"/>
      <c r="H61" s="186"/>
      <c r="I61" s="186"/>
      <c r="J61" s="204" t="str">
        <f xml:space="preserve"> IF(OR(C57="X",D59="X",E61="x",E63="x" ),"x","")</f>
        <v/>
      </c>
      <c r="K61" s="20" t="s">
        <v>127</v>
      </c>
    </row>
    <row r="62" spans="1:11" ht="29.25" thickBot="1" x14ac:dyDescent="0.25">
      <c r="A62" s="927"/>
      <c r="B62" s="185" t="s">
        <v>249</v>
      </c>
      <c r="C62" s="933"/>
      <c r="D62" s="962"/>
      <c r="E62" s="945"/>
      <c r="F62" s="971"/>
      <c r="G62" s="928"/>
      <c r="H62" s="186"/>
      <c r="I62" s="186"/>
      <c r="J62" s="203"/>
      <c r="K62" s="20"/>
    </row>
    <row r="63" spans="1:11" ht="30.75" customHeight="1" thickBot="1" x14ac:dyDescent="0.25">
      <c r="A63" s="927"/>
      <c r="B63" s="185">
        <v>1</v>
      </c>
      <c r="C63" s="933"/>
      <c r="D63" s="962"/>
      <c r="E63" s="945"/>
      <c r="F63" s="930"/>
      <c r="G63" s="930"/>
      <c r="H63" s="186"/>
      <c r="I63" s="186"/>
      <c r="J63" s="205" t="str">
        <f xml:space="preserve"> IF(OR(C59="X",C61="X",D61="x",C63="x",D63="x" ),"x","")</f>
        <v/>
      </c>
      <c r="K63" s="20" t="s">
        <v>129</v>
      </c>
    </row>
    <row r="64" spans="1:11" ht="20.25" customHeight="1" thickBot="1" x14ac:dyDescent="0.25">
      <c r="A64" s="927"/>
      <c r="B64" s="185" t="s">
        <v>130</v>
      </c>
      <c r="C64" s="961"/>
      <c r="D64" s="963"/>
      <c r="E64" s="965"/>
      <c r="F64" s="968"/>
      <c r="G64" s="968"/>
      <c r="H64" s="191"/>
      <c r="I64" s="186"/>
      <c r="J64" s="186"/>
      <c r="K64" s="185"/>
    </row>
    <row r="65" spans="1:11" ht="15" x14ac:dyDescent="0.2">
      <c r="A65" s="187"/>
      <c r="B65" s="186"/>
      <c r="C65" s="186">
        <v>1</v>
      </c>
      <c r="D65" s="186">
        <v>2</v>
      </c>
      <c r="E65" s="186">
        <v>3</v>
      </c>
      <c r="F65" s="186">
        <v>4</v>
      </c>
      <c r="G65" s="186">
        <v>5</v>
      </c>
      <c r="H65" s="186"/>
      <c r="I65" s="186"/>
      <c r="J65" s="186"/>
      <c r="K65" s="185"/>
    </row>
    <row r="66" spans="1:11" ht="15" x14ac:dyDescent="0.2">
      <c r="A66" s="187"/>
      <c r="B66" s="186"/>
      <c r="C66" s="186" t="s">
        <v>131</v>
      </c>
      <c r="D66" s="186" t="s">
        <v>132</v>
      </c>
      <c r="E66" s="186" t="s">
        <v>133</v>
      </c>
      <c r="F66" s="186" t="s">
        <v>134</v>
      </c>
      <c r="G66" s="186" t="s">
        <v>135</v>
      </c>
      <c r="H66" s="186"/>
      <c r="I66" s="186"/>
      <c r="J66" s="186"/>
      <c r="K66" s="185"/>
    </row>
    <row r="67" spans="1:11" ht="15" customHeight="1" x14ac:dyDescent="0.2">
      <c r="A67" s="187"/>
      <c r="B67" s="186"/>
      <c r="C67" s="960" t="s">
        <v>136</v>
      </c>
      <c r="D67" s="960"/>
      <c r="E67" s="960"/>
      <c r="F67" s="960"/>
      <c r="G67" s="960"/>
      <c r="H67" s="186"/>
      <c r="I67" s="186"/>
      <c r="J67" s="186"/>
      <c r="K67" s="185"/>
    </row>
    <row r="68" spans="1:11" ht="15" customHeight="1" x14ac:dyDescent="0.2">
      <c r="A68" s="187"/>
      <c r="B68" s="186"/>
      <c r="C68" s="960"/>
      <c r="D68" s="960"/>
      <c r="E68" s="960"/>
      <c r="F68" s="960"/>
      <c r="G68" s="960"/>
      <c r="H68" s="186"/>
      <c r="I68" s="186"/>
      <c r="J68" s="186"/>
      <c r="K68" s="185"/>
    </row>
    <row r="69" spans="1:11" ht="45.75" customHeight="1" thickBot="1" x14ac:dyDescent="0.25">
      <c r="A69" s="197"/>
      <c r="B69" s="198"/>
      <c r="C69" s="198"/>
      <c r="D69" s="198"/>
      <c r="E69" s="198"/>
      <c r="F69" s="198"/>
      <c r="G69" s="198"/>
      <c r="H69" s="198"/>
      <c r="I69" s="198"/>
      <c r="J69" s="198"/>
      <c r="K69" s="199"/>
    </row>
    <row r="70" spans="1:11" ht="15" thickBot="1" x14ac:dyDescent="0.25"/>
    <row r="71" spans="1:11" ht="30.75" customHeight="1" thickBot="1" x14ac:dyDescent="0.25">
      <c r="A71" s="104" t="s">
        <v>120</v>
      </c>
      <c r="B71" s="934" t="str">
        <f>DESCRIPCION!A21</f>
        <v xml:space="preserve">Incumplimiento de ejecución de  actividades programadas en el plan anual de auditorias. </v>
      </c>
      <c r="C71" s="918"/>
      <c r="D71" s="918"/>
      <c r="E71" s="918"/>
      <c r="F71" s="918"/>
      <c r="G71" s="918"/>
      <c r="H71" s="918"/>
      <c r="I71" s="919"/>
      <c r="J71" s="155" t="s">
        <v>290</v>
      </c>
      <c r="K71" s="154" t="str">
        <f>IF(J77="x","EXTREMA",IF(J79="x","ALTA",IF(J81="x","MODERADA",IF(J83="x","BAJA",""))))</f>
        <v>EXTREMA</v>
      </c>
    </row>
    <row r="72" spans="1:11" ht="16.5" thickBot="1" x14ac:dyDescent="0.25">
      <c r="A72" s="898" t="s">
        <v>122</v>
      </c>
      <c r="B72" s="899"/>
      <c r="C72" s="899"/>
      <c r="D72" s="900" t="str">
        <f>PROBABILIDAD!T16</f>
        <v>Probable</v>
      </c>
      <c r="E72" s="901"/>
      <c r="F72" s="898" t="s">
        <v>136</v>
      </c>
      <c r="G72" s="899"/>
      <c r="H72" s="899"/>
      <c r="I72" s="902"/>
      <c r="J72" s="903"/>
      <c r="K72" s="904"/>
    </row>
    <row r="73" spans="1:11" ht="21.75" customHeight="1" x14ac:dyDescent="0.2">
      <c r="A73" s="192"/>
      <c r="B73" s="173"/>
      <c r="C73" s="173"/>
      <c r="D73" s="173"/>
      <c r="E73" s="173"/>
      <c r="F73" s="173"/>
      <c r="G73" s="173"/>
      <c r="H73" s="173"/>
      <c r="I73" s="173"/>
      <c r="J73" s="188"/>
      <c r="K73" s="189"/>
    </row>
    <row r="74" spans="1:11" ht="18.75" customHeight="1" x14ac:dyDescent="0.2">
      <c r="A74" s="192"/>
      <c r="B74" s="173"/>
      <c r="C74" s="193"/>
      <c r="D74" s="173"/>
      <c r="E74" s="173"/>
      <c r="F74" s="173"/>
      <c r="G74" s="173"/>
      <c r="H74" s="173"/>
      <c r="I74" s="173"/>
      <c r="J74" s="188"/>
      <c r="K74" s="189"/>
    </row>
    <row r="75" spans="1:11" ht="42.75" customHeight="1" x14ac:dyDescent="0.2">
      <c r="A75" s="914" t="s">
        <v>122</v>
      </c>
      <c r="B75" s="173">
        <v>5</v>
      </c>
      <c r="C75" s="915"/>
      <c r="D75" s="911"/>
      <c r="E75" s="912"/>
      <c r="F75" s="912"/>
      <c r="G75" s="912"/>
      <c r="H75" s="173"/>
      <c r="I75" s="173"/>
      <c r="J75" s="921" t="s">
        <v>121</v>
      </c>
      <c r="K75" s="922"/>
    </row>
    <row r="76" spans="1:11" ht="15" x14ac:dyDescent="0.2">
      <c r="A76" s="914"/>
      <c r="B76" s="173" t="s">
        <v>124</v>
      </c>
      <c r="C76" s="916"/>
      <c r="D76" s="911"/>
      <c r="E76" s="912"/>
      <c r="F76" s="912"/>
      <c r="G76" s="912"/>
      <c r="H76" s="173"/>
      <c r="I76" s="173"/>
      <c r="J76" s="175"/>
      <c r="K76" s="176"/>
    </row>
    <row r="77" spans="1:11" ht="29.25" customHeight="1" x14ac:dyDescent="0.2">
      <c r="A77" s="914"/>
      <c r="B77" s="173">
        <v>4</v>
      </c>
      <c r="C77" s="957"/>
      <c r="D77" s="911"/>
      <c r="E77" s="911"/>
      <c r="F77" s="920" t="s">
        <v>138</v>
      </c>
      <c r="G77" s="912"/>
      <c r="H77" s="173"/>
      <c r="I77" s="173"/>
      <c r="J77" s="179" t="str">
        <f xml:space="preserve"> IF(OR(E75="X",F75="X",G75="x",F77="x",G77="X",F79="X",G79="X",G81="X" ),"x","")</f>
        <v>x</v>
      </c>
      <c r="K77" s="176" t="s">
        <v>123</v>
      </c>
    </row>
    <row r="78" spans="1:11" ht="27.75" x14ac:dyDescent="0.2">
      <c r="A78" s="914"/>
      <c r="B78" s="173" t="s">
        <v>126</v>
      </c>
      <c r="C78" s="958"/>
      <c r="D78" s="911"/>
      <c r="E78" s="911"/>
      <c r="F78" s="920"/>
      <c r="G78" s="912"/>
      <c r="H78" s="173"/>
      <c r="I78" s="173"/>
      <c r="J78" s="180"/>
      <c r="K78" s="176"/>
    </row>
    <row r="79" spans="1:11" ht="29.25" customHeight="1" x14ac:dyDescent="0.2">
      <c r="A79" s="914"/>
      <c r="B79" s="173">
        <v>3</v>
      </c>
      <c r="C79" s="905"/>
      <c r="D79" s="909"/>
      <c r="E79" s="910"/>
      <c r="F79" s="920"/>
      <c r="G79" s="912"/>
      <c r="H79" s="173"/>
      <c r="I79" s="173"/>
      <c r="J79" s="181" t="str">
        <f xml:space="preserve"> IF(OR(C75="X",D75="X",D77="x",E77="x",E79="X",F81="X",F83="X",G83="X" ),"x","")</f>
        <v/>
      </c>
      <c r="K79" s="176" t="s">
        <v>125</v>
      </c>
    </row>
    <row r="80" spans="1:11" ht="27.75" x14ac:dyDescent="0.2">
      <c r="A80" s="914"/>
      <c r="B80" s="173" t="s">
        <v>128</v>
      </c>
      <c r="C80" s="906"/>
      <c r="D80" s="909"/>
      <c r="E80" s="911"/>
      <c r="F80" s="920"/>
      <c r="G80" s="912"/>
      <c r="H80" s="173"/>
      <c r="I80" s="173"/>
      <c r="J80" s="182"/>
      <c r="K80" s="176"/>
    </row>
    <row r="81" spans="1:11" ht="29.25" customHeight="1" x14ac:dyDescent="0.2">
      <c r="A81" s="914"/>
      <c r="B81" s="173">
        <v>2</v>
      </c>
      <c r="C81" s="905"/>
      <c r="D81" s="907"/>
      <c r="E81" s="908"/>
      <c r="F81" s="910"/>
      <c r="G81" s="912"/>
      <c r="H81" s="173"/>
      <c r="I81" s="173"/>
      <c r="J81" s="183" t="str">
        <f xml:space="preserve"> IF(OR(C77="X",D79="X",E81="x",E83="x" ),"x","")</f>
        <v/>
      </c>
      <c r="K81" s="176" t="s">
        <v>127</v>
      </c>
    </row>
    <row r="82" spans="1:11" ht="27.75" x14ac:dyDescent="0.2">
      <c r="A82" s="914"/>
      <c r="B82" s="173" t="s">
        <v>249</v>
      </c>
      <c r="C82" s="906"/>
      <c r="D82" s="907"/>
      <c r="E82" s="909"/>
      <c r="F82" s="911"/>
      <c r="G82" s="912"/>
      <c r="H82" s="173"/>
      <c r="I82" s="173"/>
      <c r="J82" s="182"/>
      <c r="K82" s="176"/>
    </row>
    <row r="83" spans="1:11" ht="28.5" customHeight="1" x14ac:dyDescent="0.2">
      <c r="A83" s="914"/>
      <c r="B83" s="173">
        <v>1</v>
      </c>
      <c r="C83" s="905"/>
      <c r="D83" s="936"/>
      <c r="E83" s="938"/>
      <c r="F83" s="940"/>
      <c r="G83" s="942"/>
      <c r="H83" s="173"/>
      <c r="I83" s="173"/>
      <c r="J83" s="184" t="str">
        <f xml:space="preserve"> IF(OR(C79="X",C81="X",D81="x",D83="x",C83="x" ),"x","")</f>
        <v/>
      </c>
      <c r="K83" s="176" t="s">
        <v>129</v>
      </c>
    </row>
    <row r="84" spans="1:11" ht="19.5" customHeight="1" x14ac:dyDescent="0.2">
      <c r="A84" s="914"/>
      <c r="B84" s="173" t="s">
        <v>130</v>
      </c>
      <c r="C84" s="935"/>
      <c r="D84" s="937"/>
      <c r="E84" s="939"/>
      <c r="F84" s="941"/>
      <c r="G84" s="943"/>
      <c r="H84" s="173"/>
      <c r="I84" s="173"/>
      <c r="J84" s="173"/>
      <c r="K84" s="174"/>
    </row>
    <row r="85" spans="1:11" x14ac:dyDescent="0.2">
      <c r="A85" s="192"/>
      <c r="B85" s="173"/>
      <c r="C85" s="173">
        <v>1</v>
      </c>
      <c r="D85" s="173">
        <v>2</v>
      </c>
      <c r="E85" s="173">
        <v>3</v>
      </c>
      <c r="F85" s="173">
        <v>4</v>
      </c>
      <c r="G85" s="173">
        <v>5</v>
      </c>
      <c r="H85" s="173"/>
      <c r="I85" s="173"/>
      <c r="J85" s="173"/>
      <c r="K85" s="174"/>
    </row>
    <row r="86" spans="1:11" x14ac:dyDescent="0.2">
      <c r="A86" s="192"/>
      <c r="B86" s="173"/>
      <c r="C86" s="173" t="s">
        <v>131</v>
      </c>
      <c r="D86" s="173" t="s">
        <v>132</v>
      </c>
      <c r="E86" s="173" t="s">
        <v>133</v>
      </c>
      <c r="F86" s="173" t="s">
        <v>134</v>
      </c>
      <c r="G86" s="173" t="s">
        <v>135</v>
      </c>
      <c r="H86" s="173"/>
      <c r="I86" s="173"/>
      <c r="J86" s="173"/>
      <c r="K86" s="174"/>
    </row>
    <row r="87" spans="1:11" x14ac:dyDescent="0.2">
      <c r="A87" s="192"/>
      <c r="B87" s="173"/>
      <c r="C87" s="913" t="s">
        <v>136</v>
      </c>
      <c r="D87" s="913"/>
      <c r="E87" s="913"/>
      <c r="F87" s="913"/>
      <c r="G87" s="913"/>
      <c r="H87" s="173"/>
      <c r="I87" s="173"/>
      <c r="J87" s="173"/>
      <c r="K87" s="174"/>
    </row>
    <row r="88" spans="1:11" x14ac:dyDescent="0.2">
      <c r="A88" s="192"/>
      <c r="B88" s="173"/>
      <c r="C88" s="913"/>
      <c r="D88" s="913"/>
      <c r="E88" s="913"/>
      <c r="F88" s="913"/>
      <c r="G88" s="913"/>
      <c r="H88" s="173"/>
      <c r="I88" s="173"/>
      <c r="J88" s="173"/>
      <c r="K88" s="174"/>
    </row>
    <row r="89" spans="1:11" ht="15" thickBot="1" x14ac:dyDescent="0.25">
      <c r="A89" s="83"/>
      <c r="B89" s="84"/>
      <c r="C89" s="84"/>
      <c r="D89" s="84"/>
      <c r="E89" s="84"/>
      <c r="F89" s="84"/>
      <c r="G89" s="84"/>
      <c r="H89" s="84"/>
      <c r="I89" s="84"/>
      <c r="J89" s="84"/>
      <c r="K89" s="85"/>
    </row>
    <row r="90" spans="1:11" ht="15" thickBot="1" x14ac:dyDescent="0.25"/>
    <row r="91" spans="1:11" ht="33.75" customHeight="1" thickBot="1" x14ac:dyDescent="0.25">
      <c r="A91" s="155" t="s">
        <v>120</v>
      </c>
      <c r="B91" s="917">
        <f>DESCRIPCION!A24</f>
        <v>0</v>
      </c>
      <c r="C91" s="918"/>
      <c r="D91" s="918"/>
      <c r="E91" s="918"/>
      <c r="F91" s="918"/>
      <c r="G91" s="918"/>
      <c r="H91" s="918"/>
      <c r="I91" s="919"/>
      <c r="J91" s="155" t="s">
        <v>290</v>
      </c>
      <c r="K91" s="154" t="str">
        <f>IF(J97="x","EXTREMA",IF(J99="x","ALTA",IF(J101="x","MODERADA",IF(J103="x","BAJA",""))))</f>
        <v/>
      </c>
    </row>
    <row r="92" spans="1:11" ht="16.5" thickBot="1" x14ac:dyDescent="0.25">
      <c r="A92" s="898" t="s">
        <v>122</v>
      </c>
      <c r="B92" s="899"/>
      <c r="C92" s="899"/>
      <c r="D92" s="900" t="str">
        <f>PROBABILIDAD!T17</f>
        <v xml:space="preserve"> </v>
      </c>
      <c r="E92" s="901"/>
      <c r="F92" s="898" t="s">
        <v>136</v>
      </c>
      <c r="G92" s="899"/>
      <c r="H92" s="899"/>
      <c r="I92" s="902"/>
      <c r="J92" s="903"/>
      <c r="K92" s="904"/>
    </row>
    <row r="93" spans="1:11" x14ac:dyDescent="0.2">
      <c r="A93" s="82"/>
      <c r="B93" s="86"/>
      <c r="C93" s="86"/>
      <c r="D93" s="86"/>
      <c r="E93" s="86"/>
      <c r="F93" s="86"/>
      <c r="G93" s="86"/>
      <c r="H93" s="86"/>
      <c r="I93" s="86"/>
      <c r="J93" s="62"/>
      <c r="K93" s="75"/>
    </row>
    <row r="94" spans="1:11" x14ac:dyDescent="0.2">
      <c r="A94" s="192"/>
      <c r="B94" s="173"/>
      <c r="C94" s="193"/>
      <c r="D94" s="173"/>
      <c r="E94" s="173"/>
      <c r="F94" s="173"/>
      <c r="G94" s="173"/>
      <c r="H94" s="173"/>
      <c r="I94" s="173"/>
      <c r="J94" s="188"/>
      <c r="K94" s="189"/>
    </row>
    <row r="95" spans="1:11" ht="56.25" customHeight="1" x14ac:dyDescent="0.2">
      <c r="A95" s="914" t="s">
        <v>122</v>
      </c>
      <c r="B95" s="173">
        <v>5</v>
      </c>
      <c r="C95" s="915"/>
      <c r="D95" s="911"/>
      <c r="E95" s="912"/>
      <c r="F95" s="912"/>
      <c r="G95" s="912"/>
      <c r="H95" s="173"/>
      <c r="I95" s="173"/>
      <c r="J95" s="921" t="s">
        <v>121</v>
      </c>
      <c r="K95" s="922"/>
    </row>
    <row r="96" spans="1:11" ht="5.25" customHeight="1" x14ac:dyDescent="0.2">
      <c r="A96" s="914"/>
      <c r="B96" s="173" t="s">
        <v>124</v>
      </c>
      <c r="C96" s="916"/>
      <c r="D96" s="911"/>
      <c r="E96" s="912"/>
      <c r="F96" s="912"/>
      <c r="G96" s="912"/>
      <c r="H96" s="173"/>
      <c r="I96" s="173"/>
      <c r="J96" s="175"/>
      <c r="K96" s="176"/>
    </row>
    <row r="97" spans="1:11" ht="27.75" customHeight="1" x14ac:dyDescent="0.2">
      <c r="A97" s="914"/>
      <c r="B97" s="173">
        <v>4</v>
      </c>
      <c r="C97" s="957"/>
      <c r="D97" s="911"/>
      <c r="E97" s="911"/>
      <c r="F97" s="920"/>
      <c r="G97" s="912"/>
      <c r="H97" s="173"/>
      <c r="I97" s="173"/>
      <c r="J97" s="179" t="str">
        <f xml:space="preserve"> IF(OR(E95="X",F95="X",G95="x",F97="x",G97="X",F99="X",G99="X",G101="X" ),"x","")</f>
        <v/>
      </c>
      <c r="K97" s="176" t="s">
        <v>123</v>
      </c>
    </row>
    <row r="98" spans="1:11" ht="27.75" x14ac:dyDescent="0.2">
      <c r="A98" s="914"/>
      <c r="B98" s="173" t="s">
        <v>126</v>
      </c>
      <c r="C98" s="958"/>
      <c r="D98" s="911"/>
      <c r="E98" s="911"/>
      <c r="F98" s="920"/>
      <c r="G98" s="912"/>
      <c r="H98" s="173"/>
      <c r="I98" s="173"/>
      <c r="J98" s="180"/>
      <c r="K98" s="176"/>
    </row>
    <row r="99" spans="1:11" ht="27" customHeight="1" x14ac:dyDescent="0.2">
      <c r="A99" s="914"/>
      <c r="B99" s="173">
        <v>3</v>
      </c>
      <c r="C99" s="905"/>
      <c r="D99" s="909"/>
      <c r="E99" s="910"/>
      <c r="F99" s="920"/>
      <c r="G99" s="912"/>
      <c r="H99" s="173"/>
      <c r="I99" s="173"/>
      <c r="J99" s="181" t="str">
        <f xml:space="preserve"> IF(OR(C95="X",D95="X",D97="x",E97="x",E99="X",F101="X",F103="X",G103="X" ),"x","")</f>
        <v/>
      </c>
      <c r="K99" s="176" t="s">
        <v>125</v>
      </c>
    </row>
    <row r="100" spans="1:11" ht="27.75" x14ac:dyDescent="0.2">
      <c r="A100" s="914"/>
      <c r="B100" s="173" t="s">
        <v>128</v>
      </c>
      <c r="C100" s="906"/>
      <c r="D100" s="909"/>
      <c r="E100" s="911"/>
      <c r="F100" s="920"/>
      <c r="G100" s="912"/>
      <c r="H100" s="173"/>
      <c r="I100" s="173"/>
      <c r="J100" s="182"/>
      <c r="K100" s="176"/>
    </row>
    <row r="101" spans="1:11" ht="25.5" customHeight="1" x14ac:dyDescent="0.2">
      <c r="A101" s="914"/>
      <c r="B101" s="173">
        <v>2</v>
      </c>
      <c r="C101" s="905"/>
      <c r="D101" s="907"/>
      <c r="E101" s="908"/>
      <c r="F101" s="910"/>
      <c r="G101" s="912"/>
      <c r="H101" s="173"/>
      <c r="I101" s="173"/>
      <c r="J101" s="183" t="str">
        <f xml:space="preserve"> IF(OR(C97="X",D99="X",E103="x",E101="x" ),"x","")</f>
        <v/>
      </c>
      <c r="K101" s="176" t="s">
        <v>127</v>
      </c>
    </row>
    <row r="102" spans="1:11" ht="27.75" x14ac:dyDescent="0.2">
      <c r="A102" s="914"/>
      <c r="B102" s="173" t="s">
        <v>249</v>
      </c>
      <c r="C102" s="906"/>
      <c r="D102" s="907"/>
      <c r="E102" s="909"/>
      <c r="F102" s="911"/>
      <c r="G102" s="912"/>
      <c r="H102" s="173"/>
      <c r="I102" s="173"/>
      <c r="J102" s="182"/>
      <c r="K102" s="176"/>
    </row>
    <row r="103" spans="1:11" ht="29.25" customHeight="1" x14ac:dyDescent="0.2">
      <c r="A103" s="914"/>
      <c r="B103" s="173">
        <v>1</v>
      </c>
      <c r="C103" s="905"/>
      <c r="D103" s="936"/>
      <c r="E103" s="938"/>
      <c r="F103" s="940"/>
      <c r="G103" s="942"/>
      <c r="H103" s="173"/>
      <c r="I103" s="173"/>
      <c r="J103" s="184" t="str">
        <f xml:space="preserve"> IF(OR(C99="X",C101="X",C103="x",D101="x",D103="x" ),"x","")</f>
        <v/>
      </c>
      <c r="K103" s="176" t="s">
        <v>129</v>
      </c>
    </row>
    <row r="104" spans="1:11" ht="13.5" customHeight="1" x14ac:dyDescent="0.2">
      <c r="A104" s="914"/>
      <c r="B104" s="173" t="s">
        <v>130</v>
      </c>
      <c r="C104" s="935"/>
      <c r="D104" s="937"/>
      <c r="E104" s="939"/>
      <c r="F104" s="941"/>
      <c r="G104" s="943"/>
      <c r="H104" s="173"/>
      <c r="I104" s="173"/>
      <c r="J104" s="173"/>
      <c r="K104" s="174"/>
    </row>
    <row r="105" spans="1:11" x14ac:dyDescent="0.2">
      <c r="A105" s="192"/>
      <c r="B105" s="173"/>
      <c r="C105" s="173">
        <v>1</v>
      </c>
      <c r="D105" s="173">
        <v>2</v>
      </c>
      <c r="E105" s="173">
        <v>3</v>
      </c>
      <c r="F105" s="173">
        <v>4</v>
      </c>
      <c r="G105" s="173">
        <v>5</v>
      </c>
      <c r="H105" s="173"/>
      <c r="I105" s="173"/>
      <c r="J105" s="173"/>
      <c r="K105" s="174"/>
    </row>
    <row r="106" spans="1:11" x14ac:dyDescent="0.2">
      <c r="A106" s="192"/>
      <c r="B106" s="173"/>
      <c r="C106" s="173" t="s">
        <v>131</v>
      </c>
      <c r="D106" s="173" t="s">
        <v>132</v>
      </c>
      <c r="E106" s="173" t="s">
        <v>133</v>
      </c>
      <c r="F106" s="173" t="s">
        <v>134</v>
      </c>
      <c r="G106" s="173" t="s">
        <v>135</v>
      </c>
      <c r="H106" s="173"/>
      <c r="I106" s="173"/>
      <c r="J106" s="173"/>
      <c r="K106" s="174"/>
    </row>
    <row r="107" spans="1:11" x14ac:dyDescent="0.2">
      <c r="A107" s="192"/>
      <c r="B107" s="173"/>
      <c r="C107" s="913" t="s">
        <v>136</v>
      </c>
      <c r="D107" s="913"/>
      <c r="E107" s="913"/>
      <c r="F107" s="913"/>
      <c r="G107" s="913"/>
      <c r="H107" s="173"/>
      <c r="I107" s="173"/>
      <c r="J107" s="173"/>
      <c r="K107" s="174"/>
    </row>
    <row r="108" spans="1:11" x14ac:dyDescent="0.2">
      <c r="A108" s="192"/>
      <c r="B108" s="173"/>
      <c r="C108" s="913"/>
      <c r="D108" s="913"/>
      <c r="E108" s="913"/>
      <c r="F108" s="913"/>
      <c r="G108" s="913"/>
      <c r="H108" s="173"/>
      <c r="I108" s="173"/>
      <c r="J108" s="173"/>
      <c r="K108" s="174"/>
    </row>
    <row r="109" spans="1:11" ht="15" thickBot="1" x14ac:dyDescent="0.25">
      <c r="A109" s="83"/>
      <c r="B109" s="84"/>
      <c r="C109" s="84"/>
      <c r="D109" s="84"/>
      <c r="E109" s="84"/>
      <c r="F109" s="84"/>
      <c r="G109" s="84"/>
      <c r="H109" s="84"/>
      <c r="I109" s="84"/>
      <c r="J109" s="84"/>
      <c r="K109" s="85"/>
    </row>
    <row r="110" spans="1:11" ht="15" thickBot="1" x14ac:dyDescent="0.25"/>
    <row r="111" spans="1:11" ht="33.75" customHeight="1" thickBot="1" x14ac:dyDescent="0.25">
      <c r="A111" s="155" t="s">
        <v>120</v>
      </c>
      <c r="B111" s="917" t="str">
        <f>DESCRIPCION!A26</f>
        <v>f</v>
      </c>
      <c r="C111" s="918"/>
      <c r="D111" s="918"/>
      <c r="E111" s="918"/>
      <c r="F111" s="918"/>
      <c r="G111" s="918"/>
      <c r="H111" s="918"/>
      <c r="I111" s="919"/>
      <c r="J111" s="155" t="s">
        <v>290</v>
      </c>
      <c r="K111" s="154" t="str">
        <f>IF(J117="x","EXTREMA",IF(J119="x","ALTA",IF(J121="x","MODERADA",IF(J123="x","BAJA",""))))</f>
        <v/>
      </c>
    </row>
    <row r="112" spans="1:11" ht="16.5" thickBot="1" x14ac:dyDescent="0.25">
      <c r="A112" s="898" t="s">
        <v>122</v>
      </c>
      <c r="B112" s="899"/>
      <c r="C112" s="899"/>
      <c r="D112" s="900" t="str">
        <f>PROBABILIDAD!T18</f>
        <v xml:space="preserve"> </v>
      </c>
      <c r="E112" s="901"/>
      <c r="F112" s="898" t="s">
        <v>136</v>
      </c>
      <c r="G112" s="899"/>
      <c r="H112" s="899"/>
      <c r="I112" s="902"/>
      <c r="J112" s="903"/>
      <c r="K112" s="904"/>
    </row>
    <row r="113" spans="1:11" x14ac:dyDescent="0.2">
      <c r="A113" s="192"/>
      <c r="B113" s="173"/>
      <c r="C113" s="173"/>
      <c r="D113" s="173"/>
      <c r="E113" s="173"/>
      <c r="F113" s="173"/>
      <c r="G113" s="173"/>
      <c r="H113" s="173"/>
      <c r="I113" s="173"/>
      <c r="J113" s="62"/>
      <c r="K113" s="75"/>
    </row>
    <row r="114" spans="1:11" x14ac:dyDescent="0.2">
      <c r="A114" s="192"/>
      <c r="B114" s="173"/>
      <c r="C114" s="193"/>
      <c r="D114" s="173"/>
      <c r="E114" s="173"/>
      <c r="F114" s="173"/>
      <c r="G114" s="173"/>
      <c r="H114" s="173"/>
      <c r="I114" s="173"/>
      <c r="J114" s="62"/>
      <c r="K114" s="75"/>
    </row>
    <row r="115" spans="1:11" ht="33" x14ac:dyDescent="0.2">
      <c r="A115" s="914" t="s">
        <v>122</v>
      </c>
      <c r="B115" s="173">
        <v>5</v>
      </c>
      <c r="C115" s="972"/>
      <c r="D115" s="974"/>
      <c r="E115" s="975"/>
      <c r="F115" s="975"/>
      <c r="G115" s="975"/>
      <c r="H115" s="206"/>
      <c r="I115" s="173"/>
      <c r="J115" s="921" t="s">
        <v>121</v>
      </c>
      <c r="K115" s="922"/>
    </row>
    <row r="116" spans="1:11" ht="33" x14ac:dyDescent="0.2">
      <c r="A116" s="914"/>
      <c r="B116" s="173" t="s">
        <v>124</v>
      </c>
      <c r="C116" s="973"/>
      <c r="D116" s="974"/>
      <c r="E116" s="975"/>
      <c r="F116" s="975"/>
      <c r="G116" s="975"/>
      <c r="H116" s="206"/>
      <c r="I116" s="173"/>
      <c r="J116" s="175"/>
      <c r="K116" s="176"/>
    </row>
    <row r="117" spans="1:11" ht="33" x14ac:dyDescent="0.2">
      <c r="A117" s="914"/>
      <c r="B117" s="173">
        <v>4</v>
      </c>
      <c r="C117" s="976"/>
      <c r="D117" s="974"/>
      <c r="E117" s="974"/>
      <c r="F117" s="978"/>
      <c r="G117" s="975"/>
      <c r="H117" s="206"/>
      <c r="I117" s="173"/>
      <c r="J117" s="179" t="str">
        <f xml:space="preserve"> IF(OR(E115="X",F115="X",G115="x",F117="x",G117="X",F119="X",G119="X",G121="X" ),"x","")</f>
        <v/>
      </c>
      <c r="K117" s="176" t="s">
        <v>123</v>
      </c>
    </row>
    <row r="118" spans="1:11" ht="33" x14ac:dyDescent="0.2">
      <c r="A118" s="914"/>
      <c r="B118" s="173" t="s">
        <v>126</v>
      </c>
      <c r="C118" s="977"/>
      <c r="D118" s="974"/>
      <c r="E118" s="974"/>
      <c r="F118" s="978"/>
      <c r="G118" s="975"/>
      <c r="H118" s="206"/>
      <c r="I118" s="173"/>
      <c r="J118" s="180"/>
      <c r="K118" s="176"/>
    </row>
    <row r="119" spans="1:11" ht="33" x14ac:dyDescent="0.2">
      <c r="A119" s="914"/>
      <c r="B119" s="173">
        <v>3</v>
      </c>
      <c r="C119" s="979"/>
      <c r="D119" s="981"/>
      <c r="E119" s="991"/>
      <c r="F119" s="978"/>
      <c r="G119" s="975"/>
      <c r="H119" s="206"/>
      <c r="I119" s="173"/>
      <c r="J119" s="181" t="str">
        <f xml:space="preserve"> IF(OR(C115="X",D115="X",D117="x",E117="x",E119="X",F121="X",F123="X",G123="X" ),"x","")</f>
        <v/>
      </c>
      <c r="K119" s="176" t="s">
        <v>125</v>
      </c>
    </row>
    <row r="120" spans="1:11" ht="33" x14ac:dyDescent="0.2">
      <c r="A120" s="914"/>
      <c r="B120" s="173" t="s">
        <v>128</v>
      </c>
      <c r="C120" s="980"/>
      <c r="D120" s="981"/>
      <c r="E120" s="974"/>
      <c r="F120" s="978"/>
      <c r="G120" s="975"/>
      <c r="H120" s="206"/>
      <c r="I120" s="173"/>
      <c r="J120" s="182"/>
      <c r="K120" s="176"/>
    </row>
    <row r="121" spans="1:11" ht="33" x14ac:dyDescent="0.2">
      <c r="A121" s="914"/>
      <c r="B121" s="173">
        <v>2</v>
      </c>
      <c r="C121" s="979"/>
      <c r="D121" s="992"/>
      <c r="E121" s="993"/>
      <c r="F121" s="991"/>
      <c r="G121" s="975"/>
      <c r="H121" s="206"/>
      <c r="I121" s="173"/>
      <c r="J121" s="183" t="str">
        <f xml:space="preserve"> IF(OR(C117="X",D119="X",E121="x",E123="x" ),"x","")</f>
        <v/>
      </c>
      <c r="K121" s="176" t="s">
        <v>127</v>
      </c>
    </row>
    <row r="122" spans="1:11" ht="33" x14ac:dyDescent="0.2">
      <c r="A122" s="914"/>
      <c r="B122" s="173" t="s">
        <v>249</v>
      </c>
      <c r="C122" s="980"/>
      <c r="D122" s="992"/>
      <c r="E122" s="981"/>
      <c r="F122" s="974"/>
      <c r="G122" s="975"/>
      <c r="H122" s="206"/>
      <c r="I122" s="173"/>
      <c r="J122" s="182"/>
      <c r="K122" s="176"/>
    </row>
    <row r="123" spans="1:11" ht="33" x14ac:dyDescent="0.2">
      <c r="A123" s="914"/>
      <c r="B123" s="173">
        <v>1</v>
      </c>
      <c r="C123" s="979"/>
      <c r="D123" s="983"/>
      <c r="E123" s="985"/>
      <c r="F123" s="987"/>
      <c r="G123" s="989"/>
      <c r="H123" s="206"/>
      <c r="I123" s="173"/>
      <c r="J123" s="184" t="str">
        <f xml:space="preserve"> IF(OR(C119="X",C121="X",D121="x",C123="x",D123="x" ),"x","")</f>
        <v/>
      </c>
      <c r="K123" s="176" t="s">
        <v>129</v>
      </c>
    </row>
    <row r="124" spans="1:11" ht="33" x14ac:dyDescent="0.2">
      <c r="A124" s="914"/>
      <c r="B124" s="173" t="s">
        <v>130</v>
      </c>
      <c r="C124" s="982"/>
      <c r="D124" s="984"/>
      <c r="E124" s="986"/>
      <c r="F124" s="988"/>
      <c r="G124" s="990"/>
      <c r="H124" s="206"/>
      <c r="I124" s="173"/>
      <c r="J124" s="173"/>
      <c r="K124" s="174"/>
    </row>
    <row r="125" spans="1:11" x14ac:dyDescent="0.2">
      <c r="A125" s="192"/>
      <c r="B125" s="173"/>
      <c r="C125" s="173">
        <v>1</v>
      </c>
      <c r="D125" s="173">
        <v>2</v>
      </c>
      <c r="E125" s="173">
        <v>3</v>
      </c>
      <c r="F125" s="173">
        <v>4</v>
      </c>
      <c r="G125" s="173">
        <v>5</v>
      </c>
      <c r="H125" s="173"/>
      <c r="I125" s="173"/>
      <c r="J125" s="173"/>
      <c r="K125" s="174"/>
    </row>
    <row r="126" spans="1:11" x14ac:dyDescent="0.2">
      <c r="A126" s="192"/>
      <c r="B126" s="173"/>
      <c r="C126" s="173" t="s">
        <v>131</v>
      </c>
      <c r="D126" s="173" t="s">
        <v>132</v>
      </c>
      <c r="E126" s="173" t="s">
        <v>133</v>
      </c>
      <c r="F126" s="173" t="s">
        <v>134</v>
      </c>
      <c r="G126" s="173" t="s">
        <v>135</v>
      </c>
      <c r="H126" s="173"/>
      <c r="I126" s="173"/>
      <c r="J126" s="173"/>
      <c r="K126" s="174"/>
    </row>
    <row r="127" spans="1:11" x14ac:dyDescent="0.2">
      <c r="A127" s="192"/>
      <c r="B127" s="173"/>
      <c r="C127" s="913" t="s">
        <v>136</v>
      </c>
      <c r="D127" s="913"/>
      <c r="E127" s="913"/>
      <c r="F127" s="913"/>
      <c r="G127" s="913"/>
      <c r="H127" s="173"/>
      <c r="I127" s="173"/>
      <c r="J127" s="173"/>
      <c r="K127" s="174"/>
    </row>
    <row r="128" spans="1:11" x14ac:dyDescent="0.2">
      <c r="A128" s="192"/>
      <c r="B128" s="173"/>
      <c r="C128" s="913"/>
      <c r="D128" s="913"/>
      <c r="E128" s="913"/>
      <c r="F128" s="913"/>
      <c r="G128" s="913"/>
      <c r="H128" s="173"/>
      <c r="I128" s="173"/>
      <c r="J128" s="173"/>
      <c r="K128" s="174"/>
    </row>
    <row r="129" spans="1:11" ht="15" thickBot="1" x14ac:dyDescent="0.25">
      <c r="A129" s="83"/>
      <c r="B129" s="84"/>
      <c r="C129" s="84"/>
      <c r="D129" s="84"/>
      <c r="E129" s="84"/>
      <c r="F129" s="84"/>
      <c r="G129" s="84"/>
      <c r="H129" s="84"/>
      <c r="I129" s="84"/>
      <c r="J129" s="84"/>
      <c r="K129" s="85"/>
    </row>
    <row r="130" spans="1:11" ht="15" thickBot="1" x14ac:dyDescent="0.25"/>
    <row r="131" spans="1:11" ht="38.25" customHeight="1" thickBot="1" x14ac:dyDescent="0.25">
      <c r="A131" s="155" t="s">
        <v>120</v>
      </c>
      <c r="B131" s="917" t="str">
        <f>DESCRIPCION!A29</f>
        <v>g</v>
      </c>
      <c r="C131" s="918"/>
      <c r="D131" s="918"/>
      <c r="E131" s="918"/>
      <c r="F131" s="918"/>
      <c r="G131" s="918"/>
      <c r="H131" s="918"/>
      <c r="I131" s="919"/>
      <c r="J131" s="155" t="s">
        <v>290</v>
      </c>
      <c r="K131" s="154" t="str">
        <f>IF(J137="x","EXTREMA",IF(J139="x","ALTA",IF(J141="x","MODERADA",IF(J143="x","BAJA",""))))</f>
        <v/>
      </c>
    </row>
    <row r="132" spans="1:11" ht="16.5" thickBot="1" x14ac:dyDescent="0.25">
      <c r="A132" s="898" t="s">
        <v>122</v>
      </c>
      <c r="B132" s="899"/>
      <c r="C132" s="899"/>
      <c r="D132" s="900" t="str">
        <f>PROBABILIDAD!T19</f>
        <v xml:space="preserve"> </v>
      </c>
      <c r="E132" s="901"/>
      <c r="F132" s="898" t="s">
        <v>136</v>
      </c>
      <c r="G132" s="899"/>
      <c r="H132" s="899"/>
      <c r="I132" s="902"/>
      <c r="J132" s="903"/>
      <c r="K132" s="904"/>
    </row>
    <row r="133" spans="1:11" x14ac:dyDescent="0.2">
      <c r="A133" s="192"/>
      <c r="B133" s="173"/>
      <c r="C133" s="173"/>
      <c r="D133" s="173"/>
      <c r="E133" s="173"/>
      <c r="F133" s="173"/>
      <c r="G133" s="173"/>
      <c r="H133" s="173"/>
      <c r="I133" s="173"/>
      <c r="J133" s="188"/>
      <c r="K133" s="189"/>
    </row>
    <row r="134" spans="1:11" x14ac:dyDescent="0.2">
      <c r="A134" s="192"/>
      <c r="B134" s="173"/>
      <c r="C134" s="193"/>
      <c r="D134" s="173"/>
      <c r="E134" s="173"/>
      <c r="F134" s="173"/>
      <c r="G134" s="173"/>
      <c r="H134" s="173"/>
      <c r="I134" s="173"/>
      <c r="J134" s="188"/>
      <c r="K134" s="189"/>
    </row>
    <row r="135" spans="1:11" ht="45.75" customHeight="1" x14ac:dyDescent="0.2">
      <c r="A135" s="914" t="s">
        <v>122</v>
      </c>
      <c r="B135" s="173">
        <v>5</v>
      </c>
      <c r="C135" s="915"/>
      <c r="D135" s="911"/>
      <c r="E135" s="912"/>
      <c r="F135" s="912"/>
      <c r="G135" s="912"/>
      <c r="H135" s="173"/>
      <c r="I135" s="173"/>
      <c r="J135" s="921" t="s">
        <v>121</v>
      </c>
      <c r="K135" s="922"/>
    </row>
    <row r="136" spans="1:11" ht="15" x14ac:dyDescent="0.2">
      <c r="A136" s="914"/>
      <c r="B136" s="173" t="s">
        <v>124</v>
      </c>
      <c r="C136" s="916"/>
      <c r="D136" s="911"/>
      <c r="E136" s="912"/>
      <c r="F136" s="912"/>
      <c r="G136" s="912"/>
      <c r="H136" s="173"/>
      <c r="I136" s="173"/>
      <c r="J136" s="175"/>
      <c r="K136" s="176"/>
    </row>
    <row r="137" spans="1:11" ht="27" customHeight="1" x14ac:dyDescent="0.2">
      <c r="A137" s="914"/>
      <c r="B137" s="173">
        <v>4</v>
      </c>
      <c r="C137" s="957"/>
      <c r="D137" s="911"/>
      <c r="E137" s="911"/>
      <c r="F137" s="920"/>
      <c r="G137" s="912"/>
      <c r="H137" s="173"/>
      <c r="I137" s="173"/>
      <c r="J137" s="179" t="str">
        <f xml:space="preserve"> IF(OR(E135="X",F135="X",G135="x",F137="x",G137="X",F139="X",G139="X",G141="X" ),"x","")</f>
        <v/>
      </c>
      <c r="K137" s="176" t="s">
        <v>123</v>
      </c>
    </row>
    <row r="138" spans="1:11" ht="27.75" x14ac:dyDescent="0.2">
      <c r="A138" s="914"/>
      <c r="B138" s="173" t="s">
        <v>126</v>
      </c>
      <c r="C138" s="958"/>
      <c r="D138" s="911"/>
      <c r="E138" s="911"/>
      <c r="F138" s="920"/>
      <c r="G138" s="912"/>
      <c r="H138" s="173"/>
      <c r="I138" s="173"/>
      <c r="J138" s="180"/>
      <c r="K138" s="176"/>
    </row>
    <row r="139" spans="1:11" ht="32.25" customHeight="1" x14ac:dyDescent="0.2">
      <c r="A139" s="914"/>
      <c r="B139" s="173">
        <v>3</v>
      </c>
      <c r="C139" s="905"/>
      <c r="D139" s="909"/>
      <c r="E139" s="910"/>
      <c r="F139" s="920"/>
      <c r="G139" s="912"/>
      <c r="H139" s="173"/>
      <c r="I139" s="173"/>
      <c r="J139" s="181" t="str">
        <f xml:space="preserve"> IF(OR(C135="X",D135="X",D137="x",E137="x",E139="X",F141="X",F143="X",G143="X" ),"x","")</f>
        <v/>
      </c>
      <c r="K139" s="176" t="s">
        <v>125</v>
      </c>
    </row>
    <row r="140" spans="1:11" ht="27.75" x14ac:dyDescent="0.2">
      <c r="A140" s="914"/>
      <c r="B140" s="173" t="s">
        <v>128</v>
      </c>
      <c r="C140" s="906"/>
      <c r="D140" s="909"/>
      <c r="E140" s="911"/>
      <c r="F140" s="920"/>
      <c r="G140" s="912"/>
      <c r="H140" s="173"/>
      <c r="I140" s="173"/>
      <c r="J140" s="182"/>
      <c r="K140" s="176"/>
    </row>
    <row r="141" spans="1:11" ht="27.75" customHeight="1" x14ac:dyDescent="0.2">
      <c r="A141" s="914"/>
      <c r="B141" s="173">
        <v>2</v>
      </c>
      <c r="C141" s="905"/>
      <c r="D141" s="907"/>
      <c r="E141" s="908"/>
      <c r="F141" s="910"/>
      <c r="G141" s="912"/>
      <c r="H141" s="173"/>
      <c r="I141" s="173"/>
      <c r="J141" s="183" t="str">
        <f xml:space="preserve"> IF(OR(C137="X",D139="X",E141="x",E143="x" ),"x","")</f>
        <v/>
      </c>
      <c r="K141" s="176" t="s">
        <v>127</v>
      </c>
    </row>
    <row r="142" spans="1:11" ht="27.75" x14ac:dyDescent="0.2">
      <c r="A142" s="914"/>
      <c r="B142" s="173" t="s">
        <v>249</v>
      </c>
      <c r="C142" s="906"/>
      <c r="D142" s="907"/>
      <c r="E142" s="909"/>
      <c r="F142" s="911"/>
      <c r="G142" s="912"/>
      <c r="H142" s="173"/>
      <c r="I142" s="173"/>
      <c r="J142" s="182"/>
      <c r="K142" s="176"/>
    </row>
    <row r="143" spans="1:11" ht="30" customHeight="1" x14ac:dyDescent="0.2">
      <c r="A143" s="914"/>
      <c r="B143" s="173">
        <v>1</v>
      </c>
      <c r="C143" s="905"/>
      <c r="D143" s="936"/>
      <c r="E143" s="938"/>
      <c r="F143" s="940"/>
      <c r="G143" s="942"/>
      <c r="H143" s="173"/>
      <c r="I143" s="173"/>
      <c r="J143" s="184" t="str">
        <f xml:space="preserve"> IF(OR(C139="X",C141="X",C143="x",D141="x",D143="x" ),"x","")</f>
        <v/>
      </c>
      <c r="K143" s="176" t="s">
        <v>129</v>
      </c>
    </row>
    <row r="144" spans="1:11" x14ac:dyDescent="0.2">
      <c r="A144" s="914"/>
      <c r="B144" s="173" t="s">
        <v>130</v>
      </c>
      <c r="C144" s="935"/>
      <c r="D144" s="937"/>
      <c r="E144" s="939"/>
      <c r="F144" s="941"/>
      <c r="G144" s="943"/>
      <c r="H144" s="173"/>
      <c r="I144" s="173"/>
      <c r="J144" s="173"/>
      <c r="K144" s="174"/>
    </row>
    <row r="145" spans="1:11" x14ac:dyDescent="0.2">
      <c r="A145" s="192"/>
      <c r="B145" s="173"/>
      <c r="C145" s="173">
        <v>1</v>
      </c>
      <c r="D145" s="173">
        <v>2</v>
      </c>
      <c r="E145" s="173">
        <v>3</v>
      </c>
      <c r="F145" s="173">
        <v>4</v>
      </c>
      <c r="G145" s="173">
        <v>5</v>
      </c>
      <c r="H145" s="173"/>
      <c r="I145" s="173"/>
      <c r="J145" s="173"/>
      <c r="K145" s="174"/>
    </row>
    <row r="146" spans="1:11" x14ac:dyDescent="0.2">
      <c r="A146" s="192"/>
      <c r="B146" s="173"/>
      <c r="C146" s="173" t="s">
        <v>131</v>
      </c>
      <c r="D146" s="173" t="s">
        <v>132</v>
      </c>
      <c r="E146" s="173" t="s">
        <v>133</v>
      </c>
      <c r="F146" s="173" t="s">
        <v>134</v>
      </c>
      <c r="G146" s="173" t="s">
        <v>135</v>
      </c>
      <c r="H146" s="173"/>
      <c r="I146" s="173"/>
      <c r="J146" s="173"/>
      <c r="K146" s="174"/>
    </row>
    <row r="147" spans="1:11" x14ac:dyDescent="0.2">
      <c r="A147" s="192"/>
      <c r="B147" s="173"/>
      <c r="C147" s="913" t="s">
        <v>136</v>
      </c>
      <c r="D147" s="913"/>
      <c r="E147" s="913"/>
      <c r="F147" s="913"/>
      <c r="G147" s="913"/>
      <c r="H147" s="173"/>
      <c r="I147" s="173"/>
      <c r="J147" s="173"/>
      <c r="K147" s="174"/>
    </row>
    <row r="148" spans="1:11" x14ac:dyDescent="0.2">
      <c r="A148" s="192"/>
      <c r="B148" s="173"/>
      <c r="C148" s="913"/>
      <c r="D148" s="913"/>
      <c r="E148" s="913"/>
      <c r="F148" s="913"/>
      <c r="G148" s="913"/>
      <c r="H148" s="173"/>
      <c r="I148" s="173"/>
      <c r="J148" s="173"/>
      <c r="K148" s="174"/>
    </row>
    <row r="149" spans="1:11" ht="15" thickBot="1" x14ac:dyDescent="0.25">
      <c r="A149" s="194"/>
      <c r="B149" s="195"/>
      <c r="C149" s="195"/>
      <c r="D149" s="195"/>
      <c r="E149" s="195"/>
      <c r="F149" s="195"/>
      <c r="G149" s="195"/>
      <c r="H149" s="195"/>
      <c r="I149" s="195"/>
      <c r="J149" s="195"/>
      <c r="K149" s="196"/>
    </row>
    <row r="150" spans="1:11" ht="15" thickBot="1" x14ac:dyDescent="0.25"/>
    <row r="151" spans="1:11" ht="31.5" customHeight="1" thickBot="1" x14ac:dyDescent="0.25">
      <c r="A151" s="155" t="s">
        <v>120</v>
      </c>
      <c r="B151" s="917" t="str">
        <f>DESCRIPCION!A32</f>
        <v>h</v>
      </c>
      <c r="C151" s="918"/>
      <c r="D151" s="918"/>
      <c r="E151" s="918"/>
      <c r="F151" s="918"/>
      <c r="G151" s="918"/>
      <c r="H151" s="918"/>
      <c r="I151" s="919"/>
      <c r="J151" s="155" t="s">
        <v>290</v>
      </c>
      <c r="K151" s="154" t="str">
        <f>IF(J157="x","EXTREMA",IF(J159="x","ALTA",IF(J161="x","MODERADA",IF(J163="x","BAJA",""))))</f>
        <v/>
      </c>
    </row>
    <row r="152" spans="1:11" ht="16.5" thickBot="1" x14ac:dyDescent="0.25">
      <c r="A152" s="898" t="s">
        <v>122</v>
      </c>
      <c r="B152" s="899"/>
      <c r="C152" s="899"/>
      <c r="D152" s="900" t="str">
        <f>PROBABILIDAD!T20</f>
        <v xml:space="preserve"> </v>
      </c>
      <c r="E152" s="901"/>
      <c r="F152" s="898" t="s">
        <v>136</v>
      </c>
      <c r="G152" s="899"/>
      <c r="H152" s="899"/>
      <c r="I152" s="902"/>
      <c r="J152" s="903"/>
      <c r="K152" s="904"/>
    </row>
    <row r="153" spans="1:11" x14ac:dyDescent="0.2">
      <c r="A153" s="192"/>
      <c r="B153" s="173"/>
      <c r="C153" s="173"/>
      <c r="D153" s="173"/>
      <c r="E153" s="173"/>
      <c r="F153" s="173"/>
      <c r="G153" s="173"/>
      <c r="H153" s="173"/>
      <c r="I153" s="173"/>
      <c r="J153" s="188"/>
      <c r="K153" s="189"/>
    </row>
    <row r="154" spans="1:11" x14ac:dyDescent="0.2">
      <c r="A154" s="192"/>
      <c r="B154" s="173"/>
      <c r="C154" s="193"/>
      <c r="D154" s="173"/>
      <c r="E154" s="173"/>
      <c r="F154" s="173"/>
      <c r="G154" s="173"/>
      <c r="H154" s="173"/>
      <c r="I154" s="173"/>
      <c r="J154" s="188"/>
      <c r="K154" s="189"/>
    </row>
    <row r="155" spans="1:11" ht="36" customHeight="1" x14ac:dyDescent="0.2">
      <c r="A155" s="914" t="s">
        <v>122</v>
      </c>
      <c r="B155" s="173">
        <v>5</v>
      </c>
      <c r="C155" s="915"/>
      <c r="D155" s="911"/>
      <c r="E155" s="912"/>
      <c r="F155" s="912"/>
      <c r="G155" s="912"/>
      <c r="H155" s="173"/>
      <c r="I155" s="173"/>
      <c r="J155" s="921" t="s">
        <v>121</v>
      </c>
      <c r="K155" s="922"/>
    </row>
    <row r="156" spans="1:11" ht="15" x14ac:dyDescent="0.2">
      <c r="A156" s="914"/>
      <c r="B156" s="173" t="s">
        <v>124</v>
      </c>
      <c r="C156" s="916"/>
      <c r="D156" s="911"/>
      <c r="E156" s="912"/>
      <c r="F156" s="912"/>
      <c r="G156" s="912"/>
      <c r="H156" s="173"/>
      <c r="I156" s="173"/>
      <c r="J156" s="175"/>
      <c r="K156" s="176"/>
    </row>
    <row r="157" spans="1:11" ht="27" customHeight="1" x14ac:dyDescent="0.2">
      <c r="A157" s="914"/>
      <c r="B157" s="173">
        <v>4</v>
      </c>
      <c r="C157" s="957"/>
      <c r="D157" s="911"/>
      <c r="E157" s="911"/>
      <c r="F157" s="920"/>
      <c r="G157" s="912"/>
      <c r="H157" s="173"/>
      <c r="I157" s="173"/>
      <c r="J157" s="179" t="str">
        <f xml:space="preserve"> IF(OR(E155="X",F155="X",G155="x",F157="x",G157="X",F159="X",G159="X",G161="X" ),"x","")</f>
        <v/>
      </c>
      <c r="K157" s="176" t="s">
        <v>123</v>
      </c>
    </row>
    <row r="158" spans="1:11" ht="27.75" x14ac:dyDescent="0.2">
      <c r="A158" s="914"/>
      <c r="B158" s="173" t="s">
        <v>126</v>
      </c>
      <c r="C158" s="958"/>
      <c r="D158" s="911"/>
      <c r="E158" s="911"/>
      <c r="F158" s="920"/>
      <c r="G158" s="912"/>
      <c r="H158" s="173"/>
      <c r="I158" s="173"/>
      <c r="J158" s="180"/>
      <c r="K158" s="176"/>
    </row>
    <row r="159" spans="1:11" ht="27.75" customHeight="1" x14ac:dyDescent="0.2">
      <c r="A159" s="914"/>
      <c r="B159" s="173">
        <v>3</v>
      </c>
      <c r="C159" s="905"/>
      <c r="D159" s="909"/>
      <c r="E159" s="910"/>
      <c r="F159" s="920"/>
      <c r="G159" s="912"/>
      <c r="H159" s="173"/>
      <c r="I159" s="173"/>
      <c r="J159" s="181" t="str">
        <f xml:space="preserve"> IF(OR(C155="X",D155="X",D157="x",E157="x",E159="X",F161="X",F163="X",G163="X" ),"x","")</f>
        <v/>
      </c>
      <c r="K159" s="176" t="s">
        <v>125</v>
      </c>
    </row>
    <row r="160" spans="1:11" ht="27.75" x14ac:dyDescent="0.2">
      <c r="A160" s="914"/>
      <c r="B160" s="173" t="s">
        <v>128</v>
      </c>
      <c r="C160" s="906"/>
      <c r="D160" s="909"/>
      <c r="E160" s="911"/>
      <c r="F160" s="920"/>
      <c r="G160" s="912"/>
      <c r="H160" s="173"/>
      <c r="I160" s="173"/>
      <c r="J160" s="182"/>
      <c r="K160" s="176"/>
    </row>
    <row r="161" spans="1:11" ht="27.75" customHeight="1" x14ac:dyDescent="0.2">
      <c r="A161" s="914"/>
      <c r="B161" s="173">
        <v>2</v>
      </c>
      <c r="C161" s="905"/>
      <c r="D161" s="907"/>
      <c r="E161" s="908"/>
      <c r="F161" s="910"/>
      <c r="G161" s="912"/>
      <c r="H161" s="173"/>
      <c r="I161" s="173"/>
      <c r="J161" s="183" t="str">
        <f xml:space="preserve"> IF(OR(C157="X",D159="X",E161="x",E163="x" ),"x","")</f>
        <v/>
      </c>
      <c r="K161" s="176" t="s">
        <v>127</v>
      </c>
    </row>
    <row r="162" spans="1:11" ht="27.75" x14ac:dyDescent="0.2">
      <c r="A162" s="914"/>
      <c r="B162" s="173" t="s">
        <v>249</v>
      </c>
      <c r="C162" s="906"/>
      <c r="D162" s="907"/>
      <c r="E162" s="909"/>
      <c r="F162" s="911"/>
      <c r="G162" s="912"/>
      <c r="H162" s="173"/>
      <c r="I162" s="173"/>
      <c r="J162" s="182"/>
      <c r="K162" s="176"/>
    </row>
    <row r="163" spans="1:11" ht="27.75" x14ac:dyDescent="0.2">
      <c r="A163" s="914"/>
      <c r="B163" s="173">
        <v>1</v>
      </c>
      <c r="C163" s="905"/>
      <c r="D163" s="936"/>
      <c r="E163" s="938"/>
      <c r="F163" s="940"/>
      <c r="G163" s="942"/>
      <c r="H163" s="173"/>
      <c r="I163" s="173"/>
      <c r="J163" s="184" t="str">
        <f xml:space="preserve"> IF(OR(C159="X",C161="X",C163="x",D161="x",D163="x" ),"x","")</f>
        <v/>
      </c>
      <c r="K163" s="176" t="s">
        <v>129</v>
      </c>
    </row>
    <row r="164" spans="1:11" ht="26.25" customHeight="1" x14ac:dyDescent="0.2">
      <c r="A164" s="914"/>
      <c r="B164" s="173" t="s">
        <v>130</v>
      </c>
      <c r="C164" s="935"/>
      <c r="D164" s="937"/>
      <c r="E164" s="939"/>
      <c r="F164" s="941"/>
      <c r="G164" s="943"/>
      <c r="H164" s="173"/>
      <c r="I164" s="173"/>
      <c r="J164" s="173"/>
      <c r="K164" s="174"/>
    </row>
    <row r="165" spans="1:11" x14ac:dyDescent="0.2">
      <c r="A165" s="192"/>
      <c r="B165" s="173"/>
      <c r="C165" s="173">
        <v>1</v>
      </c>
      <c r="D165" s="173">
        <v>2</v>
      </c>
      <c r="E165" s="173">
        <v>3</v>
      </c>
      <c r="F165" s="173">
        <v>4</v>
      </c>
      <c r="G165" s="173">
        <v>5</v>
      </c>
      <c r="H165" s="173"/>
      <c r="I165" s="173"/>
      <c r="J165" s="173"/>
      <c r="K165" s="174"/>
    </row>
    <row r="166" spans="1:11" x14ac:dyDescent="0.2">
      <c r="A166" s="192"/>
      <c r="B166" s="173"/>
      <c r="C166" s="173" t="s">
        <v>131</v>
      </c>
      <c r="D166" s="173" t="s">
        <v>132</v>
      </c>
      <c r="E166" s="173" t="s">
        <v>133</v>
      </c>
      <c r="F166" s="173" t="s">
        <v>134</v>
      </c>
      <c r="G166" s="173" t="s">
        <v>135</v>
      </c>
      <c r="H166" s="173"/>
      <c r="I166" s="173"/>
      <c r="J166" s="173"/>
      <c r="K166" s="174"/>
    </row>
    <row r="167" spans="1:11" x14ac:dyDescent="0.2">
      <c r="A167" s="192"/>
      <c r="B167" s="173"/>
      <c r="C167" s="913" t="s">
        <v>136</v>
      </c>
      <c r="D167" s="913"/>
      <c r="E167" s="913"/>
      <c r="F167" s="913"/>
      <c r="G167" s="913"/>
      <c r="H167" s="173"/>
      <c r="I167" s="173"/>
      <c r="J167" s="173"/>
      <c r="K167" s="174"/>
    </row>
    <row r="168" spans="1:11" x14ac:dyDescent="0.2">
      <c r="A168" s="192"/>
      <c r="B168" s="173"/>
      <c r="C168" s="913"/>
      <c r="D168" s="913"/>
      <c r="E168" s="913"/>
      <c r="F168" s="913"/>
      <c r="G168" s="913"/>
      <c r="H168" s="173"/>
      <c r="I168" s="173"/>
      <c r="J168" s="173"/>
      <c r="K168" s="174"/>
    </row>
    <row r="169" spans="1:11" ht="15" thickBot="1" x14ac:dyDescent="0.25">
      <c r="A169" s="194"/>
      <c r="B169" s="195"/>
      <c r="C169" s="195"/>
      <c r="D169" s="195"/>
      <c r="E169" s="195"/>
      <c r="F169" s="195"/>
      <c r="G169" s="195"/>
      <c r="H169" s="195"/>
      <c r="I169" s="195"/>
      <c r="J169" s="195"/>
      <c r="K169" s="196"/>
    </row>
    <row r="171" spans="1:11" ht="15" thickBot="1" x14ac:dyDescent="0.25"/>
    <row r="172" spans="1:11" ht="33.75" customHeight="1" thickBot="1" x14ac:dyDescent="0.25">
      <c r="A172" s="155" t="s">
        <v>120</v>
      </c>
      <c r="B172" s="994" t="str">
        <f>DESCRIPCION!A35</f>
        <v>i</v>
      </c>
      <c r="C172" s="995"/>
      <c r="D172" s="995"/>
      <c r="E172" s="995"/>
      <c r="F172" s="995"/>
      <c r="G172" s="995"/>
      <c r="H172" s="995"/>
      <c r="I172" s="996"/>
      <c r="J172" s="155" t="s">
        <v>290</v>
      </c>
      <c r="K172" s="154" t="str">
        <f>IF(J178="x","EXTREMA",IF(J180="x","ALTA",IF(J182="x","MODERADA",IF(J184="x","BAJA",""))))</f>
        <v/>
      </c>
    </row>
    <row r="173" spans="1:11" ht="16.5" thickBot="1" x14ac:dyDescent="0.25">
      <c r="A173" s="898" t="s">
        <v>122</v>
      </c>
      <c r="B173" s="899"/>
      <c r="C173" s="899"/>
      <c r="D173" s="900" t="str">
        <f>PROBABILIDAD!T21</f>
        <v xml:space="preserve"> </v>
      </c>
      <c r="E173" s="901"/>
      <c r="F173" s="898" t="s">
        <v>136</v>
      </c>
      <c r="G173" s="899"/>
      <c r="H173" s="899"/>
      <c r="I173" s="902"/>
      <c r="J173" s="903"/>
      <c r="K173" s="904"/>
    </row>
    <row r="174" spans="1:11" x14ac:dyDescent="0.2">
      <c r="A174" s="192"/>
      <c r="B174" s="173"/>
      <c r="C174" s="173"/>
      <c r="D174" s="173"/>
      <c r="E174" s="173"/>
      <c r="F174" s="173"/>
      <c r="G174" s="173"/>
      <c r="H174" s="173"/>
      <c r="I174" s="173"/>
      <c r="J174" s="188"/>
      <c r="K174" s="189"/>
    </row>
    <row r="175" spans="1:11" x14ac:dyDescent="0.2">
      <c r="A175" s="192"/>
      <c r="B175" s="173"/>
      <c r="C175" s="193"/>
      <c r="D175" s="173"/>
      <c r="E175" s="173"/>
      <c r="F175" s="173"/>
      <c r="G175" s="173"/>
      <c r="H175" s="173"/>
      <c r="I175" s="173"/>
      <c r="J175" s="188"/>
      <c r="K175" s="189"/>
    </row>
    <row r="176" spans="1:11" ht="31.5" customHeight="1" x14ac:dyDescent="0.2">
      <c r="A176" s="914" t="s">
        <v>122</v>
      </c>
      <c r="B176" s="173">
        <v>5</v>
      </c>
      <c r="C176" s="915"/>
      <c r="D176" s="911"/>
      <c r="E176" s="912"/>
      <c r="F176" s="912"/>
      <c r="G176" s="912"/>
      <c r="H176" s="173"/>
      <c r="I176" s="173"/>
      <c r="J176" s="921" t="s">
        <v>121</v>
      </c>
      <c r="K176" s="922"/>
    </row>
    <row r="177" spans="1:11" ht="15" x14ac:dyDescent="0.2">
      <c r="A177" s="914"/>
      <c r="B177" s="173" t="s">
        <v>124</v>
      </c>
      <c r="C177" s="916"/>
      <c r="D177" s="911"/>
      <c r="E177" s="912"/>
      <c r="F177" s="912"/>
      <c r="G177" s="912"/>
      <c r="H177" s="173"/>
      <c r="I177" s="173"/>
      <c r="J177" s="175"/>
      <c r="K177" s="176"/>
    </row>
    <row r="178" spans="1:11" ht="27.75" customHeight="1" x14ac:dyDescent="0.2">
      <c r="A178" s="914"/>
      <c r="B178" s="173">
        <v>4</v>
      </c>
      <c r="C178" s="957"/>
      <c r="D178" s="911"/>
      <c r="E178" s="911"/>
      <c r="F178" s="920"/>
      <c r="G178" s="912"/>
      <c r="H178" s="173"/>
      <c r="I178" s="173"/>
      <c r="J178" s="179" t="str">
        <f xml:space="preserve"> IF(OR(E176="X",F176="X",G176="x",F178="x",G178="X",F180="X",G180="X",G182="X" ),"x","")</f>
        <v/>
      </c>
      <c r="K178" s="176" t="s">
        <v>123</v>
      </c>
    </row>
    <row r="179" spans="1:11" ht="27.75" x14ac:dyDescent="0.2">
      <c r="A179" s="914"/>
      <c r="B179" s="173" t="s">
        <v>126</v>
      </c>
      <c r="C179" s="958"/>
      <c r="D179" s="911"/>
      <c r="E179" s="911"/>
      <c r="F179" s="920"/>
      <c r="G179" s="912"/>
      <c r="H179" s="173"/>
      <c r="I179" s="173"/>
      <c r="J179" s="180"/>
      <c r="K179" s="176"/>
    </row>
    <row r="180" spans="1:11" ht="32.25" customHeight="1" x14ac:dyDescent="0.2">
      <c r="A180" s="914"/>
      <c r="B180" s="173">
        <v>3</v>
      </c>
      <c r="C180" s="905"/>
      <c r="D180" s="909"/>
      <c r="E180" s="910"/>
      <c r="F180" s="920"/>
      <c r="G180" s="912"/>
      <c r="H180" s="173"/>
      <c r="I180" s="173"/>
      <c r="J180" s="181" t="str">
        <f xml:space="preserve"> IF(OR(C176="X",D176="X",D178="x",E178="x",E180="X",F182="X",F184="X",G184="X" ),"x","")</f>
        <v/>
      </c>
      <c r="K180" s="176" t="s">
        <v>125</v>
      </c>
    </row>
    <row r="181" spans="1:11" ht="27.75" x14ac:dyDescent="0.2">
      <c r="A181" s="914"/>
      <c r="B181" s="173" t="s">
        <v>128</v>
      </c>
      <c r="C181" s="906"/>
      <c r="D181" s="909"/>
      <c r="E181" s="911"/>
      <c r="F181" s="920"/>
      <c r="G181" s="912"/>
      <c r="H181" s="173"/>
      <c r="I181" s="173"/>
      <c r="J181" s="182"/>
      <c r="K181" s="176"/>
    </row>
    <row r="182" spans="1:11" ht="32.25" customHeight="1" x14ac:dyDescent="0.2">
      <c r="A182" s="914"/>
      <c r="B182" s="173">
        <v>2</v>
      </c>
      <c r="C182" s="905"/>
      <c r="D182" s="907"/>
      <c r="E182" s="908"/>
      <c r="F182" s="910"/>
      <c r="G182" s="912"/>
      <c r="H182" s="173"/>
      <c r="I182" s="173"/>
      <c r="J182" s="183" t="str">
        <f xml:space="preserve"> IF(OR(E182="X",D180="X",C178="x",E184="x" ),"x","")</f>
        <v/>
      </c>
      <c r="K182" s="176" t="s">
        <v>127</v>
      </c>
    </row>
    <row r="183" spans="1:11" ht="27.75" x14ac:dyDescent="0.2">
      <c r="A183" s="914"/>
      <c r="B183" s="173" t="s">
        <v>249</v>
      </c>
      <c r="C183" s="906"/>
      <c r="D183" s="907"/>
      <c r="E183" s="909"/>
      <c r="F183" s="911"/>
      <c r="G183" s="912"/>
      <c r="H183" s="173"/>
      <c r="I183" s="173"/>
      <c r="J183" s="182"/>
      <c r="K183" s="176"/>
    </row>
    <row r="184" spans="1:11" ht="27.75" x14ac:dyDescent="0.2">
      <c r="A184" s="914"/>
      <c r="B184" s="173">
        <v>1</v>
      </c>
      <c r="C184" s="905"/>
      <c r="D184" s="936"/>
      <c r="E184" s="938"/>
      <c r="F184" s="940"/>
      <c r="G184" s="942"/>
      <c r="H184" s="173"/>
      <c r="I184" s="173"/>
      <c r="J184" s="184" t="str">
        <f xml:space="preserve"> IF(OR(C180="X",C182="X",D182="x",D184="x",C184="x" ),"x","")</f>
        <v/>
      </c>
      <c r="K184" s="176" t="s">
        <v>129</v>
      </c>
    </row>
    <row r="185" spans="1:11" ht="24" customHeight="1" x14ac:dyDescent="0.2">
      <c r="A185" s="914"/>
      <c r="B185" s="173" t="s">
        <v>130</v>
      </c>
      <c r="C185" s="935"/>
      <c r="D185" s="937"/>
      <c r="E185" s="939"/>
      <c r="F185" s="941"/>
      <c r="G185" s="943"/>
      <c r="H185" s="173"/>
      <c r="I185" s="173"/>
      <c r="J185" s="173"/>
      <c r="K185" s="174"/>
    </row>
    <row r="186" spans="1:11" x14ac:dyDescent="0.2">
      <c r="A186" s="192"/>
      <c r="B186" s="173"/>
      <c r="C186" s="173">
        <v>1</v>
      </c>
      <c r="D186" s="173">
        <v>2</v>
      </c>
      <c r="E186" s="173">
        <v>3</v>
      </c>
      <c r="F186" s="173">
        <v>4</v>
      </c>
      <c r="G186" s="173">
        <v>5</v>
      </c>
      <c r="H186" s="173"/>
      <c r="I186" s="173"/>
      <c r="J186" s="173"/>
      <c r="K186" s="174"/>
    </row>
    <row r="187" spans="1:11" x14ac:dyDescent="0.2">
      <c r="A187" s="192"/>
      <c r="B187" s="173"/>
      <c r="C187" s="173" t="s">
        <v>131</v>
      </c>
      <c r="D187" s="173" t="s">
        <v>132</v>
      </c>
      <c r="E187" s="173" t="s">
        <v>133</v>
      </c>
      <c r="F187" s="173" t="s">
        <v>134</v>
      </c>
      <c r="G187" s="173" t="s">
        <v>135</v>
      </c>
      <c r="H187" s="173"/>
      <c r="I187" s="173"/>
      <c r="J187" s="173"/>
      <c r="K187" s="174"/>
    </row>
    <row r="188" spans="1:11" x14ac:dyDescent="0.2">
      <c r="A188" s="192"/>
      <c r="B188" s="173"/>
      <c r="C188" s="913" t="s">
        <v>136</v>
      </c>
      <c r="D188" s="913"/>
      <c r="E188" s="913"/>
      <c r="F188" s="913"/>
      <c r="G188" s="913"/>
      <c r="H188" s="173"/>
      <c r="I188" s="173"/>
      <c r="J188" s="173"/>
      <c r="K188" s="174"/>
    </row>
    <row r="189" spans="1:11" x14ac:dyDescent="0.2">
      <c r="A189" s="192"/>
      <c r="B189" s="173"/>
      <c r="C189" s="913"/>
      <c r="D189" s="913"/>
      <c r="E189" s="913"/>
      <c r="F189" s="913"/>
      <c r="G189" s="913"/>
      <c r="H189" s="173"/>
      <c r="I189" s="173"/>
      <c r="J189" s="173"/>
      <c r="K189" s="174"/>
    </row>
    <row r="190" spans="1:11" ht="15" thickBot="1" x14ac:dyDescent="0.25">
      <c r="A190" s="83"/>
      <c r="B190" s="84"/>
      <c r="C190" s="84"/>
      <c r="D190" s="84"/>
      <c r="E190" s="84"/>
      <c r="F190" s="84"/>
      <c r="G190" s="84"/>
      <c r="H190" s="84"/>
      <c r="I190" s="84"/>
      <c r="J190" s="84"/>
      <c r="K190" s="85"/>
    </row>
    <row r="191" spans="1:11" ht="15" thickBot="1" x14ac:dyDescent="0.25"/>
    <row r="192" spans="1:11" ht="33" customHeight="1" thickBot="1" x14ac:dyDescent="0.25">
      <c r="A192" s="155" t="s">
        <v>120</v>
      </c>
      <c r="B192" s="917" t="str">
        <f>DESCRIPCION!A38</f>
        <v>j</v>
      </c>
      <c r="C192" s="918"/>
      <c r="D192" s="918"/>
      <c r="E192" s="918"/>
      <c r="F192" s="918"/>
      <c r="G192" s="918"/>
      <c r="H192" s="918"/>
      <c r="I192" s="919"/>
      <c r="J192" s="155" t="s">
        <v>290</v>
      </c>
      <c r="K192" s="154" t="str">
        <f>IF(J198="x","EXTREMA",IF(J200="x","ALTA",IF(J202="x","MODERADA",IF(J204="x","BAJA",""))))</f>
        <v/>
      </c>
    </row>
    <row r="193" spans="1:11" ht="16.5" thickBot="1" x14ac:dyDescent="0.25">
      <c r="A193" s="898" t="s">
        <v>122</v>
      </c>
      <c r="B193" s="899"/>
      <c r="C193" s="899"/>
      <c r="D193" s="900" t="str">
        <f>PROBABILIDAD!T22</f>
        <v xml:space="preserve"> </v>
      </c>
      <c r="E193" s="901"/>
      <c r="F193" s="898" t="s">
        <v>136</v>
      </c>
      <c r="G193" s="899"/>
      <c r="H193" s="899"/>
      <c r="I193" s="902"/>
      <c r="J193" s="903"/>
      <c r="K193" s="904"/>
    </row>
    <row r="194" spans="1:11" x14ac:dyDescent="0.2">
      <c r="A194" s="192"/>
      <c r="B194" s="173"/>
      <c r="C194" s="173"/>
      <c r="D194" s="173"/>
      <c r="E194" s="173"/>
      <c r="F194" s="173"/>
      <c r="G194" s="173"/>
      <c r="H194" s="173"/>
      <c r="I194" s="173"/>
      <c r="J194" s="188"/>
      <c r="K194" s="189"/>
    </row>
    <row r="195" spans="1:11" x14ac:dyDescent="0.2">
      <c r="A195" s="192"/>
      <c r="B195" s="173"/>
      <c r="C195" s="193"/>
      <c r="D195" s="173"/>
      <c r="E195" s="173"/>
      <c r="F195" s="173"/>
      <c r="G195" s="173"/>
      <c r="H195" s="173"/>
      <c r="I195" s="173"/>
      <c r="J195" s="188"/>
      <c r="K195" s="189"/>
    </row>
    <row r="196" spans="1:11" ht="27" customHeight="1" x14ac:dyDescent="0.2">
      <c r="A196" s="914" t="s">
        <v>122</v>
      </c>
      <c r="B196" s="173">
        <v>5</v>
      </c>
      <c r="C196" s="915"/>
      <c r="D196" s="911"/>
      <c r="E196" s="912"/>
      <c r="F196" s="912"/>
      <c r="G196" s="912"/>
      <c r="H196" s="173"/>
      <c r="I196" s="173"/>
      <c r="J196" s="921" t="s">
        <v>121</v>
      </c>
      <c r="K196" s="922"/>
    </row>
    <row r="197" spans="1:11" ht="15" x14ac:dyDescent="0.2">
      <c r="A197" s="914"/>
      <c r="B197" s="173" t="s">
        <v>124</v>
      </c>
      <c r="C197" s="916"/>
      <c r="D197" s="911"/>
      <c r="E197" s="912"/>
      <c r="F197" s="912"/>
      <c r="G197" s="912"/>
      <c r="H197" s="173"/>
      <c r="I197" s="173"/>
      <c r="J197" s="175"/>
      <c r="K197" s="176"/>
    </row>
    <row r="198" spans="1:11" ht="30.75" customHeight="1" x14ac:dyDescent="0.2">
      <c r="A198" s="914"/>
      <c r="B198" s="173">
        <v>4</v>
      </c>
      <c r="C198" s="957"/>
      <c r="D198" s="911"/>
      <c r="E198" s="911"/>
      <c r="F198" s="920"/>
      <c r="G198" s="912"/>
      <c r="H198" s="173"/>
      <c r="I198" s="173"/>
      <c r="J198" s="179" t="str">
        <f xml:space="preserve"> IF(OR(E196="X",F196="X",G196="x",F198="x",G198="X",F200="X",G200="X",G202="X" ),"x","")</f>
        <v/>
      </c>
      <c r="K198" s="176" t="s">
        <v>123</v>
      </c>
    </row>
    <row r="199" spans="1:11" ht="27.75" x14ac:dyDescent="0.2">
      <c r="A199" s="914"/>
      <c r="B199" s="173" t="s">
        <v>126</v>
      </c>
      <c r="C199" s="958"/>
      <c r="D199" s="911"/>
      <c r="E199" s="911"/>
      <c r="F199" s="920"/>
      <c r="G199" s="912"/>
      <c r="H199" s="173"/>
      <c r="I199" s="173"/>
      <c r="J199" s="180"/>
      <c r="K199" s="176"/>
    </row>
    <row r="200" spans="1:11" ht="25.5" customHeight="1" x14ac:dyDescent="0.2">
      <c r="A200" s="914"/>
      <c r="B200" s="173">
        <v>3</v>
      </c>
      <c r="C200" s="905"/>
      <c r="D200" s="909"/>
      <c r="E200" s="910"/>
      <c r="F200" s="920"/>
      <c r="G200" s="912"/>
      <c r="H200" s="173"/>
      <c r="I200" s="173"/>
      <c r="J200" s="181" t="str">
        <f xml:space="preserve"> IF(OR(C196="X",D196="X",D198="x",E198="x",E200="X",F202="X",F204="X",G204="X" ),"x","")</f>
        <v/>
      </c>
      <c r="K200" s="176" t="s">
        <v>125</v>
      </c>
    </row>
    <row r="201" spans="1:11" ht="27.75" x14ac:dyDescent="0.2">
      <c r="A201" s="914"/>
      <c r="B201" s="173" t="s">
        <v>128</v>
      </c>
      <c r="C201" s="906"/>
      <c r="D201" s="909"/>
      <c r="E201" s="911"/>
      <c r="F201" s="920"/>
      <c r="G201" s="912"/>
      <c r="H201" s="173"/>
      <c r="I201" s="173"/>
      <c r="J201" s="182"/>
      <c r="K201" s="176"/>
    </row>
    <row r="202" spans="1:11" ht="32.25" customHeight="1" x14ac:dyDescent="0.2">
      <c r="A202" s="914"/>
      <c r="B202" s="173">
        <v>2</v>
      </c>
      <c r="C202" s="905"/>
      <c r="D202" s="907"/>
      <c r="E202" s="908"/>
      <c r="F202" s="910"/>
      <c r="G202" s="912"/>
      <c r="H202" s="173"/>
      <c r="I202" s="173"/>
      <c r="J202" s="183" t="str">
        <f xml:space="preserve"> IF(OR(C198="X",D200="X",E202="x",E204="x" ),"x","")</f>
        <v/>
      </c>
      <c r="K202" s="176" t="s">
        <v>127</v>
      </c>
    </row>
    <row r="203" spans="1:11" ht="27.75" x14ac:dyDescent="0.2">
      <c r="A203" s="914"/>
      <c r="B203" s="173" t="s">
        <v>249</v>
      </c>
      <c r="C203" s="906"/>
      <c r="D203" s="907"/>
      <c r="E203" s="909"/>
      <c r="F203" s="911"/>
      <c r="G203" s="912"/>
      <c r="H203" s="173"/>
      <c r="I203" s="173"/>
      <c r="J203" s="182"/>
      <c r="K203" s="176"/>
    </row>
    <row r="204" spans="1:11" ht="27.75" x14ac:dyDescent="0.2">
      <c r="A204" s="914"/>
      <c r="B204" s="173">
        <v>1</v>
      </c>
      <c r="C204" s="905"/>
      <c r="D204" s="936"/>
      <c r="E204" s="938"/>
      <c r="F204" s="940"/>
      <c r="G204" s="942"/>
      <c r="H204" s="173"/>
      <c r="I204" s="173"/>
      <c r="J204" s="184" t="str">
        <f xml:space="preserve"> IF(OR(C200="X",C202="X",D202="x",D204="x",C204="x" ),"x","")</f>
        <v/>
      </c>
      <c r="K204" s="176" t="s">
        <v>129</v>
      </c>
    </row>
    <row r="205" spans="1:11" ht="26.25" customHeight="1" x14ac:dyDescent="0.2">
      <c r="A205" s="914"/>
      <c r="B205" s="173" t="s">
        <v>130</v>
      </c>
      <c r="C205" s="935"/>
      <c r="D205" s="937"/>
      <c r="E205" s="939"/>
      <c r="F205" s="941"/>
      <c r="G205" s="943"/>
      <c r="H205" s="173"/>
      <c r="I205" s="173"/>
      <c r="J205" s="173"/>
      <c r="K205" s="174"/>
    </row>
    <row r="206" spans="1:11" x14ac:dyDescent="0.2">
      <c r="A206" s="192"/>
      <c r="B206" s="173"/>
      <c r="C206" s="173">
        <v>1</v>
      </c>
      <c r="D206" s="173">
        <v>2</v>
      </c>
      <c r="E206" s="173">
        <v>3</v>
      </c>
      <c r="F206" s="173">
        <v>4</v>
      </c>
      <c r="G206" s="173">
        <v>5</v>
      </c>
      <c r="H206" s="173"/>
      <c r="I206" s="173"/>
      <c r="J206" s="173"/>
      <c r="K206" s="174"/>
    </row>
    <row r="207" spans="1:11" x14ac:dyDescent="0.2">
      <c r="A207" s="192"/>
      <c r="B207" s="173"/>
      <c r="C207" s="173" t="s">
        <v>131</v>
      </c>
      <c r="D207" s="173" t="s">
        <v>132</v>
      </c>
      <c r="E207" s="173" t="s">
        <v>133</v>
      </c>
      <c r="F207" s="173" t="s">
        <v>134</v>
      </c>
      <c r="G207" s="173" t="s">
        <v>135</v>
      </c>
      <c r="H207" s="173"/>
      <c r="I207" s="173"/>
      <c r="J207" s="173"/>
      <c r="K207" s="174"/>
    </row>
    <row r="208" spans="1:11" x14ac:dyDescent="0.2">
      <c r="A208" s="192"/>
      <c r="B208" s="173"/>
      <c r="C208" s="913" t="s">
        <v>136</v>
      </c>
      <c r="D208" s="913"/>
      <c r="E208" s="913"/>
      <c r="F208" s="913"/>
      <c r="G208" s="913"/>
      <c r="H208" s="173"/>
      <c r="I208" s="173"/>
      <c r="J208" s="173"/>
      <c r="K208" s="174"/>
    </row>
    <row r="209" spans="1:11" x14ac:dyDescent="0.2">
      <c r="A209" s="192"/>
      <c r="B209" s="173"/>
      <c r="C209" s="913"/>
      <c r="D209" s="913"/>
      <c r="E209" s="913"/>
      <c r="F209" s="913"/>
      <c r="G209" s="913"/>
      <c r="H209" s="173"/>
      <c r="I209" s="173"/>
      <c r="J209" s="173"/>
      <c r="K209" s="174"/>
    </row>
    <row r="210" spans="1:11" ht="15" thickBot="1" x14ac:dyDescent="0.25">
      <c r="A210" s="83"/>
      <c r="B210" s="84"/>
      <c r="C210" s="84"/>
      <c r="D210" s="84"/>
      <c r="E210" s="84"/>
      <c r="F210" s="84"/>
      <c r="G210" s="84"/>
      <c r="H210" s="84"/>
      <c r="I210" s="84"/>
      <c r="J210" s="84"/>
      <c r="K210" s="85"/>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Hoja7!$A$1:$A$5</xm:f>
          </x14:formula1>
          <xm:sqref>J12:K12 J32:K32 J52:K52 J72:K72 J92:K92 J112:K112 J132:K132 J152:K152 J173:K173 J193:K193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414</v>
      </c>
    </row>
    <row r="5" spans="1:1" x14ac:dyDescent="0.25">
      <c r="A5" t="s">
        <v>135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90"/>
  <sheetViews>
    <sheetView workbookViewId="0"/>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137</v>
      </c>
    </row>
    <row r="2" spans="1:1" x14ac:dyDescent="0.25">
      <c r="A2" s="8"/>
    </row>
    <row r="3" spans="1:1" x14ac:dyDescent="0.25">
      <c r="A3" s="8" t="s">
        <v>138</v>
      </c>
    </row>
    <row r="4" spans="1:1" x14ac:dyDescent="0.25">
      <c r="A4" s="8" t="s">
        <v>139</v>
      </c>
    </row>
    <row r="6" spans="1:1" x14ac:dyDescent="0.25">
      <c r="A6" s="38" t="s">
        <v>140</v>
      </c>
    </row>
    <row r="7" spans="1:1" x14ac:dyDescent="0.25">
      <c r="A7" t="s">
        <v>81</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8"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6" t="s">
        <v>155</v>
      </c>
      <c r="B28" s="48" t="s">
        <v>156</v>
      </c>
      <c r="C28" s="48" t="s">
        <v>157</v>
      </c>
    </row>
    <row r="29" spans="1:3" ht="144" customHeight="1" x14ac:dyDescent="0.25">
      <c r="A29" t="s">
        <v>158</v>
      </c>
      <c r="B29" s="39" t="s">
        <v>159</v>
      </c>
      <c r="C29" s="47" t="s">
        <v>160</v>
      </c>
    </row>
    <row r="30" spans="1:3" ht="135" x14ac:dyDescent="0.25">
      <c r="A30" s="44" t="s">
        <v>161</v>
      </c>
      <c r="B30" s="37" t="s">
        <v>162</v>
      </c>
      <c r="C30" s="47" t="s">
        <v>163</v>
      </c>
    </row>
    <row r="31" spans="1:3" ht="102.75" x14ac:dyDescent="0.25">
      <c r="A31" t="s">
        <v>164</v>
      </c>
      <c r="B31" s="37" t="s">
        <v>165</v>
      </c>
      <c r="C31" s="47" t="s">
        <v>166</v>
      </c>
    </row>
    <row r="32" spans="1:3" ht="102.75" x14ac:dyDescent="0.25">
      <c r="A32" t="s">
        <v>167</v>
      </c>
      <c r="B32" s="37" t="s">
        <v>168</v>
      </c>
      <c r="C32" s="47" t="s">
        <v>169</v>
      </c>
    </row>
    <row r="34" spans="1:3" x14ac:dyDescent="0.25">
      <c r="A34" t="s">
        <v>170</v>
      </c>
      <c r="C34" s="49"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11</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3"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3" t="s">
        <v>183</v>
      </c>
      <c r="B159" t="s">
        <v>139</v>
      </c>
    </row>
    <row r="160" spans="1:2" x14ac:dyDescent="0.25">
      <c r="A160" t="s">
        <v>178</v>
      </c>
    </row>
    <row r="161" spans="1:1" x14ac:dyDescent="0.25">
      <c r="A161" t="s">
        <v>184</v>
      </c>
    </row>
    <row r="162" spans="1:1" x14ac:dyDescent="0.25">
      <c r="A162" t="s">
        <v>185</v>
      </c>
    </row>
    <row r="164" spans="1:1" x14ac:dyDescent="0.25">
      <c r="A164" s="43"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3" t="s">
        <v>190</v>
      </c>
    </row>
    <row r="171" spans="1:1" x14ac:dyDescent="0.25">
      <c r="A171" t="s">
        <v>178</v>
      </c>
    </row>
    <row r="172" spans="1:1" x14ac:dyDescent="0.25">
      <c r="A172" t="s">
        <v>191</v>
      </c>
    </row>
    <row r="173" spans="1:1" x14ac:dyDescent="0.25">
      <c r="A173" t="s">
        <v>192</v>
      </c>
    </row>
    <row r="175" spans="1:1" x14ac:dyDescent="0.25">
      <c r="A175" s="43" t="s">
        <v>193</v>
      </c>
    </row>
    <row r="176" spans="1:1" x14ac:dyDescent="0.25">
      <c r="A176" t="s">
        <v>178</v>
      </c>
    </row>
    <row r="177" spans="1:1" x14ac:dyDescent="0.25">
      <c r="A177" t="s">
        <v>194</v>
      </c>
    </row>
    <row r="178" spans="1:1" x14ac:dyDescent="0.25">
      <c r="A178" t="s">
        <v>195</v>
      </c>
    </row>
    <row r="180" spans="1:1" x14ac:dyDescent="0.25">
      <c r="A180" s="43"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3"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CT282"/>
  <sheetViews>
    <sheetView topLeftCell="F1" zoomScale="82" zoomScaleNormal="82" workbookViewId="0">
      <selection activeCell="K1" sqref="K1:K1048576"/>
    </sheetView>
  </sheetViews>
  <sheetFormatPr baseColWidth="10" defaultColWidth="11.42578125" defaultRowHeight="14.25" x14ac:dyDescent="0.2"/>
  <cols>
    <col min="1" max="2" width="31.140625" style="1" customWidth="1"/>
    <col min="3" max="3" width="82" style="1" customWidth="1"/>
    <col min="4" max="4" width="29.28515625" style="1" customWidth="1"/>
    <col min="5" max="5" width="71.28515625" style="1" customWidth="1"/>
    <col min="6" max="6" width="18.85546875" style="1" customWidth="1"/>
    <col min="7" max="7" width="21.4257812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14" customFormat="1" ht="15.75" customHeight="1" x14ac:dyDescent="0.25">
      <c r="A1" s="1007"/>
      <c r="B1" s="457" t="str">
        <f>CONTEXTO!B1</f>
        <v>PROCESO: GESTION INTEGRAL DE CALIDAD</v>
      </c>
      <c r="C1" s="458"/>
      <c r="D1" s="458"/>
      <c r="E1" s="458"/>
      <c r="F1" s="458"/>
      <c r="G1" s="459"/>
      <c r="H1" s="466" t="s">
        <v>544</v>
      </c>
      <c r="I1" s="466"/>
      <c r="J1" s="1051"/>
    </row>
    <row r="2" spans="1:14" customFormat="1" ht="15.75" customHeight="1" x14ac:dyDescent="0.25">
      <c r="A2" s="537"/>
      <c r="B2" s="460"/>
      <c r="C2" s="1008"/>
      <c r="D2" s="1008"/>
      <c r="E2" s="1008"/>
      <c r="F2" s="1008"/>
      <c r="G2" s="462"/>
      <c r="H2" s="510" t="s">
        <v>539</v>
      </c>
      <c r="I2" s="510"/>
      <c r="J2" s="1052"/>
    </row>
    <row r="3" spans="1:14" customFormat="1" ht="36" customHeight="1" x14ac:dyDescent="0.25">
      <c r="A3" s="537"/>
      <c r="B3" s="460" t="s">
        <v>204</v>
      </c>
      <c r="C3" s="1008"/>
      <c r="D3" s="1008"/>
      <c r="E3" s="1008"/>
      <c r="F3" s="1008"/>
      <c r="G3" s="462"/>
      <c r="H3" s="510" t="s">
        <v>540</v>
      </c>
      <c r="I3" s="510"/>
      <c r="J3" s="1052"/>
    </row>
    <row r="4" spans="1:14" customFormat="1" ht="15.75" customHeight="1" thickBot="1" x14ac:dyDescent="0.3">
      <c r="A4" s="538"/>
      <c r="B4" s="463"/>
      <c r="C4" s="464"/>
      <c r="D4" s="464"/>
      <c r="E4" s="464"/>
      <c r="F4" s="464"/>
      <c r="G4" s="465"/>
      <c r="H4" s="417" t="s">
        <v>556</v>
      </c>
      <c r="I4" s="417"/>
      <c r="J4" s="1053"/>
    </row>
    <row r="5" spans="1:14" x14ac:dyDescent="0.2">
      <c r="B5" s="567"/>
      <c r="C5" s="567"/>
      <c r="D5" s="567"/>
      <c r="E5" s="567"/>
      <c r="F5" s="567"/>
      <c r="G5" s="567"/>
    </row>
    <row r="6" spans="1:14" customFormat="1" ht="24" customHeight="1" x14ac:dyDescent="0.25">
      <c r="A6" s="1014" t="str">
        <f>CONTEXTO!A8</f>
        <v xml:space="preserve">PROCESO: Gestión de Evaluación y  Seguimiento </v>
      </c>
      <c r="B6" s="1014"/>
      <c r="C6" s="1014"/>
      <c r="D6" s="1014"/>
      <c r="E6" s="1014"/>
      <c r="F6" s="1014"/>
      <c r="G6" s="1014"/>
      <c r="H6" s="1014"/>
      <c r="I6" s="1014"/>
      <c r="J6" s="1015"/>
    </row>
    <row r="7" spans="1:14" customFormat="1" ht="54.75" customHeight="1" x14ac:dyDescent="0.25">
      <c r="A7" s="1059"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7" s="1059"/>
      <c r="C7" s="1059"/>
      <c r="D7" s="1059"/>
      <c r="E7" s="1059"/>
      <c r="F7" s="1059"/>
      <c r="G7" s="1059"/>
      <c r="H7" s="1059"/>
      <c r="I7" s="1059"/>
      <c r="J7" s="1060"/>
    </row>
    <row r="8" spans="1:14" ht="15" thickBot="1" x14ac:dyDescent="0.25">
      <c r="C8" s="32"/>
      <c r="D8" s="32"/>
      <c r="E8" s="32"/>
      <c r="F8" s="32"/>
      <c r="G8" s="32"/>
      <c r="H8" s="32"/>
    </row>
    <row r="9" spans="1:14" s="53" customFormat="1" ht="30" customHeight="1" x14ac:dyDescent="0.25">
      <c r="A9" s="1002" t="s">
        <v>87</v>
      </c>
      <c r="B9" s="1009" t="s">
        <v>232</v>
      </c>
      <c r="C9" s="1004" t="s">
        <v>404</v>
      </c>
      <c r="D9" s="1006" t="s">
        <v>206</v>
      </c>
      <c r="E9" s="1006"/>
      <c r="F9" s="1006"/>
      <c r="G9" s="1006"/>
      <c r="H9" s="1006"/>
      <c r="I9" s="116" t="s">
        <v>207</v>
      </c>
      <c r="J9" s="1019" t="s">
        <v>208</v>
      </c>
      <c r="K9" s="1024" t="s">
        <v>209</v>
      </c>
    </row>
    <row r="10" spans="1:14" s="54" customFormat="1" ht="60.75" thickBot="1" x14ac:dyDescent="0.3">
      <c r="A10" s="1011"/>
      <c r="B10" s="1010"/>
      <c r="C10" s="1005"/>
      <c r="D10" s="117" t="s">
        <v>210</v>
      </c>
      <c r="E10" s="51" t="s">
        <v>211</v>
      </c>
      <c r="F10" s="168" t="s">
        <v>212</v>
      </c>
      <c r="G10" s="168" t="s">
        <v>213</v>
      </c>
      <c r="H10" s="117" t="s">
        <v>214</v>
      </c>
      <c r="I10" s="52" t="s">
        <v>215</v>
      </c>
      <c r="J10" s="1020"/>
      <c r="K10" s="1055"/>
    </row>
    <row r="11" spans="1:14" ht="20.25" customHeight="1" x14ac:dyDescent="0.2">
      <c r="A11" s="1061" t="str">
        <f>DESCRIPCION!A12</f>
        <v>Socialización inoportuna de los informes emitidos por la Oficina de Control Interno en Comité de Coordinación de Control Interno</v>
      </c>
      <c r="B11" s="1012" t="str">
        <f>+(DESCRIPCION!D12)</f>
        <v>Demoras en la entrega de información por parte de las unidades administrativas, en respuesta a los requerimientos de la oficina</v>
      </c>
      <c r="C11" s="1056" t="s">
        <v>519</v>
      </c>
      <c r="D11" s="1027" t="s">
        <v>216</v>
      </c>
      <c r="E11" s="138" t="s">
        <v>217</v>
      </c>
      <c r="F11" s="71" t="s">
        <v>179</v>
      </c>
      <c r="G11" s="139">
        <f>IF(F11="Asignado",15,0)</f>
        <v>15</v>
      </c>
      <c r="H11" s="1037" t="str">
        <f>IF(AND(G18&gt;0,G18&lt;=85),"Débil",IF(AND(G18&gt;85,G18&lt;=95),"Moderado",IF(G18&gt;96,"Fuerte"," ")))</f>
        <v>Fuerte</v>
      </c>
      <c r="I11" s="1030" t="s">
        <v>201</v>
      </c>
      <c r="J11" s="101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1054" t="str">
        <f>IF(J11="Fuerte","NO",IF(J11=" "," ","SI"))</f>
        <v>NO</v>
      </c>
      <c r="L11" s="61"/>
    </row>
    <row r="12" spans="1:14" ht="29.25" customHeight="1" x14ac:dyDescent="0.2">
      <c r="A12" s="998"/>
      <c r="B12" s="1013"/>
      <c r="C12" s="1057"/>
      <c r="D12" s="1027"/>
      <c r="E12" s="107" t="s">
        <v>218</v>
      </c>
      <c r="F12" s="67" t="s">
        <v>181</v>
      </c>
      <c r="G12" s="66">
        <f>IF(F12="Adecuado",15,0)</f>
        <v>15</v>
      </c>
      <c r="H12" s="1037"/>
      <c r="I12" s="1039"/>
      <c r="J12" s="1034"/>
      <c r="K12" s="1054"/>
    </row>
    <row r="13" spans="1:14" ht="43.5" customHeight="1" x14ac:dyDescent="0.2">
      <c r="A13" s="998"/>
      <c r="B13" s="1013"/>
      <c r="C13" s="1057"/>
      <c r="D13" s="50" t="s">
        <v>219</v>
      </c>
      <c r="E13" s="107" t="s">
        <v>220</v>
      </c>
      <c r="F13" s="67" t="s">
        <v>184</v>
      </c>
      <c r="G13" s="66">
        <f>IF(F13="Oportuna",15,0)</f>
        <v>15</v>
      </c>
      <c r="H13" s="1037"/>
      <c r="I13" s="1039"/>
      <c r="J13" s="1034"/>
      <c r="K13" s="1054"/>
      <c r="N13" s="233"/>
    </row>
    <row r="14" spans="1:14" ht="43.5" customHeight="1" x14ac:dyDescent="0.2">
      <c r="A14" s="998"/>
      <c r="B14" s="1013"/>
      <c r="C14" s="1057"/>
      <c r="D14" s="50" t="s">
        <v>221</v>
      </c>
      <c r="E14" s="107" t="s">
        <v>222</v>
      </c>
      <c r="F14" s="234" t="s">
        <v>187</v>
      </c>
      <c r="G14" s="66">
        <f>IF(F14="Prevenir",15,IF(F14="Detectar",10,0))</f>
        <v>15</v>
      </c>
      <c r="H14" s="1037"/>
      <c r="I14" s="1039"/>
      <c r="J14" s="1034"/>
      <c r="K14" s="1054"/>
    </row>
    <row r="15" spans="1:14" ht="29.25" customHeight="1" x14ac:dyDescent="0.2">
      <c r="A15" s="998"/>
      <c r="B15" s="1013"/>
      <c r="C15" s="1057"/>
      <c r="D15" s="50" t="s">
        <v>284</v>
      </c>
      <c r="E15" s="107" t="s">
        <v>224</v>
      </c>
      <c r="F15" s="67" t="s">
        <v>191</v>
      </c>
      <c r="G15" s="66">
        <f>IF(F15="Confiable",15,0)</f>
        <v>15</v>
      </c>
      <c r="H15" s="1037"/>
      <c r="I15" s="1039"/>
      <c r="J15" s="1034"/>
      <c r="K15" s="1054"/>
    </row>
    <row r="16" spans="1:14" ht="43.5" customHeight="1" x14ac:dyDescent="0.2">
      <c r="A16" s="998"/>
      <c r="B16" s="1013"/>
      <c r="C16" s="1057"/>
      <c r="D16" s="50" t="s">
        <v>285</v>
      </c>
      <c r="E16" s="107" t="s">
        <v>226</v>
      </c>
      <c r="F16" s="234" t="s">
        <v>194</v>
      </c>
      <c r="G16" s="66">
        <f>IF(F16="Se investigan y se resuelven oportunamente",15,0)</f>
        <v>15</v>
      </c>
      <c r="H16" s="1037"/>
      <c r="I16" s="1039"/>
      <c r="J16" s="1034"/>
      <c r="K16" s="1054"/>
    </row>
    <row r="17" spans="1:76" ht="40.5" customHeight="1" x14ac:dyDescent="0.2">
      <c r="A17" s="999"/>
      <c r="B17" s="1013"/>
      <c r="C17" s="1058"/>
      <c r="D17" s="45" t="s">
        <v>227</v>
      </c>
      <c r="E17" s="107" t="s">
        <v>228</v>
      </c>
      <c r="F17" s="67" t="s">
        <v>197</v>
      </c>
      <c r="G17" s="66">
        <f>IF(F17="Completa",10,IF(F17="Incompleta",5,0))</f>
        <v>10</v>
      </c>
      <c r="H17" s="1038"/>
      <c r="I17" s="1039"/>
      <c r="J17" s="1034"/>
      <c r="K17" s="1054"/>
    </row>
    <row r="18" spans="1:76" ht="15.75" thickBot="1" x14ac:dyDescent="0.25">
      <c r="A18" s="128"/>
      <c r="B18" s="127"/>
      <c r="C18" s="125"/>
      <c r="D18" s="126"/>
      <c r="E18" s="58" t="s">
        <v>229</v>
      </c>
      <c r="F18" s="16"/>
      <c r="G18" s="140">
        <f>SUM(G11:G17)</f>
        <v>100</v>
      </c>
      <c r="H18" s="59"/>
      <c r="I18" s="129"/>
      <c r="J18" s="129"/>
      <c r="K18" s="130"/>
    </row>
    <row r="19" spans="1:76" ht="15" thickBot="1" x14ac:dyDescent="0.25">
      <c r="A19" s="55"/>
      <c r="B19" s="62"/>
    </row>
    <row r="20" spans="1:76" s="54" customFormat="1" ht="30" customHeight="1" x14ac:dyDescent="0.25">
      <c r="A20" s="1002" t="s">
        <v>87</v>
      </c>
      <c r="B20" s="1009" t="s">
        <v>232</v>
      </c>
      <c r="C20" s="1004" t="s">
        <v>205</v>
      </c>
      <c r="D20" s="1006" t="s">
        <v>206</v>
      </c>
      <c r="E20" s="1006"/>
      <c r="F20" s="1006"/>
      <c r="G20" s="1006"/>
      <c r="H20" s="1006"/>
      <c r="I20" s="112" t="s">
        <v>207</v>
      </c>
      <c r="J20" s="1019" t="s">
        <v>208</v>
      </c>
      <c r="K20" s="1024" t="s">
        <v>209</v>
      </c>
      <c r="L20" s="1085"/>
    </row>
    <row r="21" spans="1:76" s="54" customFormat="1" ht="60.75" thickBot="1" x14ac:dyDescent="0.3">
      <c r="A21" s="1003"/>
      <c r="B21" s="1010"/>
      <c r="C21" s="1005"/>
      <c r="D21" s="113" t="s">
        <v>210</v>
      </c>
      <c r="E21" s="51" t="s">
        <v>211</v>
      </c>
      <c r="F21" s="113" t="s">
        <v>212</v>
      </c>
      <c r="G21" s="113" t="s">
        <v>213</v>
      </c>
      <c r="H21" s="117" t="s">
        <v>230</v>
      </c>
      <c r="I21" s="52" t="s">
        <v>215</v>
      </c>
      <c r="J21" s="1020"/>
      <c r="K21" s="1025"/>
      <c r="L21" s="1086"/>
    </row>
    <row r="22" spans="1:76" ht="20.25" customHeight="1" x14ac:dyDescent="0.2">
      <c r="A22" s="997" t="str">
        <f>DESCRIPCION!A12</f>
        <v>Socialización inoportuna de los informes emitidos por la Oficina de Control Interno en Comité de Coordinación de Control Interno</v>
      </c>
      <c r="B22" s="1016" t="str">
        <f>DESCRIPCION!D13</f>
        <v>Ausencia de autonomia e independencia   del Jefe de la Oficina de Control Interno</v>
      </c>
      <c r="C22" s="1043" t="s">
        <v>520</v>
      </c>
      <c r="D22" s="1026" t="s">
        <v>216</v>
      </c>
      <c r="E22" s="109" t="s">
        <v>217</v>
      </c>
      <c r="F22" s="236" t="s">
        <v>179</v>
      </c>
      <c r="G22" s="142">
        <f>IF(F22="Asignado",15,0)</f>
        <v>15</v>
      </c>
      <c r="H22" s="1045" t="str">
        <f>IF(AND(G29&gt;0,G29&lt;=85),"Débil",IF(AND(G29&gt;85,G29&lt;=95),"Moderado",IF(G29&gt;96,"Fuerte"," ")))</f>
        <v>Fuerte</v>
      </c>
      <c r="I22" s="1046" t="s">
        <v>201</v>
      </c>
      <c r="J22" s="104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1048" t="str">
        <f>IF(J22="Fuerte","NO",IF(J22=" "," ","SI"))</f>
        <v>NO</v>
      </c>
    </row>
    <row r="23" spans="1:76" ht="29.25" customHeight="1" x14ac:dyDescent="0.2">
      <c r="A23" s="998"/>
      <c r="B23" s="1017"/>
      <c r="C23" s="1043"/>
      <c r="D23" s="1027"/>
      <c r="E23" s="107" t="s">
        <v>218</v>
      </c>
      <c r="F23" s="67" t="s">
        <v>181</v>
      </c>
      <c r="G23" s="66">
        <f>IF(F23="Adecuado",15,0)</f>
        <v>15</v>
      </c>
      <c r="H23" s="1037"/>
      <c r="I23" s="1039"/>
      <c r="J23" s="1034"/>
      <c r="K23" s="1035"/>
    </row>
    <row r="24" spans="1:76" ht="43.5" customHeight="1" x14ac:dyDescent="0.2">
      <c r="A24" s="998"/>
      <c r="B24" s="1017"/>
      <c r="C24" s="1043"/>
      <c r="D24" s="50" t="s">
        <v>219</v>
      </c>
      <c r="E24" s="107" t="s">
        <v>220</v>
      </c>
      <c r="F24" s="67" t="s">
        <v>184</v>
      </c>
      <c r="G24" s="66">
        <f>IF(F24="Oportuna",15,0)</f>
        <v>15</v>
      </c>
      <c r="H24" s="1037"/>
      <c r="I24" s="1039"/>
      <c r="J24" s="1034"/>
      <c r="K24" s="1035"/>
    </row>
    <row r="25" spans="1:76" ht="43.5" customHeight="1" x14ac:dyDescent="0.2">
      <c r="A25" s="998"/>
      <c r="B25" s="1017"/>
      <c r="C25" s="1043"/>
      <c r="D25" s="50" t="s">
        <v>221</v>
      </c>
      <c r="E25" s="107" t="s">
        <v>222</v>
      </c>
      <c r="F25" s="234" t="s">
        <v>187</v>
      </c>
      <c r="G25" s="66">
        <f>IF(F25="Prevenir",15,IF(F25="Detectar",10,0))</f>
        <v>15</v>
      </c>
      <c r="H25" s="1037"/>
      <c r="I25" s="1039"/>
      <c r="J25" s="1034"/>
      <c r="K25" s="1035"/>
    </row>
    <row r="26" spans="1:76" ht="29.25" customHeight="1" x14ac:dyDescent="0.2">
      <c r="A26" s="998"/>
      <c r="B26" s="1017"/>
      <c r="C26" s="1043"/>
      <c r="D26" s="50" t="s">
        <v>223</v>
      </c>
      <c r="E26" s="107" t="s">
        <v>224</v>
      </c>
      <c r="F26" s="67" t="s">
        <v>191</v>
      </c>
      <c r="G26" s="66">
        <f>IF(F26="Confiable",15,0)</f>
        <v>15</v>
      </c>
      <c r="H26" s="1037"/>
      <c r="I26" s="1039"/>
      <c r="J26" s="1034"/>
      <c r="K26" s="1035"/>
    </row>
    <row r="27" spans="1:76" ht="43.5" customHeight="1" x14ac:dyDescent="0.2">
      <c r="A27" s="998"/>
      <c r="B27" s="1017"/>
      <c r="C27" s="1043"/>
      <c r="D27" s="50" t="s">
        <v>225</v>
      </c>
      <c r="E27" s="107" t="s">
        <v>226</v>
      </c>
      <c r="F27" s="234" t="s">
        <v>194</v>
      </c>
      <c r="G27" s="66">
        <f>IF(F27="Se investigan y se resuelven oportunamente",15,0)</f>
        <v>15</v>
      </c>
      <c r="H27" s="1037"/>
      <c r="I27" s="1039"/>
      <c r="J27" s="1034"/>
      <c r="K27" s="1035"/>
    </row>
    <row r="28" spans="1:76" ht="29.25" customHeight="1" x14ac:dyDescent="0.2">
      <c r="A28" s="999"/>
      <c r="B28" s="1018"/>
      <c r="C28" s="1044"/>
      <c r="D28" s="45" t="s">
        <v>227</v>
      </c>
      <c r="E28" s="107" t="s">
        <v>228</v>
      </c>
      <c r="F28" s="67" t="s">
        <v>197</v>
      </c>
      <c r="G28" s="66">
        <f>IF(F28="Completa",10,IF(F28="Incompleta",5,0))</f>
        <v>10</v>
      </c>
      <c r="H28" s="1038"/>
      <c r="I28" s="1039"/>
      <c r="J28" s="1034"/>
      <c r="K28" s="1035"/>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row>
    <row r="29" spans="1:76" s="60" customFormat="1" ht="15.75" thickBot="1" x14ac:dyDescent="0.25">
      <c r="A29" s="128"/>
      <c r="B29" s="131"/>
      <c r="C29" s="56"/>
      <c r="D29" s="57"/>
      <c r="E29" s="141" t="s">
        <v>229</v>
      </c>
      <c r="F29" s="140"/>
      <c r="G29" s="140">
        <f>SUM(G22:G28)</f>
        <v>100</v>
      </c>
      <c r="H29" s="59"/>
      <c r="I29" s="129"/>
      <c r="J29" s="129"/>
      <c r="K29" s="130"/>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row>
    <row r="30" spans="1:76" ht="15" thickBot="1" x14ac:dyDescent="0.25">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row>
    <row r="31" spans="1:76" s="53" customFormat="1" ht="30" customHeight="1" x14ac:dyDescent="0.25">
      <c r="A31" s="1002" t="s">
        <v>87</v>
      </c>
      <c r="B31" s="1009" t="s">
        <v>232</v>
      </c>
      <c r="C31" s="1004" t="s">
        <v>205</v>
      </c>
      <c r="D31" s="1006" t="s">
        <v>206</v>
      </c>
      <c r="E31" s="1006"/>
      <c r="F31" s="1006"/>
      <c r="G31" s="1006"/>
      <c r="H31" s="1006"/>
      <c r="I31" s="112" t="s">
        <v>207</v>
      </c>
      <c r="J31" s="1019" t="s">
        <v>208</v>
      </c>
      <c r="K31" s="1024" t="s">
        <v>209</v>
      </c>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row>
    <row r="32" spans="1:76" s="54" customFormat="1" ht="60.75" thickBot="1" x14ac:dyDescent="0.3">
      <c r="A32" s="1003"/>
      <c r="B32" s="1031"/>
      <c r="C32" s="1005"/>
      <c r="D32" s="113" t="s">
        <v>210</v>
      </c>
      <c r="E32" s="51" t="s">
        <v>211</v>
      </c>
      <c r="F32" s="113" t="s">
        <v>212</v>
      </c>
      <c r="G32" s="113" t="s">
        <v>213</v>
      </c>
      <c r="H32" s="117" t="s">
        <v>230</v>
      </c>
      <c r="I32" s="52" t="s">
        <v>215</v>
      </c>
      <c r="J32" s="1020"/>
      <c r="K32" s="1025"/>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row>
    <row r="33" spans="1:76" ht="20.25" customHeight="1" x14ac:dyDescent="0.2">
      <c r="A33" s="997" t="str">
        <f>DESCRIPCION!A15</f>
        <v>Presentación inoportuna de informes de ley a entes externos</v>
      </c>
      <c r="B33" s="662" t="str">
        <f>DESCRIPCION!D15</f>
        <v>Demoras en la entrega de información por parte de las unidades administrativas, en respuesta a los requerimientos de la oficina.</v>
      </c>
      <c r="C33" s="1033" t="s">
        <v>519</v>
      </c>
      <c r="D33" s="1027" t="s">
        <v>216</v>
      </c>
      <c r="E33" s="138" t="s">
        <v>217</v>
      </c>
      <c r="F33" s="71" t="s">
        <v>179</v>
      </c>
      <c r="G33" s="139">
        <f>IF(F33="Asignado",15,0)</f>
        <v>15</v>
      </c>
      <c r="H33" s="1037" t="str">
        <f>IF(AND(G40&gt;0,G40&lt;=85),"Débil",IF(AND(G40&gt;85,G40&lt;=95),"Moderado",IF(G40&gt;96,"Fuerte"," ")))</f>
        <v>Fuerte</v>
      </c>
      <c r="I33" s="1030" t="s">
        <v>201</v>
      </c>
      <c r="J33" s="101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1023" t="str">
        <f>IF(J33="Fuerte","NO",IF(J33=" "," ","SI"))</f>
        <v>NO</v>
      </c>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row>
    <row r="34" spans="1:76" ht="28.5" x14ac:dyDescent="0.2">
      <c r="A34" s="998"/>
      <c r="B34" s="663"/>
      <c r="C34" s="1033"/>
      <c r="D34" s="1027"/>
      <c r="E34" s="107" t="s">
        <v>218</v>
      </c>
      <c r="F34" s="67" t="s">
        <v>181</v>
      </c>
      <c r="G34" s="66">
        <f>IF(F34="Adecuado",15,0)</f>
        <v>15</v>
      </c>
      <c r="H34" s="1037"/>
      <c r="I34" s="1039"/>
      <c r="J34" s="1034"/>
      <c r="K34" s="1035"/>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row>
    <row r="35" spans="1:76" ht="42.75" x14ac:dyDescent="0.2">
      <c r="A35" s="998"/>
      <c r="B35" s="663"/>
      <c r="C35" s="1033"/>
      <c r="D35" s="50" t="s">
        <v>219</v>
      </c>
      <c r="E35" s="107" t="s">
        <v>220</v>
      </c>
      <c r="F35" s="67" t="s">
        <v>184</v>
      </c>
      <c r="G35" s="66">
        <f>IF(F35="Oportuna",15,0)</f>
        <v>15</v>
      </c>
      <c r="H35" s="1037"/>
      <c r="I35" s="1039"/>
      <c r="J35" s="1034"/>
      <c r="K35" s="1035"/>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row>
    <row r="36" spans="1:76" ht="42.75" x14ac:dyDescent="0.2">
      <c r="A36" s="998"/>
      <c r="B36" s="663"/>
      <c r="C36" s="1033"/>
      <c r="D36" s="50" t="s">
        <v>221</v>
      </c>
      <c r="E36" s="107" t="s">
        <v>222</v>
      </c>
      <c r="F36" s="234" t="s">
        <v>187</v>
      </c>
      <c r="G36" s="66">
        <f>IF(F36="Prevenir",15,IF(F36="Detectar",10,0))</f>
        <v>15</v>
      </c>
      <c r="H36" s="1037"/>
      <c r="I36" s="1039"/>
      <c r="J36" s="1034"/>
      <c r="K36" s="1035"/>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row>
    <row r="37" spans="1:76" ht="28.5" x14ac:dyDescent="0.2">
      <c r="A37" s="998"/>
      <c r="B37" s="663"/>
      <c r="C37" s="1033"/>
      <c r="D37" s="50" t="s">
        <v>223</v>
      </c>
      <c r="E37" s="107" t="s">
        <v>224</v>
      </c>
      <c r="F37" s="67" t="s">
        <v>191</v>
      </c>
      <c r="G37" s="66">
        <f>IF(F37="Confiable",15,0)</f>
        <v>15</v>
      </c>
      <c r="H37" s="1037"/>
      <c r="I37" s="1039"/>
      <c r="J37" s="1034"/>
      <c r="K37" s="1035"/>
    </row>
    <row r="38" spans="1:76" ht="42.75" x14ac:dyDescent="0.2">
      <c r="A38" s="998"/>
      <c r="B38" s="663"/>
      <c r="C38" s="1033"/>
      <c r="D38" s="50" t="s">
        <v>225</v>
      </c>
      <c r="E38" s="107" t="s">
        <v>226</v>
      </c>
      <c r="F38" s="234" t="s">
        <v>194</v>
      </c>
      <c r="G38" s="66">
        <f>IF(F38="Se investigan y se resuelven oportunamente",15,0)</f>
        <v>15</v>
      </c>
      <c r="H38" s="1037"/>
      <c r="I38" s="1039"/>
      <c r="J38" s="1034"/>
      <c r="K38" s="1035"/>
    </row>
    <row r="39" spans="1:76" ht="72.75" customHeight="1" x14ac:dyDescent="0.2">
      <c r="A39" s="999"/>
      <c r="B39" s="663"/>
      <c r="C39" s="1036"/>
      <c r="D39" s="45" t="s">
        <v>227</v>
      </c>
      <c r="E39" s="107" t="s">
        <v>228</v>
      </c>
      <c r="F39" s="67" t="s">
        <v>197</v>
      </c>
      <c r="G39" s="66">
        <f>IF(F39="Completa",10,IF(F39="Incompleta",5,0))</f>
        <v>10</v>
      </c>
      <c r="H39" s="1038"/>
      <c r="I39" s="1039"/>
      <c r="J39" s="1034"/>
      <c r="K39" s="1035"/>
    </row>
    <row r="40" spans="1:76" ht="15.75" thickBot="1" x14ac:dyDescent="0.25">
      <c r="A40" s="133"/>
      <c r="B40" s="134"/>
      <c r="C40" s="135"/>
      <c r="D40" s="57"/>
      <c r="E40" s="143" t="s">
        <v>229</v>
      </c>
      <c r="F40" s="140"/>
      <c r="G40" s="140">
        <f>SUM(G33:G39)</f>
        <v>100</v>
      </c>
      <c r="H40" s="59"/>
      <c r="I40" s="129"/>
      <c r="J40" s="129"/>
      <c r="K40" s="130"/>
    </row>
    <row r="41" spans="1:76" ht="15" thickBot="1" x14ac:dyDescent="0.25">
      <c r="A41" s="55"/>
      <c r="B41" s="62"/>
    </row>
    <row r="42" spans="1:76" s="54" customFormat="1" ht="30" customHeight="1" x14ac:dyDescent="0.25">
      <c r="A42" s="1002" t="s">
        <v>87</v>
      </c>
      <c r="B42" s="1009" t="s">
        <v>232</v>
      </c>
      <c r="C42" s="1004" t="s">
        <v>205</v>
      </c>
      <c r="D42" s="1006" t="s">
        <v>206</v>
      </c>
      <c r="E42" s="1006"/>
      <c r="F42" s="1006"/>
      <c r="G42" s="1006"/>
      <c r="H42" s="1006"/>
      <c r="I42" s="112" t="s">
        <v>207</v>
      </c>
      <c r="J42" s="1019" t="s">
        <v>208</v>
      </c>
      <c r="K42" s="1024" t="s">
        <v>209</v>
      </c>
    </row>
    <row r="43" spans="1:76" s="54" customFormat="1" ht="60.75" thickBot="1" x14ac:dyDescent="0.3">
      <c r="A43" s="1003"/>
      <c r="B43" s="1031"/>
      <c r="C43" s="1005"/>
      <c r="D43" s="113" t="s">
        <v>210</v>
      </c>
      <c r="E43" s="51" t="s">
        <v>211</v>
      </c>
      <c r="F43" s="113" t="s">
        <v>212</v>
      </c>
      <c r="G43" s="113" t="s">
        <v>213</v>
      </c>
      <c r="H43" s="117" t="s">
        <v>230</v>
      </c>
      <c r="I43" s="52" t="s">
        <v>215</v>
      </c>
      <c r="J43" s="1020"/>
      <c r="K43" s="1025"/>
    </row>
    <row r="44" spans="1:76" ht="20.25" customHeight="1" x14ac:dyDescent="0.2">
      <c r="A44" s="1040" t="str">
        <f t="shared" ref="A44" si="0">$A$33</f>
        <v>Presentación inoportuna de informes de ley a entes externos</v>
      </c>
      <c r="B44" s="1049" t="str">
        <f>DESCRIPCION!D17</f>
        <v>Cambios normativos en los que establecen responsabilidades a las Oficinas de Control Interno</v>
      </c>
      <c r="C44" s="1032" t="s">
        <v>521</v>
      </c>
      <c r="D44" s="1026" t="s">
        <v>216</v>
      </c>
      <c r="E44" s="138" t="s">
        <v>217</v>
      </c>
      <c r="F44" s="335" t="s">
        <v>179</v>
      </c>
      <c r="G44" s="336">
        <f>IF(F44="Asignado",15,0)</f>
        <v>15</v>
      </c>
      <c r="H44" s="1037" t="str">
        <f>IF(AND(G51&gt;0,G51&lt;=85),"Débil",IF(AND(G51&gt;85,G51&lt;=95),"Moderado",IF(G51&gt;96,"Fuerte"," ")))</f>
        <v>Fuerte</v>
      </c>
      <c r="I44" s="1030" t="s">
        <v>201</v>
      </c>
      <c r="J44" s="1018"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Fuerte</v>
      </c>
      <c r="K44" s="1023" t="str">
        <f>IF(J44="Fuerte","NO",IF(J44=" "," ","SI"))</f>
        <v>NO</v>
      </c>
    </row>
    <row r="45" spans="1:76" ht="28.5" x14ac:dyDescent="0.2">
      <c r="A45" s="1041"/>
      <c r="B45" s="1050"/>
      <c r="C45" s="1033"/>
      <c r="D45" s="1027"/>
      <c r="E45" s="334" t="s">
        <v>218</v>
      </c>
      <c r="F45" s="67" t="s">
        <v>181</v>
      </c>
      <c r="G45" s="66">
        <f>IF(F45="Adecuado",15,0)</f>
        <v>15</v>
      </c>
      <c r="H45" s="1037"/>
      <c r="I45" s="1039"/>
      <c r="J45" s="1034"/>
      <c r="K45" s="1035"/>
    </row>
    <row r="46" spans="1:76" ht="42.75" x14ac:dyDescent="0.2">
      <c r="A46" s="1041"/>
      <c r="B46" s="1050"/>
      <c r="C46" s="1033"/>
      <c r="D46" s="338" t="s">
        <v>219</v>
      </c>
      <c r="E46" s="334" t="s">
        <v>220</v>
      </c>
      <c r="F46" s="67" t="s">
        <v>184</v>
      </c>
      <c r="G46" s="66">
        <f>IF(F46="Oportuna",15,0)</f>
        <v>15</v>
      </c>
      <c r="H46" s="1037"/>
      <c r="I46" s="1039"/>
      <c r="J46" s="1034"/>
      <c r="K46" s="1035"/>
    </row>
    <row r="47" spans="1:76" ht="42.75" x14ac:dyDescent="0.2">
      <c r="A47" s="1041"/>
      <c r="B47" s="1050"/>
      <c r="C47" s="1033"/>
      <c r="D47" s="338" t="s">
        <v>221</v>
      </c>
      <c r="E47" s="334" t="s">
        <v>222</v>
      </c>
      <c r="F47" s="337" t="s">
        <v>187</v>
      </c>
      <c r="G47" s="66">
        <f>IF(F47="Prevenir",15,IF(F47="Detectar",10,0))</f>
        <v>15</v>
      </c>
      <c r="H47" s="1037"/>
      <c r="I47" s="1039"/>
      <c r="J47" s="1034"/>
      <c r="K47" s="1035"/>
    </row>
    <row r="48" spans="1:76" ht="28.5" x14ac:dyDescent="0.2">
      <c r="A48" s="1041"/>
      <c r="B48" s="1050"/>
      <c r="C48" s="1033"/>
      <c r="D48" s="338" t="s">
        <v>223</v>
      </c>
      <c r="E48" s="334" t="s">
        <v>224</v>
      </c>
      <c r="F48" s="67" t="s">
        <v>191</v>
      </c>
      <c r="G48" s="66">
        <f>IF(F48="Confiable",15,0)</f>
        <v>15</v>
      </c>
      <c r="H48" s="1037"/>
      <c r="I48" s="1039"/>
      <c r="J48" s="1034"/>
      <c r="K48" s="1035"/>
    </row>
    <row r="49" spans="1:77" ht="42.75" x14ac:dyDescent="0.2">
      <c r="A49" s="1041"/>
      <c r="B49" s="1050"/>
      <c r="C49" s="1033"/>
      <c r="D49" s="338" t="s">
        <v>225</v>
      </c>
      <c r="E49" s="334" t="s">
        <v>226</v>
      </c>
      <c r="F49" s="337" t="s">
        <v>194</v>
      </c>
      <c r="G49" s="66">
        <f>IF(F49="Se investigan y se resuelven oportunamente",15,0)</f>
        <v>15</v>
      </c>
      <c r="H49" s="1037"/>
      <c r="I49" s="1039"/>
      <c r="J49" s="1034"/>
      <c r="K49" s="1035"/>
    </row>
    <row r="50" spans="1:77" ht="99" customHeight="1" x14ac:dyDescent="0.2">
      <c r="A50" s="1042"/>
      <c r="B50" s="1050"/>
      <c r="C50" s="1036"/>
      <c r="D50" s="339" t="s">
        <v>227</v>
      </c>
      <c r="E50" s="334" t="s">
        <v>228</v>
      </c>
      <c r="F50" s="67" t="s">
        <v>197</v>
      </c>
      <c r="G50" s="66">
        <f>IF(F50="Completa",10,IF(F50="Incompleta",5,0))</f>
        <v>10</v>
      </c>
      <c r="H50" s="1038"/>
      <c r="I50" s="1039"/>
      <c r="J50" s="1034"/>
      <c r="K50" s="1035"/>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row>
    <row r="51" spans="1:77" s="60" customFormat="1" ht="15.75" thickBot="1" x14ac:dyDescent="0.25">
      <c r="A51" s="133"/>
      <c r="B51" s="136"/>
      <c r="C51" s="56"/>
      <c r="D51" s="57"/>
      <c r="E51" s="143" t="s">
        <v>229</v>
      </c>
      <c r="F51" s="140"/>
      <c r="G51" s="140">
        <f>SUM(G44:G50)</f>
        <v>100</v>
      </c>
      <c r="H51" s="59"/>
      <c r="I51" s="129"/>
      <c r="J51" s="129"/>
      <c r="K51" s="130"/>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row>
    <row r="52" spans="1:77" ht="15" thickBot="1" x14ac:dyDescent="0.25">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row>
    <row r="53" spans="1:77" s="53" customFormat="1" ht="30" customHeight="1" x14ac:dyDescent="0.25">
      <c r="A53" s="1002" t="s">
        <v>87</v>
      </c>
      <c r="B53" s="1009" t="s">
        <v>232</v>
      </c>
      <c r="C53" s="1004" t="s">
        <v>205</v>
      </c>
      <c r="D53" s="1006" t="s">
        <v>206</v>
      </c>
      <c r="E53" s="1006"/>
      <c r="F53" s="1006"/>
      <c r="G53" s="1006"/>
      <c r="H53" s="1006"/>
      <c r="I53" s="112" t="s">
        <v>207</v>
      </c>
      <c r="J53" s="1019" t="s">
        <v>208</v>
      </c>
      <c r="K53" s="1024" t="s">
        <v>209</v>
      </c>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row>
    <row r="54" spans="1:77" s="54" customFormat="1" ht="60.75" thickBot="1" x14ac:dyDescent="0.3">
      <c r="A54" s="1003"/>
      <c r="B54" s="1031"/>
      <c r="C54" s="1005"/>
      <c r="D54" s="113" t="s">
        <v>210</v>
      </c>
      <c r="E54" s="51" t="s">
        <v>211</v>
      </c>
      <c r="F54" s="113" t="s">
        <v>212</v>
      </c>
      <c r="G54" s="113" t="s">
        <v>213</v>
      </c>
      <c r="H54" s="117" t="s">
        <v>230</v>
      </c>
      <c r="I54" s="52" t="s">
        <v>215</v>
      </c>
      <c r="J54" s="1020"/>
      <c r="K54" s="1025"/>
    </row>
    <row r="55" spans="1:77" ht="20.25" customHeight="1" x14ac:dyDescent="0.2">
      <c r="A55" s="997" t="str">
        <f>DESCRIPCION!A15</f>
        <v>Presentación inoportuna de informes de ley a entes externos</v>
      </c>
      <c r="B55" s="662" t="str">
        <f>DESCRIPCION!D16</f>
        <v xml:space="preserve">Fallas en aplicativos por congestión  para cargue o reporte de información a entes de control. </v>
      </c>
      <c r="C55" s="1032" t="s">
        <v>522</v>
      </c>
      <c r="D55" s="1026" t="s">
        <v>216</v>
      </c>
      <c r="E55" s="138" t="s">
        <v>217</v>
      </c>
      <c r="F55" s="71" t="s">
        <v>179</v>
      </c>
      <c r="G55" s="139">
        <f>IF(F55="Asignado",15,0)</f>
        <v>15</v>
      </c>
      <c r="H55" s="1016" t="str">
        <f>IF(AND(G62&gt;0,G62&lt;=85),"Débil",IF(AND(G62&gt;85,G62&lt;=95),"Moderado",IF(G62&gt;96,"Fuerte"," ")))</f>
        <v>Fuerte</v>
      </c>
      <c r="I55" s="1028" t="s">
        <v>201</v>
      </c>
      <c r="J55" s="101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Fuerte</v>
      </c>
      <c r="K55" s="1021" t="str">
        <f>IF(J55="Fuerte","NO",IF(J55=" "," ","SI"))</f>
        <v>NO</v>
      </c>
    </row>
    <row r="56" spans="1:77" ht="28.5" x14ac:dyDescent="0.2">
      <c r="A56" s="998"/>
      <c r="B56" s="663"/>
      <c r="C56" s="1033"/>
      <c r="D56" s="1027"/>
      <c r="E56" s="107" t="s">
        <v>218</v>
      </c>
      <c r="F56" s="67" t="s">
        <v>181</v>
      </c>
      <c r="G56" s="66">
        <f>IF(F56="Adecuado",15,0)</f>
        <v>15</v>
      </c>
      <c r="H56" s="1017"/>
      <c r="I56" s="1029"/>
      <c r="J56" s="1017"/>
      <c r="K56" s="1022"/>
    </row>
    <row r="57" spans="1:77" ht="42.75" x14ac:dyDescent="0.2">
      <c r="A57" s="998"/>
      <c r="B57" s="663"/>
      <c r="C57" s="1033"/>
      <c r="D57" s="50" t="s">
        <v>219</v>
      </c>
      <c r="E57" s="107" t="s">
        <v>220</v>
      </c>
      <c r="F57" s="67" t="s">
        <v>184</v>
      </c>
      <c r="G57" s="66">
        <f>IF(F57="Oportuna",15,0)</f>
        <v>15</v>
      </c>
      <c r="H57" s="1017"/>
      <c r="I57" s="1029"/>
      <c r="J57" s="1017"/>
      <c r="K57" s="1022"/>
    </row>
    <row r="58" spans="1:77" ht="42.75" x14ac:dyDescent="0.2">
      <c r="A58" s="998"/>
      <c r="B58" s="663"/>
      <c r="C58" s="1033"/>
      <c r="D58" s="50" t="s">
        <v>221</v>
      </c>
      <c r="E58" s="107" t="s">
        <v>222</v>
      </c>
      <c r="F58" s="234" t="s">
        <v>187</v>
      </c>
      <c r="G58" s="66">
        <f>IF(F58="Prevenir",15,IF(F58="Detectar",10,0))</f>
        <v>15</v>
      </c>
      <c r="H58" s="1017"/>
      <c r="I58" s="1029"/>
      <c r="J58" s="1017"/>
      <c r="K58" s="1022"/>
    </row>
    <row r="59" spans="1:77" ht="28.5" x14ac:dyDescent="0.2">
      <c r="A59" s="998"/>
      <c r="B59" s="663"/>
      <c r="C59" s="1033"/>
      <c r="D59" s="50" t="s">
        <v>223</v>
      </c>
      <c r="E59" s="107" t="s">
        <v>224</v>
      </c>
      <c r="F59" s="67" t="s">
        <v>191</v>
      </c>
      <c r="G59" s="66">
        <f>IF(F59="Confiable",15,0)</f>
        <v>15</v>
      </c>
      <c r="H59" s="1017"/>
      <c r="I59" s="1029"/>
      <c r="J59" s="1017"/>
      <c r="K59" s="1022"/>
    </row>
    <row r="60" spans="1:77" ht="42.75" x14ac:dyDescent="0.2">
      <c r="A60" s="998"/>
      <c r="B60" s="663"/>
      <c r="C60" s="1033"/>
      <c r="D60" s="50" t="s">
        <v>225</v>
      </c>
      <c r="E60" s="107" t="s">
        <v>226</v>
      </c>
      <c r="F60" s="234" t="s">
        <v>194</v>
      </c>
      <c r="G60" s="66">
        <f>IF(F60="Se investigan y se resuelven oportunamente",15,0)</f>
        <v>15</v>
      </c>
      <c r="H60" s="1017"/>
      <c r="I60" s="1029"/>
      <c r="J60" s="1017"/>
      <c r="K60" s="1022"/>
    </row>
    <row r="61" spans="1:77" ht="38.25" customHeight="1" x14ac:dyDescent="0.2">
      <c r="A61" s="999"/>
      <c r="B61" s="664"/>
      <c r="C61" s="1033"/>
      <c r="D61" s="45" t="s">
        <v>227</v>
      </c>
      <c r="E61" s="107" t="s">
        <v>228</v>
      </c>
      <c r="F61" s="67" t="s">
        <v>197</v>
      </c>
      <c r="G61" s="66">
        <f>IF(F61="Completa",10,IF(F61="Incompleta",5,0))</f>
        <v>10</v>
      </c>
      <c r="H61" s="1018"/>
      <c r="I61" s="1030"/>
      <c r="J61" s="1018"/>
      <c r="K61" s="1023"/>
    </row>
    <row r="62" spans="1:77" ht="15.75" thickBot="1" x14ac:dyDescent="0.25">
      <c r="A62" s="133"/>
      <c r="B62" s="134"/>
      <c r="C62" s="137"/>
      <c r="D62" s="57"/>
      <c r="E62" s="58" t="s">
        <v>229</v>
      </c>
      <c r="F62" s="16"/>
      <c r="G62" s="16">
        <f>SUM(G55:G61)</f>
        <v>100</v>
      </c>
      <c r="H62" s="59"/>
      <c r="I62" s="129"/>
      <c r="J62" s="129"/>
      <c r="K62" s="130"/>
    </row>
    <row r="63" spans="1:77" ht="15" thickBot="1" x14ac:dyDescent="0.25">
      <c r="A63" s="55"/>
      <c r="B63" s="62"/>
    </row>
    <row r="64" spans="1:77" s="54" customFormat="1" ht="30" customHeight="1" x14ac:dyDescent="0.25">
      <c r="A64" s="1002" t="s">
        <v>87</v>
      </c>
      <c r="B64" s="1009" t="s">
        <v>232</v>
      </c>
      <c r="C64" s="1004" t="s">
        <v>205</v>
      </c>
      <c r="D64" s="1006" t="s">
        <v>206</v>
      </c>
      <c r="E64" s="1006"/>
      <c r="F64" s="1006"/>
      <c r="G64" s="1006"/>
      <c r="H64" s="1006"/>
      <c r="I64" s="112" t="s">
        <v>207</v>
      </c>
      <c r="J64" s="1019" t="s">
        <v>208</v>
      </c>
      <c r="K64" s="1024" t="s">
        <v>209</v>
      </c>
    </row>
    <row r="65" spans="1:78" s="54" customFormat="1" ht="60.75" thickBot="1" x14ac:dyDescent="0.3">
      <c r="A65" s="1003"/>
      <c r="B65" s="1031"/>
      <c r="C65" s="1005"/>
      <c r="D65" s="113" t="s">
        <v>210</v>
      </c>
      <c r="E65" s="51" t="s">
        <v>211</v>
      </c>
      <c r="F65" s="113" t="s">
        <v>212</v>
      </c>
      <c r="G65" s="113" t="s">
        <v>213</v>
      </c>
      <c r="H65" s="117" t="s">
        <v>230</v>
      </c>
      <c r="I65" s="52" t="s">
        <v>215</v>
      </c>
      <c r="J65" s="1020"/>
      <c r="K65" s="1025"/>
    </row>
    <row r="66" spans="1:78" ht="20.25" customHeight="1" x14ac:dyDescent="0.2">
      <c r="A66" s="997" t="str">
        <f>DESCRIPCION!A18</f>
        <v>Desvío de los resultados  de la auditoría en beneficio propio o del auditado.</v>
      </c>
      <c r="B66" s="662" t="str">
        <f>DESCRIPCION!D18</f>
        <v>Asignación de auditorias a procesos no acordes al perfil profesional del auditor.</v>
      </c>
      <c r="C66" s="1062" t="s">
        <v>503</v>
      </c>
      <c r="D66" s="1027" t="s">
        <v>216</v>
      </c>
      <c r="E66" s="138" t="s">
        <v>217</v>
      </c>
      <c r="F66" s="71" t="s">
        <v>179</v>
      </c>
      <c r="G66" s="139">
        <f>IF(F66="Asignado",15,0)</f>
        <v>15</v>
      </c>
      <c r="H66" s="1037" t="str">
        <f>IF(AND(G73&gt;0,G73&lt;=85),"Débil",IF(AND(G73&gt;85,G73&lt;=95),"Moderado",IF(G73&gt;96,"Fuerte"," ")))</f>
        <v>Fuerte</v>
      </c>
      <c r="I66" s="1030" t="s">
        <v>201</v>
      </c>
      <c r="J66" s="1018"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1023" t="str">
        <f>IF(J66="Fuerte","NO",IF(J66=" "," ","SI"))</f>
        <v>NO</v>
      </c>
    </row>
    <row r="67" spans="1:78" ht="28.5" x14ac:dyDescent="0.2">
      <c r="A67" s="998"/>
      <c r="B67" s="663"/>
      <c r="C67" s="1062"/>
      <c r="D67" s="1027"/>
      <c r="E67" s="107" t="s">
        <v>218</v>
      </c>
      <c r="F67" s="67" t="s">
        <v>181</v>
      </c>
      <c r="G67" s="66">
        <f>IF(F67="Adecuado",15,0)</f>
        <v>15</v>
      </c>
      <c r="H67" s="1037"/>
      <c r="I67" s="1039"/>
      <c r="J67" s="1034"/>
      <c r="K67" s="1035"/>
    </row>
    <row r="68" spans="1:78" ht="42.75" x14ac:dyDescent="0.2">
      <c r="A68" s="998"/>
      <c r="B68" s="663"/>
      <c r="C68" s="1062"/>
      <c r="D68" s="50" t="s">
        <v>219</v>
      </c>
      <c r="E68" s="107" t="s">
        <v>220</v>
      </c>
      <c r="F68" s="67" t="s">
        <v>184</v>
      </c>
      <c r="G68" s="66">
        <f>IF(F68="Oportuna",15,0)</f>
        <v>15</v>
      </c>
      <c r="H68" s="1037"/>
      <c r="I68" s="1039"/>
      <c r="J68" s="1034"/>
      <c r="K68" s="1035"/>
    </row>
    <row r="69" spans="1:78" ht="42.75" x14ac:dyDescent="0.2">
      <c r="A69" s="998"/>
      <c r="B69" s="663"/>
      <c r="C69" s="1062"/>
      <c r="D69" s="50" t="s">
        <v>221</v>
      </c>
      <c r="E69" s="107" t="s">
        <v>222</v>
      </c>
      <c r="F69" s="234" t="s">
        <v>187</v>
      </c>
      <c r="G69" s="66">
        <f>IF(F69="Prevenir",15,IF(F69="Detectar",10,0))</f>
        <v>15</v>
      </c>
      <c r="H69" s="1037"/>
      <c r="I69" s="1039"/>
      <c r="J69" s="1034"/>
      <c r="K69" s="1035"/>
    </row>
    <row r="70" spans="1:78" ht="28.5" x14ac:dyDescent="0.2">
      <c r="A70" s="998"/>
      <c r="B70" s="663"/>
      <c r="C70" s="1062"/>
      <c r="D70" s="50" t="s">
        <v>223</v>
      </c>
      <c r="E70" s="107" t="s">
        <v>224</v>
      </c>
      <c r="F70" s="67" t="s">
        <v>191</v>
      </c>
      <c r="G70" s="66">
        <f>IF(F70="Confiable",15,0)</f>
        <v>15</v>
      </c>
      <c r="H70" s="1037"/>
      <c r="I70" s="1039"/>
      <c r="J70" s="1034"/>
      <c r="K70" s="1035"/>
    </row>
    <row r="71" spans="1:78" ht="42.75" x14ac:dyDescent="0.2">
      <c r="A71" s="998"/>
      <c r="B71" s="663"/>
      <c r="C71" s="1062"/>
      <c r="D71" s="50" t="s">
        <v>225</v>
      </c>
      <c r="E71" s="107" t="s">
        <v>226</v>
      </c>
      <c r="F71" s="234" t="s">
        <v>194</v>
      </c>
      <c r="G71" s="66">
        <f>IF(F71="Se investigan y se resuelven oportunamente",15,0)</f>
        <v>15</v>
      </c>
      <c r="H71" s="1037"/>
      <c r="I71" s="1039"/>
      <c r="J71" s="1034"/>
      <c r="K71" s="1035"/>
    </row>
    <row r="72" spans="1:78" ht="28.5" x14ac:dyDescent="0.2">
      <c r="A72" s="999"/>
      <c r="B72" s="664"/>
      <c r="C72" s="1063"/>
      <c r="D72" s="45" t="s">
        <v>227</v>
      </c>
      <c r="E72" s="107" t="s">
        <v>228</v>
      </c>
      <c r="F72" s="67" t="s">
        <v>197</v>
      </c>
      <c r="G72" s="66">
        <f>IF(F72="Completa",10,IF(F72="Incompleta",5,0))</f>
        <v>10</v>
      </c>
      <c r="H72" s="1038"/>
      <c r="I72" s="1039"/>
      <c r="J72" s="1034"/>
      <c r="K72" s="1035"/>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row>
    <row r="73" spans="1:78" s="60" customFormat="1" ht="15.75" thickBot="1" x14ac:dyDescent="0.25">
      <c r="A73" s="133"/>
      <c r="B73" s="134"/>
      <c r="C73" s="56" t="s">
        <v>250</v>
      </c>
      <c r="D73" s="57"/>
      <c r="E73" s="143" t="s">
        <v>229</v>
      </c>
      <c r="F73" s="140"/>
      <c r="G73" s="140">
        <f>SUM(G66:G72)</f>
        <v>100</v>
      </c>
      <c r="H73" s="59"/>
      <c r="I73" s="129"/>
      <c r="J73" s="129"/>
      <c r="K73" s="130"/>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row>
    <row r="74" spans="1:78" ht="15" thickBot="1" x14ac:dyDescent="0.25">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row>
    <row r="75" spans="1:78" s="53" customFormat="1" ht="30" customHeight="1" x14ac:dyDescent="0.25">
      <c r="A75" s="1002" t="s">
        <v>87</v>
      </c>
      <c r="B75" s="1009" t="s">
        <v>232</v>
      </c>
      <c r="C75" s="1004" t="s">
        <v>205</v>
      </c>
      <c r="D75" s="1006" t="s">
        <v>206</v>
      </c>
      <c r="E75" s="1006"/>
      <c r="F75" s="1006"/>
      <c r="G75" s="1006"/>
      <c r="H75" s="1006"/>
      <c r="I75" s="112" t="s">
        <v>207</v>
      </c>
      <c r="J75" s="1019" t="s">
        <v>208</v>
      </c>
      <c r="K75" s="1024" t="s">
        <v>209</v>
      </c>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row>
    <row r="76" spans="1:78" s="54" customFormat="1" ht="60.75" thickBot="1" x14ac:dyDescent="0.3">
      <c r="A76" s="1003"/>
      <c r="B76" s="1031"/>
      <c r="C76" s="1005"/>
      <c r="D76" s="113" t="s">
        <v>210</v>
      </c>
      <c r="E76" s="51" t="s">
        <v>211</v>
      </c>
      <c r="F76" s="113" t="s">
        <v>212</v>
      </c>
      <c r="G76" s="113" t="s">
        <v>213</v>
      </c>
      <c r="H76" s="117" t="s">
        <v>230</v>
      </c>
      <c r="I76" s="52" t="s">
        <v>215</v>
      </c>
      <c r="J76" s="1020"/>
      <c r="K76" s="1025"/>
    </row>
    <row r="77" spans="1:78" ht="20.25" customHeight="1" x14ac:dyDescent="0.2">
      <c r="A77" s="997" t="str">
        <f>DESCRIPCION!A18</f>
        <v>Desvío de los resultados  de la auditoría en beneficio propio o del auditado.</v>
      </c>
      <c r="B77" s="662" t="str">
        <f>DESCRIPCION!D19</f>
        <v>Trafico de influencias.</v>
      </c>
      <c r="C77" s="1000" t="s">
        <v>505</v>
      </c>
      <c r="D77" s="1027" t="s">
        <v>216</v>
      </c>
      <c r="E77" s="138" t="s">
        <v>217</v>
      </c>
      <c r="F77" s="71" t="s">
        <v>179</v>
      </c>
      <c r="G77" s="139">
        <f>IF(F77="Asignado",15,0)</f>
        <v>15</v>
      </c>
      <c r="H77" s="1037" t="str">
        <f>IF(AND(G84&gt;0,G84&lt;=85),"Débil",IF(AND(G84&gt;85,G84&lt;=95),"Moderado",IF(G84&gt;96,"Fuerte"," ")))</f>
        <v>Moderado</v>
      </c>
      <c r="I77" s="1030" t="s">
        <v>201</v>
      </c>
      <c r="J77" s="1018"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Moderado</v>
      </c>
      <c r="K77" s="1023" t="str">
        <f>IF(J77="Fuerte","NO",IF(J77=" "," ","SI"))</f>
        <v>SI</v>
      </c>
    </row>
    <row r="78" spans="1:78" ht="28.5" x14ac:dyDescent="0.2">
      <c r="A78" s="998"/>
      <c r="B78" s="663"/>
      <c r="C78" s="1000"/>
      <c r="D78" s="1027"/>
      <c r="E78" s="107" t="s">
        <v>218</v>
      </c>
      <c r="F78" s="67" t="s">
        <v>181</v>
      </c>
      <c r="G78" s="66">
        <f>IF(F78="Adecuado",15,0)</f>
        <v>15</v>
      </c>
      <c r="H78" s="1037"/>
      <c r="I78" s="1039"/>
      <c r="J78" s="1034"/>
      <c r="K78" s="1035"/>
    </row>
    <row r="79" spans="1:78" ht="42.75" x14ac:dyDescent="0.2">
      <c r="A79" s="998"/>
      <c r="B79" s="663"/>
      <c r="C79" s="1000"/>
      <c r="D79" s="50" t="s">
        <v>219</v>
      </c>
      <c r="E79" s="107" t="s">
        <v>220</v>
      </c>
      <c r="F79" s="67" t="s">
        <v>184</v>
      </c>
      <c r="G79" s="66">
        <f>IF(F79="Oportuna",15,0)</f>
        <v>15</v>
      </c>
      <c r="H79" s="1037"/>
      <c r="I79" s="1039"/>
      <c r="J79" s="1034"/>
      <c r="K79" s="1035"/>
    </row>
    <row r="80" spans="1:78" ht="42.75" x14ac:dyDescent="0.2">
      <c r="A80" s="998"/>
      <c r="B80" s="663"/>
      <c r="C80" s="1000"/>
      <c r="D80" s="50" t="s">
        <v>221</v>
      </c>
      <c r="E80" s="107" t="s">
        <v>222</v>
      </c>
      <c r="F80" s="234" t="s">
        <v>188</v>
      </c>
      <c r="G80" s="66">
        <f>IF(F80="Prevenir",15,IF(F80="Detectar",10,0))</f>
        <v>10</v>
      </c>
      <c r="H80" s="1037"/>
      <c r="I80" s="1039"/>
      <c r="J80" s="1034"/>
      <c r="K80" s="1035"/>
    </row>
    <row r="81" spans="1:98" ht="28.5" x14ac:dyDescent="0.2">
      <c r="A81" s="998"/>
      <c r="B81" s="663"/>
      <c r="C81" s="1000"/>
      <c r="D81" s="50" t="s">
        <v>223</v>
      </c>
      <c r="E81" s="107" t="s">
        <v>224</v>
      </c>
      <c r="F81" s="67" t="s">
        <v>191</v>
      </c>
      <c r="G81" s="66">
        <f>IF(F81="Confiable",15,0)</f>
        <v>15</v>
      </c>
      <c r="H81" s="1037"/>
      <c r="I81" s="1039"/>
      <c r="J81" s="1034"/>
      <c r="K81" s="1035"/>
    </row>
    <row r="82" spans="1:98" ht="42.75" x14ac:dyDescent="0.2">
      <c r="A82" s="998"/>
      <c r="B82" s="663"/>
      <c r="C82" s="1000"/>
      <c r="D82" s="50" t="s">
        <v>225</v>
      </c>
      <c r="E82" s="107" t="s">
        <v>226</v>
      </c>
      <c r="F82" s="234" t="s">
        <v>194</v>
      </c>
      <c r="G82" s="66">
        <f>IF(F82="Se investigan y se resuelven oportunamente",15,0)</f>
        <v>15</v>
      </c>
      <c r="H82" s="1037"/>
      <c r="I82" s="1039"/>
      <c r="J82" s="1034"/>
      <c r="K82" s="1035"/>
    </row>
    <row r="83" spans="1:98" ht="49.5" customHeight="1" x14ac:dyDescent="0.2">
      <c r="A83" s="999"/>
      <c r="B83" s="664"/>
      <c r="C83" s="1001"/>
      <c r="D83" s="45" t="s">
        <v>227</v>
      </c>
      <c r="E83" s="107" t="s">
        <v>228</v>
      </c>
      <c r="F83" s="67" t="s">
        <v>197</v>
      </c>
      <c r="G83" s="66">
        <f>IF(F83="Completa",10,IF(F83="Incompleta",5,0))</f>
        <v>10</v>
      </c>
      <c r="H83" s="1038"/>
      <c r="I83" s="1039"/>
      <c r="J83" s="1034"/>
      <c r="K83" s="1035"/>
    </row>
    <row r="84" spans="1:98" ht="15.75" thickBot="1" x14ac:dyDescent="0.25">
      <c r="A84" s="133"/>
      <c r="B84" s="134"/>
      <c r="C84" s="56"/>
      <c r="D84" s="57"/>
      <c r="E84" s="58" t="s">
        <v>229</v>
      </c>
      <c r="F84" s="16"/>
      <c r="G84" s="16">
        <f>SUM(G77:G83)</f>
        <v>95</v>
      </c>
      <c r="H84" s="59"/>
      <c r="I84" s="129"/>
      <c r="J84" s="129"/>
      <c r="K84" s="130"/>
    </row>
    <row r="85" spans="1:98" ht="15" thickBot="1" x14ac:dyDescent="0.25">
      <c r="A85" s="55"/>
      <c r="B85" s="62"/>
    </row>
    <row r="86" spans="1:98" s="54" customFormat="1" ht="30" customHeight="1" x14ac:dyDescent="0.25">
      <c r="A86" s="1002" t="s">
        <v>87</v>
      </c>
      <c r="B86" s="1009" t="s">
        <v>232</v>
      </c>
      <c r="C86" s="1004" t="s">
        <v>205</v>
      </c>
      <c r="D86" s="1006" t="s">
        <v>206</v>
      </c>
      <c r="E86" s="1006"/>
      <c r="F86" s="1006"/>
      <c r="G86" s="1006"/>
      <c r="H86" s="1006"/>
      <c r="I86" s="112" t="s">
        <v>207</v>
      </c>
      <c r="J86" s="1019" t="s">
        <v>208</v>
      </c>
      <c r="K86" s="1024" t="s">
        <v>209</v>
      </c>
    </row>
    <row r="87" spans="1:98" s="54" customFormat="1" ht="60.75" thickBot="1" x14ac:dyDescent="0.3">
      <c r="A87" s="1003"/>
      <c r="B87" s="1031"/>
      <c r="C87" s="1005"/>
      <c r="D87" s="113" t="s">
        <v>210</v>
      </c>
      <c r="E87" s="51" t="s">
        <v>211</v>
      </c>
      <c r="F87" s="113" t="s">
        <v>212</v>
      </c>
      <c r="G87" s="113" t="s">
        <v>213</v>
      </c>
      <c r="H87" s="117" t="s">
        <v>230</v>
      </c>
      <c r="I87" s="52" t="s">
        <v>215</v>
      </c>
      <c r="J87" s="1020"/>
      <c r="K87" s="1025"/>
    </row>
    <row r="88" spans="1:98" ht="20.25" customHeight="1" x14ac:dyDescent="0.2">
      <c r="A88" s="997" t="str">
        <f>DESCRIPCION!A18</f>
        <v>Desvío de los resultados  de la auditoría en beneficio propio o del auditado.</v>
      </c>
      <c r="B88" s="662" t="str">
        <f>DESCRIPCION!D20</f>
        <v>Inobservancia a los líneamientos establecidos en el  Código de Ética del Auditor Interno, estatuto de auditoria y lineamientos  antisoborno establecidos en la politica del  SIG,  en el desarrollo de las auditorías</v>
      </c>
      <c r="C88" s="1075" t="s">
        <v>505</v>
      </c>
      <c r="D88" s="1027" t="s">
        <v>216</v>
      </c>
      <c r="E88" s="138" t="s">
        <v>217</v>
      </c>
      <c r="F88" s="71" t="s">
        <v>179</v>
      </c>
      <c r="G88" s="139">
        <f>IF(F88="Asignado",15,0)</f>
        <v>15</v>
      </c>
      <c r="H88" s="1037" t="str">
        <f>IF(AND(G95&gt;0,G95&lt;=85),"Débil",IF(AND(G95&gt;85,G95&lt;=95),"Moderado",IF(G95&gt;96,"Fuerte"," ")))</f>
        <v>Moderado</v>
      </c>
      <c r="I88" s="1030" t="s">
        <v>201</v>
      </c>
      <c r="J88" s="1018"/>
      <c r="K88" s="1023" t="str">
        <f>IF(J88="Fuerte","NO",IF(J88=" "," ","SI"))</f>
        <v>SI</v>
      </c>
    </row>
    <row r="89" spans="1:98" ht="28.5" x14ac:dyDescent="0.2">
      <c r="A89" s="998"/>
      <c r="B89" s="663"/>
      <c r="C89" s="1075"/>
      <c r="D89" s="1027"/>
      <c r="E89" s="107" t="s">
        <v>218</v>
      </c>
      <c r="F89" s="67" t="s">
        <v>181</v>
      </c>
      <c r="G89" s="66">
        <f>IF(F89="Adecuado",15,0)</f>
        <v>15</v>
      </c>
      <c r="H89" s="1037"/>
      <c r="I89" s="1039"/>
      <c r="J89" s="1034"/>
      <c r="K89" s="1035"/>
    </row>
    <row r="90" spans="1:98" ht="42.75" customHeight="1" x14ac:dyDescent="0.2">
      <c r="A90" s="998"/>
      <c r="B90" s="663"/>
      <c r="C90" s="1075"/>
      <c r="D90" s="50" t="s">
        <v>219</v>
      </c>
      <c r="E90" s="107" t="s">
        <v>220</v>
      </c>
      <c r="F90" s="67" t="s">
        <v>184</v>
      </c>
      <c r="G90" s="66">
        <f>IF(F90="Oportuna",15,0)</f>
        <v>15</v>
      </c>
      <c r="H90" s="1037"/>
      <c r="I90" s="1039"/>
      <c r="J90" s="1034"/>
      <c r="K90" s="1035"/>
    </row>
    <row r="91" spans="1:98" ht="42.75" x14ac:dyDescent="0.2">
      <c r="A91" s="998"/>
      <c r="B91" s="663"/>
      <c r="C91" s="1075"/>
      <c r="D91" s="50" t="s">
        <v>221</v>
      </c>
      <c r="E91" s="107" t="s">
        <v>222</v>
      </c>
      <c r="F91" s="234" t="s">
        <v>188</v>
      </c>
      <c r="G91" s="66">
        <f>IF(F91="Prevenir",15,IF(F91="Detectar",10,0))</f>
        <v>10</v>
      </c>
      <c r="H91" s="1037"/>
      <c r="I91" s="1039"/>
      <c r="J91" s="1034"/>
      <c r="K91" s="1035"/>
    </row>
    <row r="92" spans="1:98" ht="28.5" x14ac:dyDescent="0.2">
      <c r="A92" s="998"/>
      <c r="B92" s="663"/>
      <c r="C92" s="1075"/>
      <c r="D92" s="50" t="s">
        <v>223</v>
      </c>
      <c r="E92" s="107" t="s">
        <v>224</v>
      </c>
      <c r="F92" s="67" t="s">
        <v>191</v>
      </c>
      <c r="G92" s="66">
        <f>IF(F92="Confiable",15,0)</f>
        <v>15</v>
      </c>
      <c r="H92" s="1037"/>
      <c r="I92" s="1039"/>
      <c r="J92" s="1034"/>
      <c r="K92" s="1035"/>
    </row>
    <row r="93" spans="1:98" ht="42.75" x14ac:dyDescent="0.2">
      <c r="A93" s="998"/>
      <c r="B93" s="663"/>
      <c r="C93" s="1075"/>
      <c r="D93" s="50" t="s">
        <v>225</v>
      </c>
      <c r="E93" s="107" t="s">
        <v>226</v>
      </c>
      <c r="F93" s="234" t="s">
        <v>194</v>
      </c>
      <c r="G93" s="66">
        <f>IF(F93="Se investigan y se resuelven oportunamente",15,0)</f>
        <v>15</v>
      </c>
      <c r="H93" s="1037"/>
      <c r="I93" s="1039"/>
      <c r="J93" s="1034"/>
      <c r="K93" s="1035"/>
    </row>
    <row r="94" spans="1:98" ht="70.5" customHeight="1" x14ac:dyDescent="0.2">
      <c r="A94" s="999"/>
      <c r="B94" s="664"/>
      <c r="C94" s="1076"/>
      <c r="D94" s="45" t="s">
        <v>227</v>
      </c>
      <c r="E94" s="107" t="s">
        <v>228</v>
      </c>
      <c r="F94" s="67" t="s">
        <v>197</v>
      </c>
      <c r="G94" s="66">
        <f>IF(F94="Completa",10,IF(F94="Incompleta",5,0))</f>
        <v>10</v>
      </c>
      <c r="H94" s="1038"/>
      <c r="I94" s="1039"/>
      <c r="J94" s="1034"/>
      <c r="K94" s="1035"/>
      <c r="L94" s="62"/>
      <c r="M94" s="62"/>
      <c r="N94" s="62"/>
      <c r="O94" s="62"/>
      <c r="P94" s="62"/>
      <c r="Q94" s="62"/>
      <c r="R94" s="62"/>
      <c r="S94" s="62"/>
      <c r="T94" s="62"/>
      <c r="U94" s="62"/>
      <c r="V94" s="62"/>
      <c r="W94" s="62"/>
      <c r="X94" s="62"/>
      <c r="Y94" s="62"/>
      <c r="Z94" s="62"/>
      <c r="AA94" s="62"/>
      <c r="AB94" s="62"/>
      <c r="AC94" s="62"/>
      <c r="AD94" s="62"/>
      <c r="AE94" s="62"/>
      <c r="AF94" s="62"/>
      <c r="AG94" s="62"/>
      <c r="AH94" s="62"/>
      <c r="AI94" s="62"/>
      <c r="AJ94" s="62"/>
      <c r="AK94" s="62"/>
      <c r="AL94" s="62"/>
      <c r="AM94" s="62"/>
      <c r="AN94" s="62"/>
      <c r="AO94" s="62"/>
      <c r="AP94" s="62"/>
      <c r="AQ94" s="62"/>
      <c r="AR94" s="62"/>
      <c r="AS94" s="62"/>
      <c r="AT94" s="62"/>
      <c r="AU94" s="62"/>
      <c r="AV94" s="62"/>
      <c r="AW94" s="62"/>
      <c r="AX94" s="62"/>
      <c r="AY94" s="62"/>
      <c r="AZ94" s="62"/>
      <c r="BA94" s="62"/>
      <c r="BB94" s="62"/>
      <c r="BC94" s="62"/>
      <c r="BD94" s="62"/>
      <c r="BE94" s="62"/>
      <c r="BF94" s="62"/>
      <c r="BG94" s="62"/>
      <c r="BH94" s="62"/>
      <c r="BI94" s="62"/>
      <c r="BJ94" s="62"/>
      <c r="BK94" s="62"/>
      <c r="BL94" s="62"/>
      <c r="BM94" s="62"/>
      <c r="BN94" s="62"/>
      <c r="BO94" s="62"/>
      <c r="BP94" s="62"/>
      <c r="BQ94" s="62"/>
      <c r="BR94" s="62"/>
      <c r="BS94" s="62"/>
      <c r="BT94" s="62"/>
      <c r="BU94" s="62"/>
      <c r="BV94" s="62"/>
      <c r="BW94" s="62"/>
      <c r="BX94" s="62"/>
      <c r="BY94" s="62"/>
      <c r="BZ94" s="62"/>
    </row>
    <row r="95" spans="1:98" s="60" customFormat="1" ht="15.75" thickBot="1" x14ac:dyDescent="0.25">
      <c r="A95" s="133"/>
      <c r="B95" s="134"/>
      <c r="C95" s="56"/>
      <c r="D95" s="57"/>
      <c r="E95" s="58" t="s">
        <v>229</v>
      </c>
      <c r="F95" s="16"/>
      <c r="G95" s="16">
        <f>SUM(G88:G94)</f>
        <v>95</v>
      </c>
      <c r="H95" s="144"/>
      <c r="I95" s="145"/>
      <c r="J95" s="145"/>
      <c r="K95" s="146"/>
      <c r="L95" s="62"/>
      <c r="M95" s="62"/>
      <c r="N95" s="62"/>
      <c r="O95" s="62"/>
      <c r="P95" s="62"/>
      <c r="Q95" s="62"/>
      <c r="R95" s="62"/>
      <c r="S95" s="62"/>
      <c r="T95" s="62"/>
      <c r="U95" s="62"/>
      <c r="V95" s="62"/>
      <c r="W95" s="62"/>
      <c r="X95" s="62"/>
      <c r="Y95" s="62"/>
      <c r="Z95" s="62"/>
      <c r="AA95" s="62"/>
      <c r="AB95" s="62"/>
      <c r="AC95" s="62"/>
      <c r="AD95" s="62"/>
      <c r="AE95" s="62"/>
      <c r="AF95" s="62"/>
      <c r="AG95" s="62"/>
      <c r="AH95" s="62"/>
      <c r="AI95" s="62"/>
      <c r="AJ95" s="62"/>
      <c r="AK95" s="62"/>
      <c r="AL95" s="62"/>
      <c r="AM95" s="62"/>
      <c r="AN95" s="62"/>
      <c r="AO95" s="62"/>
      <c r="AP95" s="62"/>
      <c r="AQ95" s="62"/>
      <c r="AR95" s="62"/>
      <c r="AS95" s="62"/>
      <c r="AT95" s="62"/>
      <c r="AU95" s="62"/>
      <c r="AV95" s="62"/>
      <c r="AW95" s="62"/>
      <c r="AX95" s="62"/>
      <c r="AY95" s="62"/>
      <c r="AZ95" s="62"/>
      <c r="BA95" s="62"/>
      <c r="BB95" s="62"/>
      <c r="BC95" s="62"/>
      <c r="BD95" s="62"/>
      <c r="BE95" s="62"/>
      <c r="BF95" s="62"/>
      <c r="BG95" s="62"/>
      <c r="BH95" s="62"/>
      <c r="BI95" s="62"/>
      <c r="BJ95" s="62"/>
      <c r="BK95" s="62"/>
      <c r="BL95" s="62"/>
      <c r="BM95" s="62"/>
      <c r="BN95" s="62"/>
      <c r="BO95" s="62"/>
      <c r="BP95" s="62"/>
      <c r="BQ95" s="62"/>
      <c r="BR95" s="62"/>
      <c r="BS95" s="62"/>
      <c r="BT95" s="62"/>
      <c r="BU95" s="62"/>
      <c r="BV95" s="62"/>
      <c r="BW95" s="62"/>
      <c r="BX95" s="62"/>
      <c r="BY95" s="62"/>
      <c r="BZ95" s="62"/>
      <c r="CA95" s="62"/>
      <c r="CB95" s="62"/>
      <c r="CC95" s="62"/>
      <c r="CD95" s="62"/>
      <c r="CE95" s="62"/>
      <c r="CF95" s="62"/>
      <c r="CG95" s="62"/>
      <c r="CH95" s="62"/>
      <c r="CI95" s="62"/>
      <c r="CJ95" s="62"/>
      <c r="CK95" s="62"/>
      <c r="CL95" s="62"/>
      <c r="CM95" s="62"/>
      <c r="CN95" s="62"/>
      <c r="CO95" s="62"/>
      <c r="CP95" s="62"/>
      <c r="CQ95" s="62"/>
      <c r="CR95" s="62"/>
      <c r="CS95" s="62"/>
      <c r="CT95" s="62"/>
    </row>
    <row r="96" spans="1:98" ht="15" thickBot="1" x14ac:dyDescent="0.25">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2"/>
      <c r="AR96" s="62"/>
      <c r="AS96" s="62"/>
      <c r="AT96" s="62"/>
      <c r="AU96" s="62"/>
      <c r="AV96" s="62"/>
      <c r="AW96" s="62"/>
      <c r="AX96" s="62"/>
      <c r="AY96" s="62"/>
      <c r="AZ96" s="62"/>
      <c r="BA96" s="62"/>
      <c r="BB96" s="62"/>
      <c r="BC96" s="62"/>
      <c r="BD96" s="62"/>
      <c r="BE96" s="62"/>
      <c r="BF96" s="62"/>
      <c r="BG96" s="62"/>
      <c r="BH96" s="62"/>
      <c r="BI96" s="62"/>
      <c r="BJ96" s="62"/>
      <c r="BK96" s="62"/>
      <c r="BL96" s="62"/>
      <c r="BM96" s="62"/>
      <c r="BN96" s="62"/>
      <c r="BO96" s="62"/>
      <c r="BP96" s="62"/>
      <c r="BQ96" s="62"/>
      <c r="BR96" s="62"/>
      <c r="BS96" s="62"/>
      <c r="BT96" s="62"/>
      <c r="BU96" s="62"/>
      <c r="BV96" s="62"/>
      <c r="BW96" s="62"/>
      <c r="BX96" s="62"/>
      <c r="BY96" s="62"/>
      <c r="BZ96" s="62"/>
      <c r="CA96" s="62"/>
      <c r="CB96" s="62"/>
      <c r="CC96" s="62"/>
      <c r="CD96" s="62"/>
      <c r="CE96" s="62"/>
      <c r="CF96" s="62"/>
      <c r="CG96" s="62"/>
      <c r="CH96" s="62"/>
      <c r="CI96" s="62"/>
      <c r="CJ96" s="62"/>
      <c r="CK96" s="62"/>
      <c r="CL96" s="62"/>
      <c r="CM96" s="62"/>
      <c r="CN96" s="62"/>
      <c r="CO96" s="62"/>
      <c r="CP96" s="62"/>
      <c r="CQ96" s="62"/>
      <c r="CR96" s="62"/>
      <c r="CS96" s="62"/>
      <c r="CT96" s="62"/>
    </row>
    <row r="97" spans="1:98" ht="30" x14ac:dyDescent="0.2">
      <c r="A97" s="1064" t="s">
        <v>87</v>
      </c>
      <c r="B97" s="1009" t="s">
        <v>232</v>
      </c>
      <c r="C97" s="1066" t="s">
        <v>205</v>
      </c>
      <c r="D97" s="1068" t="s">
        <v>206</v>
      </c>
      <c r="E97" s="1069"/>
      <c r="F97" s="1069"/>
      <c r="G97" s="1069"/>
      <c r="H97" s="1070"/>
      <c r="I97" s="112" t="s">
        <v>207</v>
      </c>
      <c r="J97" s="1071" t="s">
        <v>208</v>
      </c>
      <c r="K97" s="1073" t="s">
        <v>209</v>
      </c>
      <c r="L97" s="62"/>
      <c r="M97" s="62"/>
      <c r="N97" s="62"/>
      <c r="O97" s="62"/>
      <c r="P97" s="62"/>
      <c r="Q97" s="62"/>
      <c r="R97" s="62"/>
      <c r="S97" s="62"/>
      <c r="T97" s="62"/>
      <c r="U97" s="62"/>
      <c r="V97" s="62"/>
      <c r="W97" s="62"/>
      <c r="X97" s="62"/>
      <c r="Y97" s="62"/>
      <c r="Z97" s="62"/>
      <c r="AA97" s="62"/>
      <c r="AB97" s="62"/>
      <c r="AC97" s="62"/>
      <c r="AD97" s="62"/>
      <c r="AE97" s="62"/>
      <c r="AF97" s="62"/>
      <c r="AG97" s="62"/>
      <c r="AH97" s="62"/>
      <c r="AI97" s="62"/>
      <c r="AJ97" s="62"/>
      <c r="AK97" s="62"/>
      <c r="AL97" s="62"/>
      <c r="AM97" s="62"/>
      <c r="AN97" s="62"/>
      <c r="AO97" s="62"/>
      <c r="AP97" s="62"/>
      <c r="AQ97" s="62"/>
      <c r="AR97" s="62"/>
      <c r="AS97" s="62"/>
      <c r="AT97" s="62"/>
      <c r="AU97" s="62"/>
      <c r="AV97" s="62"/>
      <c r="AW97" s="62"/>
      <c r="AX97" s="62"/>
      <c r="AY97" s="62"/>
      <c r="AZ97" s="62"/>
      <c r="BA97" s="62"/>
      <c r="BB97" s="62"/>
      <c r="BC97" s="62"/>
      <c r="BD97" s="62"/>
      <c r="BE97" s="62"/>
      <c r="BF97" s="62"/>
      <c r="BG97" s="62"/>
      <c r="BH97" s="62"/>
      <c r="BI97" s="62"/>
      <c r="BJ97" s="62"/>
      <c r="BK97" s="62"/>
      <c r="BL97" s="62"/>
      <c r="BM97" s="62"/>
      <c r="BN97" s="62"/>
      <c r="BO97" s="62"/>
      <c r="BP97" s="62"/>
      <c r="BQ97" s="62"/>
      <c r="BR97" s="62"/>
      <c r="BS97" s="62"/>
      <c r="BT97" s="62"/>
      <c r="BU97" s="62"/>
      <c r="BV97" s="62"/>
      <c r="BW97" s="62"/>
      <c r="BX97" s="62"/>
      <c r="BY97" s="62"/>
      <c r="BZ97" s="62"/>
      <c r="CA97" s="62"/>
      <c r="CB97" s="62"/>
      <c r="CC97" s="62"/>
      <c r="CD97" s="62"/>
      <c r="CE97" s="62"/>
      <c r="CF97" s="62"/>
      <c r="CG97" s="62"/>
      <c r="CH97" s="62"/>
      <c r="CI97" s="62"/>
      <c r="CJ97" s="62"/>
      <c r="CK97" s="62"/>
      <c r="CL97" s="62"/>
      <c r="CM97" s="62"/>
      <c r="CN97" s="62"/>
      <c r="CO97" s="62"/>
      <c r="CP97" s="62"/>
      <c r="CQ97" s="62"/>
      <c r="CR97" s="62"/>
      <c r="CS97" s="62"/>
      <c r="CT97" s="62"/>
    </row>
    <row r="98" spans="1:98" ht="60.75" thickBot="1" x14ac:dyDescent="0.25">
      <c r="A98" s="1065"/>
      <c r="B98" s="1031"/>
      <c r="C98" s="1067"/>
      <c r="D98" s="113" t="s">
        <v>210</v>
      </c>
      <c r="E98" s="51" t="s">
        <v>211</v>
      </c>
      <c r="F98" s="113" t="s">
        <v>212</v>
      </c>
      <c r="G98" s="113" t="s">
        <v>213</v>
      </c>
      <c r="H98" s="117" t="s">
        <v>230</v>
      </c>
      <c r="I98" s="52" t="s">
        <v>215</v>
      </c>
      <c r="J98" s="1072"/>
      <c r="K98" s="1074"/>
      <c r="L98" s="62"/>
      <c r="M98" s="62"/>
      <c r="N98" s="62"/>
      <c r="O98" s="62"/>
      <c r="P98" s="62"/>
      <c r="Q98" s="62"/>
      <c r="R98" s="62"/>
      <c r="S98" s="62"/>
      <c r="T98" s="62"/>
      <c r="U98" s="62"/>
      <c r="V98" s="62"/>
      <c r="W98" s="62"/>
      <c r="X98" s="62"/>
      <c r="Y98" s="62"/>
      <c r="Z98" s="62"/>
      <c r="AA98" s="62"/>
      <c r="AB98" s="62"/>
      <c r="AC98" s="62"/>
      <c r="AD98" s="62"/>
      <c r="AE98" s="62"/>
      <c r="AF98" s="62"/>
      <c r="AG98" s="62"/>
      <c r="AH98" s="62"/>
      <c r="AI98" s="62"/>
      <c r="AJ98" s="62"/>
      <c r="AK98" s="62"/>
      <c r="AL98" s="62"/>
      <c r="AM98" s="62"/>
      <c r="AN98" s="62"/>
      <c r="AO98" s="62"/>
      <c r="AP98" s="62"/>
      <c r="AQ98" s="62"/>
      <c r="AR98" s="62"/>
      <c r="AS98" s="62"/>
      <c r="AT98" s="62"/>
      <c r="AU98" s="62"/>
      <c r="AV98" s="62"/>
      <c r="AW98" s="62"/>
      <c r="AX98" s="62"/>
      <c r="AY98" s="62"/>
      <c r="AZ98" s="62"/>
      <c r="BA98" s="62"/>
      <c r="BB98" s="62"/>
      <c r="BC98" s="62"/>
      <c r="BD98" s="62"/>
      <c r="BE98" s="62"/>
      <c r="BF98" s="62"/>
      <c r="BG98" s="62"/>
      <c r="BH98" s="62"/>
      <c r="BI98" s="62"/>
      <c r="BJ98" s="62"/>
      <c r="BK98" s="62"/>
      <c r="BL98" s="62"/>
      <c r="BM98" s="62"/>
      <c r="BN98" s="62"/>
      <c r="BO98" s="62"/>
      <c r="BP98" s="62"/>
      <c r="BQ98" s="62"/>
      <c r="BR98" s="62"/>
      <c r="BS98" s="62"/>
      <c r="BT98" s="62"/>
      <c r="BU98" s="62"/>
      <c r="BV98" s="62"/>
      <c r="BW98" s="62"/>
      <c r="BX98" s="62"/>
      <c r="BY98" s="62"/>
      <c r="BZ98" s="62"/>
      <c r="CA98" s="62"/>
      <c r="CB98" s="62"/>
      <c r="CC98" s="62"/>
      <c r="CD98" s="62"/>
      <c r="CE98" s="62"/>
      <c r="CF98" s="62"/>
      <c r="CG98" s="62"/>
      <c r="CH98" s="62"/>
      <c r="CI98" s="62"/>
      <c r="CJ98" s="62"/>
      <c r="CK98" s="62"/>
      <c r="CL98" s="62"/>
      <c r="CM98" s="62"/>
      <c r="CN98" s="62"/>
      <c r="CO98" s="62"/>
      <c r="CP98" s="62"/>
      <c r="CQ98" s="62"/>
      <c r="CR98" s="62"/>
      <c r="CS98" s="62"/>
      <c r="CT98" s="62"/>
    </row>
    <row r="99" spans="1:98" x14ac:dyDescent="0.2">
      <c r="A99" s="997" t="str">
        <f>DESCRIPCION!A21</f>
        <v xml:space="preserve">Incumplimiento de ejecución de  actividades programadas en el plan anual de auditorias. </v>
      </c>
      <c r="B99" s="662" t="str">
        <f>DESCRIPCION!D25</f>
        <v xml:space="preserve">Demoras  o  ausencia  en la entrega de elementos de protección personal para prevenir contagio biológico por covid - 19, por parte de la Dirección de Talento Humano, quien lidera el programa de seguridad y salud en el trabajo. </v>
      </c>
      <c r="C99" s="1032" t="s">
        <v>493</v>
      </c>
      <c r="D99" s="1026" t="s">
        <v>216</v>
      </c>
      <c r="E99" s="138" t="s">
        <v>217</v>
      </c>
      <c r="F99" s="71" t="s">
        <v>179</v>
      </c>
      <c r="G99" s="139">
        <f>IF(F99="Asignado",15,0)</f>
        <v>15</v>
      </c>
      <c r="H99" s="1016" t="str">
        <f>IF(AND(G106&gt;0,G106&lt;=85),"Débil",IF(AND(G106&gt;85,G106&lt;=95),"Moderado",IF(G106&gt;96,"Fuerte"," ")))</f>
        <v>Fuerte</v>
      </c>
      <c r="I99" s="1028" t="s">
        <v>201</v>
      </c>
      <c r="J99" s="101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Fuerte</v>
      </c>
      <c r="K99" s="1021" t="str">
        <f>IF(J99="Fuerte","NO",IF(J99=" "," ","SI"))</f>
        <v>NO</v>
      </c>
      <c r="L99" s="62"/>
      <c r="M99" s="62"/>
      <c r="N99" s="62"/>
      <c r="O99" s="62"/>
      <c r="P99" s="62"/>
      <c r="Q99" s="62"/>
      <c r="R99" s="62"/>
      <c r="S99" s="62"/>
      <c r="T99" s="62"/>
      <c r="U99" s="62"/>
      <c r="V99" s="62"/>
      <c r="W99" s="62"/>
      <c r="X99" s="62"/>
      <c r="Y99" s="62"/>
      <c r="Z99" s="62"/>
      <c r="AA99" s="62"/>
      <c r="AB99" s="62"/>
      <c r="AC99" s="62"/>
      <c r="AD99" s="62"/>
      <c r="AE99" s="62"/>
      <c r="AF99" s="62"/>
      <c r="AG99" s="62"/>
      <c r="AH99" s="62"/>
      <c r="AI99" s="62"/>
      <c r="AJ99" s="62"/>
      <c r="AK99" s="62"/>
      <c r="AL99" s="62"/>
      <c r="AM99" s="62"/>
      <c r="AN99" s="62"/>
      <c r="AO99" s="62"/>
      <c r="AP99" s="62"/>
      <c r="AQ99" s="62"/>
      <c r="AR99" s="62"/>
      <c r="AS99" s="62"/>
      <c r="AT99" s="62"/>
      <c r="AU99" s="62"/>
      <c r="AV99" s="62"/>
      <c r="AW99" s="62"/>
      <c r="AX99" s="62"/>
      <c r="AY99" s="62"/>
      <c r="AZ99" s="62"/>
      <c r="BA99" s="62"/>
      <c r="BB99" s="62"/>
      <c r="BC99" s="62"/>
      <c r="BD99" s="62"/>
      <c r="BE99" s="62"/>
      <c r="BF99" s="62"/>
      <c r="BG99" s="62"/>
      <c r="BH99" s="62"/>
      <c r="BI99" s="62"/>
      <c r="BJ99" s="62"/>
      <c r="BK99" s="62"/>
      <c r="BL99" s="62"/>
      <c r="BM99" s="62"/>
      <c r="BN99" s="62"/>
      <c r="BO99" s="62"/>
      <c r="BP99" s="62"/>
      <c r="BQ99" s="62"/>
      <c r="BR99" s="62"/>
      <c r="BS99" s="62"/>
      <c r="BT99" s="62"/>
      <c r="BU99" s="62"/>
      <c r="BV99" s="62"/>
      <c r="BW99" s="62"/>
      <c r="BX99" s="62"/>
      <c r="BY99" s="62"/>
      <c r="BZ99" s="62"/>
      <c r="CA99" s="62"/>
      <c r="CB99" s="62"/>
      <c r="CC99" s="62"/>
      <c r="CD99" s="62"/>
      <c r="CE99" s="62"/>
      <c r="CF99" s="62"/>
      <c r="CG99" s="62"/>
      <c r="CH99" s="62"/>
      <c r="CI99" s="62"/>
      <c r="CJ99" s="62"/>
      <c r="CK99" s="62"/>
      <c r="CL99" s="62"/>
      <c r="CM99" s="62"/>
      <c r="CN99" s="62"/>
      <c r="CO99" s="62"/>
      <c r="CP99" s="62"/>
      <c r="CQ99" s="62"/>
      <c r="CR99" s="62"/>
      <c r="CS99" s="62"/>
      <c r="CT99" s="62"/>
    </row>
    <row r="100" spans="1:98" ht="28.5" x14ac:dyDescent="0.2">
      <c r="A100" s="998"/>
      <c r="B100" s="663"/>
      <c r="C100" s="1033"/>
      <c r="D100" s="1027"/>
      <c r="E100" s="107" t="s">
        <v>218</v>
      </c>
      <c r="F100" s="67" t="s">
        <v>181</v>
      </c>
      <c r="G100" s="66">
        <f>IF(F100="Adecuado",15,0)</f>
        <v>15</v>
      </c>
      <c r="H100" s="1017"/>
      <c r="I100" s="1029"/>
      <c r="J100" s="1017"/>
      <c r="K100" s="1022"/>
      <c r="L100" s="62"/>
      <c r="M100" s="62"/>
      <c r="N100" s="62"/>
      <c r="O100" s="62"/>
      <c r="P100" s="62"/>
      <c r="Q100" s="62"/>
      <c r="R100" s="62"/>
      <c r="S100" s="62"/>
      <c r="T100" s="62"/>
      <c r="U100" s="62"/>
      <c r="V100" s="62"/>
      <c r="W100" s="62"/>
      <c r="X100" s="62"/>
      <c r="Y100" s="62"/>
      <c r="Z100" s="62"/>
      <c r="AA100" s="62"/>
      <c r="AB100" s="62"/>
      <c r="AC100" s="62"/>
      <c r="AD100" s="62"/>
      <c r="AE100" s="62"/>
      <c r="AF100" s="62"/>
      <c r="AG100" s="62"/>
      <c r="AH100" s="62"/>
      <c r="AI100" s="62"/>
      <c r="AJ100" s="62"/>
      <c r="AK100" s="62"/>
      <c r="AL100" s="62"/>
      <c r="AM100" s="62"/>
      <c r="AN100" s="62"/>
      <c r="AO100" s="62"/>
      <c r="AP100" s="62"/>
      <c r="AQ100" s="62"/>
      <c r="AR100" s="62"/>
      <c r="AS100" s="62"/>
      <c r="AT100" s="62"/>
      <c r="AU100" s="62"/>
      <c r="AV100" s="62"/>
      <c r="AW100" s="62"/>
      <c r="AX100" s="62"/>
      <c r="AY100" s="62"/>
      <c r="AZ100" s="62"/>
      <c r="BA100" s="62"/>
      <c r="BB100" s="62"/>
      <c r="BC100" s="62"/>
      <c r="BD100" s="62"/>
      <c r="BE100" s="62"/>
      <c r="BF100" s="62"/>
      <c r="BG100" s="62"/>
      <c r="BH100" s="62"/>
      <c r="BI100" s="62"/>
      <c r="BJ100" s="62"/>
      <c r="BK100" s="62"/>
      <c r="BL100" s="62"/>
      <c r="BM100" s="62"/>
      <c r="BN100" s="62"/>
      <c r="BO100" s="62"/>
      <c r="BP100" s="62"/>
      <c r="BQ100" s="62"/>
      <c r="BR100" s="62"/>
      <c r="BS100" s="62"/>
      <c r="BT100" s="62"/>
      <c r="BU100" s="62"/>
      <c r="BV100" s="62"/>
      <c r="BW100" s="62"/>
      <c r="BX100" s="62"/>
      <c r="BY100" s="62"/>
      <c r="BZ100" s="62"/>
      <c r="CA100" s="62"/>
      <c r="CB100" s="62"/>
      <c r="CC100" s="62"/>
      <c r="CD100" s="62"/>
      <c r="CE100" s="62"/>
      <c r="CF100" s="62"/>
      <c r="CG100" s="62"/>
      <c r="CH100" s="62"/>
      <c r="CI100" s="62"/>
      <c r="CJ100" s="62"/>
      <c r="CK100" s="62"/>
      <c r="CL100" s="62"/>
      <c r="CM100" s="62"/>
      <c r="CN100" s="62"/>
      <c r="CO100" s="62"/>
      <c r="CP100" s="62"/>
      <c r="CQ100" s="62"/>
      <c r="CR100" s="62"/>
      <c r="CS100" s="62"/>
      <c r="CT100" s="62"/>
    </row>
    <row r="101" spans="1:98" ht="42.75" x14ac:dyDescent="0.2">
      <c r="A101" s="998"/>
      <c r="B101" s="663"/>
      <c r="C101" s="1033"/>
      <c r="D101" s="50" t="s">
        <v>219</v>
      </c>
      <c r="E101" s="107" t="s">
        <v>220</v>
      </c>
      <c r="F101" s="67" t="s">
        <v>184</v>
      </c>
      <c r="G101" s="66">
        <f>IF(F101="Oportuna",15,0)</f>
        <v>15</v>
      </c>
      <c r="H101" s="1017"/>
      <c r="I101" s="1029"/>
      <c r="J101" s="1017"/>
      <c r="K101" s="1022"/>
      <c r="L101" s="62"/>
      <c r="M101" s="62"/>
      <c r="N101" s="62"/>
      <c r="O101" s="62"/>
      <c r="P101" s="62"/>
      <c r="Q101" s="62"/>
      <c r="R101" s="62"/>
      <c r="S101" s="62"/>
      <c r="T101" s="62"/>
      <c r="U101" s="62"/>
      <c r="V101" s="62"/>
      <c r="W101" s="62"/>
      <c r="X101" s="62"/>
      <c r="Y101" s="62"/>
      <c r="Z101" s="62"/>
      <c r="AA101" s="62"/>
      <c r="AB101" s="62"/>
      <c r="AC101" s="62"/>
      <c r="AD101" s="62"/>
      <c r="AE101" s="62"/>
      <c r="AF101" s="62"/>
      <c r="AG101" s="62"/>
      <c r="AH101" s="62"/>
      <c r="AI101" s="62"/>
      <c r="AJ101" s="62"/>
      <c r="AK101" s="62"/>
      <c r="AL101" s="62"/>
      <c r="AM101" s="62"/>
      <c r="AN101" s="62"/>
      <c r="AO101" s="62"/>
      <c r="AP101" s="62"/>
      <c r="AQ101" s="62"/>
      <c r="AR101" s="62"/>
      <c r="AS101" s="62"/>
      <c r="AT101" s="62"/>
      <c r="AU101" s="62"/>
      <c r="AV101" s="62"/>
      <c r="AW101" s="62"/>
      <c r="AX101" s="62"/>
      <c r="AY101" s="62"/>
      <c r="AZ101" s="62"/>
      <c r="BA101" s="62"/>
      <c r="BB101" s="62"/>
      <c r="BC101" s="62"/>
      <c r="BD101" s="62"/>
      <c r="BE101" s="62"/>
      <c r="BF101" s="62"/>
      <c r="BG101" s="62"/>
      <c r="BH101" s="62"/>
      <c r="BI101" s="62"/>
      <c r="BJ101" s="62"/>
      <c r="BK101" s="62"/>
      <c r="BL101" s="62"/>
      <c r="BM101" s="62"/>
      <c r="BN101" s="62"/>
      <c r="BO101" s="62"/>
      <c r="BP101" s="62"/>
      <c r="BQ101" s="62"/>
      <c r="BR101" s="62"/>
      <c r="BS101" s="62"/>
      <c r="BT101" s="62"/>
      <c r="BU101" s="62"/>
      <c r="BV101" s="62"/>
      <c r="BW101" s="62"/>
      <c r="BX101" s="62"/>
      <c r="BY101" s="62"/>
      <c r="BZ101" s="62"/>
      <c r="CA101" s="62"/>
      <c r="CB101" s="62"/>
      <c r="CC101" s="62"/>
      <c r="CD101" s="62"/>
      <c r="CE101" s="62"/>
      <c r="CF101" s="62"/>
      <c r="CG101" s="62"/>
      <c r="CH101" s="62"/>
      <c r="CI101" s="62"/>
      <c r="CJ101" s="62"/>
      <c r="CK101" s="62"/>
      <c r="CL101" s="62"/>
      <c r="CM101" s="62"/>
      <c r="CN101" s="62"/>
      <c r="CO101" s="62"/>
      <c r="CP101" s="62"/>
      <c r="CQ101" s="62"/>
      <c r="CR101" s="62"/>
      <c r="CS101" s="62"/>
      <c r="CT101" s="62"/>
    </row>
    <row r="102" spans="1:98" ht="42.75" x14ac:dyDescent="0.2">
      <c r="A102" s="998"/>
      <c r="B102" s="663"/>
      <c r="C102" s="1033"/>
      <c r="D102" s="50" t="s">
        <v>221</v>
      </c>
      <c r="E102" s="107" t="s">
        <v>222</v>
      </c>
      <c r="F102" s="234" t="s">
        <v>187</v>
      </c>
      <c r="G102" s="66">
        <f>IF(F102="Prevenir",15,IF(F102="Detectar",10,0))</f>
        <v>15</v>
      </c>
      <c r="H102" s="1017"/>
      <c r="I102" s="1029"/>
      <c r="J102" s="1017"/>
      <c r="K102" s="1022"/>
      <c r="L102" s="62"/>
      <c r="M102" s="62"/>
      <c r="N102" s="62"/>
      <c r="O102" s="62"/>
      <c r="P102" s="62"/>
      <c r="Q102" s="62"/>
      <c r="R102" s="62"/>
      <c r="S102" s="62"/>
      <c r="T102" s="62"/>
      <c r="U102" s="62"/>
      <c r="V102" s="62"/>
      <c r="W102" s="62"/>
      <c r="X102" s="62"/>
      <c r="Y102" s="62"/>
      <c r="Z102" s="62"/>
      <c r="AA102" s="62"/>
      <c r="AB102" s="62"/>
      <c r="AC102" s="62"/>
      <c r="AD102" s="62"/>
      <c r="AE102" s="62"/>
      <c r="AF102" s="62"/>
      <c r="AG102" s="62"/>
      <c r="AH102" s="62"/>
      <c r="AI102" s="62"/>
      <c r="AJ102" s="62"/>
      <c r="AK102" s="62"/>
      <c r="AL102" s="62"/>
      <c r="AM102" s="62"/>
      <c r="AN102" s="62"/>
      <c r="AO102" s="62"/>
      <c r="AP102" s="62"/>
      <c r="AQ102" s="62"/>
      <c r="AR102" s="62"/>
      <c r="AS102" s="62"/>
      <c r="AT102" s="62"/>
      <c r="AU102" s="62"/>
      <c r="AV102" s="62"/>
      <c r="AW102" s="62"/>
      <c r="AX102" s="62"/>
      <c r="AY102" s="62"/>
      <c r="AZ102" s="62"/>
      <c r="BA102" s="62"/>
      <c r="BB102" s="62"/>
      <c r="BC102" s="62"/>
      <c r="BD102" s="62"/>
      <c r="BE102" s="62"/>
      <c r="BF102" s="62"/>
      <c r="BG102" s="62"/>
      <c r="BH102" s="62"/>
      <c r="BI102" s="62"/>
      <c r="BJ102" s="62"/>
      <c r="BK102" s="62"/>
      <c r="BL102" s="62"/>
      <c r="BM102" s="62"/>
      <c r="BN102" s="62"/>
      <c r="BO102" s="62"/>
      <c r="BP102" s="62"/>
      <c r="BQ102" s="62"/>
      <c r="BR102" s="62"/>
      <c r="BS102" s="62"/>
      <c r="BT102" s="62"/>
      <c r="BU102" s="62"/>
      <c r="BV102" s="62"/>
      <c r="BW102" s="62"/>
      <c r="BX102" s="62"/>
      <c r="BY102" s="62"/>
      <c r="BZ102" s="62"/>
      <c r="CA102" s="62"/>
      <c r="CB102" s="62"/>
      <c r="CC102" s="62"/>
      <c r="CD102" s="62"/>
      <c r="CE102" s="62"/>
      <c r="CF102" s="62"/>
      <c r="CG102" s="62"/>
      <c r="CH102" s="62"/>
      <c r="CI102" s="62"/>
      <c r="CJ102" s="62"/>
      <c r="CK102" s="62"/>
      <c r="CL102" s="62"/>
      <c r="CM102" s="62"/>
      <c r="CN102" s="62"/>
      <c r="CO102" s="62"/>
      <c r="CP102" s="62"/>
      <c r="CQ102" s="62"/>
      <c r="CR102" s="62"/>
      <c r="CS102" s="62"/>
      <c r="CT102" s="62"/>
    </row>
    <row r="103" spans="1:98" ht="28.5" x14ac:dyDescent="0.2">
      <c r="A103" s="998"/>
      <c r="B103" s="663"/>
      <c r="C103" s="1033"/>
      <c r="D103" s="50" t="s">
        <v>223</v>
      </c>
      <c r="E103" s="107" t="s">
        <v>224</v>
      </c>
      <c r="F103" s="67" t="s">
        <v>191</v>
      </c>
      <c r="G103" s="66">
        <f>IF(F103="Confiable",15,0)</f>
        <v>15</v>
      </c>
      <c r="H103" s="1017"/>
      <c r="I103" s="1029"/>
      <c r="J103" s="1017"/>
      <c r="K103" s="102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62"/>
      <c r="AZ103" s="62"/>
      <c r="BA103" s="62"/>
      <c r="BB103" s="62"/>
      <c r="BC103" s="62"/>
      <c r="BD103" s="62"/>
      <c r="BE103" s="62"/>
      <c r="BF103" s="62"/>
      <c r="BG103" s="62"/>
      <c r="BH103" s="62"/>
      <c r="BI103" s="62"/>
      <c r="BJ103" s="62"/>
      <c r="BK103" s="62"/>
      <c r="BL103" s="62"/>
      <c r="BM103" s="62"/>
      <c r="BN103" s="62"/>
      <c r="BO103" s="62"/>
      <c r="BP103" s="62"/>
      <c r="BQ103" s="62"/>
      <c r="BR103" s="62"/>
      <c r="BS103" s="62"/>
      <c r="BT103" s="62"/>
      <c r="BU103" s="62"/>
      <c r="BV103" s="62"/>
      <c r="BW103" s="62"/>
      <c r="BX103" s="62"/>
      <c r="BY103" s="62"/>
      <c r="BZ103" s="62"/>
      <c r="CA103" s="62"/>
      <c r="CB103" s="62"/>
      <c r="CC103" s="62"/>
      <c r="CD103" s="62"/>
      <c r="CE103" s="62"/>
      <c r="CF103" s="62"/>
      <c r="CG103" s="62"/>
      <c r="CH103" s="62"/>
      <c r="CI103" s="62"/>
      <c r="CJ103" s="62"/>
      <c r="CK103" s="62"/>
      <c r="CL103" s="62"/>
      <c r="CM103" s="62"/>
      <c r="CN103" s="62"/>
      <c r="CO103" s="62"/>
      <c r="CP103" s="62"/>
      <c r="CQ103" s="62"/>
      <c r="CR103" s="62"/>
      <c r="CS103" s="62"/>
      <c r="CT103" s="62"/>
    </row>
    <row r="104" spans="1:98" ht="42.75" x14ac:dyDescent="0.2">
      <c r="A104" s="998"/>
      <c r="B104" s="663"/>
      <c r="C104" s="1033"/>
      <c r="D104" s="50" t="s">
        <v>225</v>
      </c>
      <c r="E104" s="107" t="s">
        <v>226</v>
      </c>
      <c r="F104" s="234" t="s">
        <v>194</v>
      </c>
      <c r="G104" s="66">
        <f>IF(F104="Se investigan y se resuelven oportunamente",15,0)</f>
        <v>15</v>
      </c>
      <c r="H104" s="1017"/>
      <c r="I104" s="1029"/>
      <c r="J104" s="1017"/>
      <c r="K104" s="102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62"/>
      <c r="AZ104" s="62"/>
      <c r="BA104" s="62"/>
      <c r="BB104" s="62"/>
      <c r="BC104" s="62"/>
      <c r="BD104" s="62"/>
      <c r="BE104" s="62"/>
      <c r="BF104" s="62"/>
      <c r="BG104" s="62"/>
      <c r="BH104" s="62"/>
      <c r="BI104" s="62"/>
      <c r="BJ104" s="62"/>
      <c r="BK104" s="62"/>
      <c r="BL104" s="62"/>
      <c r="BM104" s="62"/>
      <c r="BN104" s="62"/>
      <c r="BO104" s="62"/>
      <c r="BP104" s="62"/>
      <c r="BQ104" s="62"/>
      <c r="BR104" s="62"/>
      <c r="BS104" s="62"/>
      <c r="BT104" s="62"/>
      <c r="BU104" s="62"/>
      <c r="BV104" s="62"/>
      <c r="BW104" s="62"/>
      <c r="BX104" s="62"/>
      <c r="BY104" s="62"/>
      <c r="BZ104" s="62"/>
      <c r="CA104" s="62"/>
      <c r="CB104" s="62"/>
      <c r="CC104" s="62"/>
      <c r="CD104" s="62"/>
      <c r="CE104" s="62"/>
      <c r="CF104" s="62"/>
      <c r="CG104" s="62"/>
      <c r="CH104" s="62"/>
      <c r="CI104" s="62"/>
      <c r="CJ104" s="62"/>
      <c r="CK104" s="62"/>
      <c r="CL104" s="62"/>
      <c r="CM104" s="62"/>
      <c r="CN104" s="62"/>
      <c r="CO104" s="62"/>
      <c r="CP104" s="62"/>
      <c r="CQ104" s="62"/>
      <c r="CR104" s="62"/>
      <c r="CS104" s="62"/>
      <c r="CT104" s="62"/>
    </row>
    <row r="105" spans="1:98" ht="28.5" x14ac:dyDescent="0.2">
      <c r="A105" s="999"/>
      <c r="B105" s="664"/>
      <c r="C105" s="1036"/>
      <c r="D105" s="45" t="s">
        <v>227</v>
      </c>
      <c r="E105" s="107" t="s">
        <v>228</v>
      </c>
      <c r="F105" s="67" t="s">
        <v>197</v>
      </c>
      <c r="G105" s="66">
        <f>IF(F105="Completa",10,IF(F105="Incompleta",5,0))</f>
        <v>10</v>
      </c>
      <c r="H105" s="1018"/>
      <c r="I105" s="1030"/>
      <c r="J105" s="1018"/>
      <c r="K105" s="1023"/>
    </row>
    <row r="106" spans="1:98" ht="15.75" thickBot="1" x14ac:dyDescent="0.25">
      <c r="A106" s="133"/>
      <c r="B106" s="134"/>
      <c r="C106" s="56"/>
      <c r="D106" s="57"/>
      <c r="E106" s="58" t="s">
        <v>229</v>
      </c>
      <c r="F106" s="16"/>
      <c r="G106" s="16">
        <f>SUM(G99:G105)</f>
        <v>100</v>
      </c>
      <c r="H106" s="144"/>
      <c r="I106" s="145"/>
      <c r="J106" s="145"/>
      <c r="K106" s="146"/>
    </row>
    <row r="107" spans="1:98" ht="15" thickBot="1" x14ac:dyDescent="0.25"/>
    <row r="108" spans="1:98" ht="30" customHeight="1" x14ac:dyDescent="0.2">
      <c r="A108" s="1064" t="s">
        <v>87</v>
      </c>
      <c r="B108" s="1009" t="s">
        <v>232</v>
      </c>
      <c r="C108" s="1066" t="s">
        <v>205</v>
      </c>
      <c r="D108" s="1068" t="s">
        <v>206</v>
      </c>
      <c r="E108" s="1069"/>
      <c r="F108" s="1069"/>
      <c r="G108" s="1069"/>
      <c r="H108" s="1070"/>
      <c r="I108" s="112" t="s">
        <v>207</v>
      </c>
      <c r="J108" s="1071" t="s">
        <v>208</v>
      </c>
      <c r="K108" s="1073" t="s">
        <v>209</v>
      </c>
    </row>
    <row r="109" spans="1:98" ht="60.75" thickBot="1" x14ac:dyDescent="0.25">
      <c r="A109" s="1065"/>
      <c r="B109" s="1031"/>
      <c r="C109" s="1067"/>
      <c r="D109" s="113" t="s">
        <v>210</v>
      </c>
      <c r="E109" s="51" t="s">
        <v>211</v>
      </c>
      <c r="F109" s="113" t="s">
        <v>212</v>
      </c>
      <c r="G109" s="113" t="s">
        <v>213</v>
      </c>
      <c r="H109" s="117" t="s">
        <v>230</v>
      </c>
      <c r="I109" s="52" t="s">
        <v>215</v>
      </c>
      <c r="J109" s="1072"/>
      <c r="K109" s="1074"/>
    </row>
    <row r="110" spans="1:98" ht="14.25" customHeight="1" x14ac:dyDescent="0.2">
      <c r="A110" s="997" t="str">
        <f>'IDENTIFICACION DE RIESGOS G Y C'!E21</f>
        <v xml:space="preserve">Incumplimiento de ejecución de  actividades programadas en el plan anual de auditorias. </v>
      </c>
      <c r="B110" s="1077" t="str">
        <f>DESCRIPCION!D21</f>
        <v xml:space="preserve">Incremento de la morbilidad y mortalidad por contagio del virus covid -19. </v>
      </c>
      <c r="C110" s="1080" t="s">
        <v>493</v>
      </c>
      <c r="D110" s="1026" t="s">
        <v>216</v>
      </c>
      <c r="E110" s="138" t="s">
        <v>217</v>
      </c>
      <c r="F110" s="71" t="s">
        <v>179</v>
      </c>
      <c r="G110" s="139">
        <f>IF(F110="Asignado",15,0)</f>
        <v>15</v>
      </c>
      <c r="H110" s="1016" t="str">
        <f>IF(AND(G117&gt;0,G117&lt;=85),"Débil",IF(AND(G117&gt;85,G117&lt;=95),"Moderado",IF(G117&gt;96,"Fuerte"," ")))</f>
        <v>Fuerte</v>
      </c>
      <c r="I110" s="1028" t="s">
        <v>201</v>
      </c>
      <c r="J110" s="101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Fuerte</v>
      </c>
      <c r="K110" s="1021" t="str">
        <f>IF(J110="Fuerte","NO",IF(J110=" "," ","SI"))</f>
        <v>NO</v>
      </c>
    </row>
    <row r="111" spans="1:98" ht="28.5" x14ac:dyDescent="0.2">
      <c r="A111" s="998"/>
      <c r="B111" s="1078"/>
      <c r="C111" s="1081"/>
      <c r="D111" s="1027"/>
      <c r="E111" s="107" t="s">
        <v>218</v>
      </c>
      <c r="F111" s="67" t="s">
        <v>181</v>
      </c>
      <c r="G111" s="66">
        <f>IF(F111="Adecuado",15,0)</f>
        <v>15</v>
      </c>
      <c r="H111" s="1017"/>
      <c r="I111" s="1029"/>
      <c r="J111" s="1017"/>
      <c r="K111" s="1022"/>
    </row>
    <row r="112" spans="1:98" ht="42.75" x14ac:dyDescent="0.2">
      <c r="A112" s="998"/>
      <c r="B112" s="1078"/>
      <c r="C112" s="1081"/>
      <c r="D112" s="50" t="s">
        <v>219</v>
      </c>
      <c r="E112" s="107" t="s">
        <v>220</v>
      </c>
      <c r="F112" s="67" t="s">
        <v>184</v>
      </c>
      <c r="G112" s="66">
        <f>IF(F112="Oportuna",15,0)</f>
        <v>15</v>
      </c>
      <c r="H112" s="1017"/>
      <c r="I112" s="1029"/>
      <c r="J112" s="1017"/>
      <c r="K112" s="1022"/>
    </row>
    <row r="113" spans="1:11" ht="42.75" x14ac:dyDescent="0.2">
      <c r="A113" s="998"/>
      <c r="B113" s="1078"/>
      <c r="C113" s="1081"/>
      <c r="D113" s="50" t="s">
        <v>221</v>
      </c>
      <c r="E113" s="107" t="s">
        <v>222</v>
      </c>
      <c r="F113" s="234" t="s">
        <v>187</v>
      </c>
      <c r="G113" s="66">
        <f>IF(F113="Prevenir",15,IF(F113="Detectar",10,0))</f>
        <v>15</v>
      </c>
      <c r="H113" s="1017"/>
      <c r="I113" s="1029"/>
      <c r="J113" s="1017"/>
      <c r="K113" s="1022"/>
    </row>
    <row r="114" spans="1:11" ht="28.5" x14ac:dyDescent="0.2">
      <c r="A114" s="998"/>
      <c r="B114" s="1078"/>
      <c r="C114" s="1081"/>
      <c r="D114" s="50" t="s">
        <v>223</v>
      </c>
      <c r="E114" s="107" t="s">
        <v>224</v>
      </c>
      <c r="F114" s="67" t="s">
        <v>191</v>
      </c>
      <c r="G114" s="66">
        <f>IF(F114="Confiable",15,0)</f>
        <v>15</v>
      </c>
      <c r="H114" s="1017"/>
      <c r="I114" s="1029"/>
      <c r="J114" s="1017"/>
      <c r="K114" s="1022"/>
    </row>
    <row r="115" spans="1:11" ht="42.75" x14ac:dyDescent="0.2">
      <c r="A115" s="998"/>
      <c r="B115" s="1078"/>
      <c r="C115" s="1081"/>
      <c r="D115" s="50" t="s">
        <v>225</v>
      </c>
      <c r="E115" s="107" t="s">
        <v>226</v>
      </c>
      <c r="F115" s="234" t="s">
        <v>194</v>
      </c>
      <c r="G115" s="66">
        <f>IF(F115="Se investigan y se resuelven oportunamente",15,0)</f>
        <v>15</v>
      </c>
      <c r="H115" s="1017"/>
      <c r="I115" s="1029"/>
      <c r="J115" s="1017"/>
      <c r="K115" s="1022"/>
    </row>
    <row r="116" spans="1:11" ht="28.5" x14ac:dyDescent="0.2">
      <c r="A116" s="999"/>
      <c r="B116" s="1079"/>
      <c r="C116" s="1082"/>
      <c r="D116" s="45" t="s">
        <v>227</v>
      </c>
      <c r="E116" s="107" t="s">
        <v>228</v>
      </c>
      <c r="F116" s="67" t="s">
        <v>197</v>
      </c>
      <c r="G116" s="66">
        <f>IF(F116="Completa",10,IF(F116="Incompleta",5,0))</f>
        <v>10</v>
      </c>
      <c r="H116" s="1018"/>
      <c r="I116" s="1030"/>
      <c r="J116" s="1018"/>
      <c r="K116" s="1023"/>
    </row>
    <row r="117" spans="1:11" ht="15.75" thickBot="1" x14ac:dyDescent="0.25">
      <c r="A117" s="133"/>
      <c r="B117" s="134"/>
      <c r="C117" s="56"/>
      <c r="D117" s="57"/>
      <c r="E117" s="58" t="s">
        <v>229</v>
      </c>
      <c r="F117" s="16"/>
      <c r="G117" s="16">
        <f>SUM(G110:G116)</f>
        <v>100</v>
      </c>
      <c r="H117" s="144"/>
      <c r="I117" s="145"/>
      <c r="J117" s="145"/>
      <c r="K117" s="146"/>
    </row>
    <row r="118" spans="1:11" ht="15" thickBot="1" x14ac:dyDescent="0.25"/>
    <row r="119" spans="1:11" ht="30" x14ac:dyDescent="0.2">
      <c r="A119" s="1064" t="s">
        <v>87</v>
      </c>
      <c r="B119" s="1009" t="s">
        <v>232</v>
      </c>
      <c r="C119" s="1066" t="s">
        <v>205</v>
      </c>
      <c r="D119" s="1068" t="s">
        <v>206</v>
      </c>
      <c r="E119" s="1069"/>
      <c r="F119" s="1069"/>
      <c r="G119" s="1069"/>
      <c r="H119" s="1070"/>
      <c r="I119" s="112" t="s">
        <v>207</v>
      </c>
      <c r="J119" s="1071" t="s">
        <v>208</v>
      </c>
      <c r="K119" s="1073" t="s">
        <v>209</v>
      </c>
    </row>
    <row r="120" spans="1:11" ht="60.75" thickBot="1" x14ac:dyDescent="0.25">
      <c r="A120" s="1065"/>
      <c r="B120" s="1031"/>
      <c r="C120" s="1067"/>
      <c r="D120" s="113" t="s">
        <v>210</v>
      </c>
      <c r="E120" s="51" t="s">
        <v>211</v>
      </c>
      <c r="F120" s="113" t="s">
        <v>212</v>
      </c>
      <c r="G120" s="113" t="s">
        <v>213</v>
      </c>
      <c r="H120" s="117" t="s">
        <v>230</v>
      </c>
      <c r="I120" s="52" t="s">
        <v>215</v>
      </c>
      <c r="J120" s="1072"/>
      <c r="K120" s="1074"/>
    </row>
    <row r="121" spans="1:11" x14ac:dyDescent="0.2">
      <c r="A121" s="997" t="str">
        <f>'IDENTIFICACION DE RIESGOS G Y C'!E21</f>
        <v xml:space="preserve">Incumplimiento de ejecución de  actividades programadas en el plan anual de auditorias. </v>
      </c>
      <c r="B121" s="1077" t="str">
        <f>DESCRIPCION!D22</f>
        <v xml:space="preserve">Ausencia de vacuna contra el covid -19 y de medicamentos antivirales </v>
      </c>
      <c r="C121" s="1032" t="s">
        <v>493</v>
      </c>
      <c r="D121" s="1026" t="s">
        <v>216</v>
      </c>
      <c r="E121" s="138" t="s">
        <v>217</v>
      </c>
      <c r="F121" s="71" t="s">
        <v>179</v>
      </c>
      <c r="G121" s="139">
        <f>IF(F121="Asignado",15,0)</f>
        <v>15</v>
      </c>
      <c r="H121" s="1016" t="str">
        <f>IF(AND(G128&gt;0,G128&lt;=85),"Débil",IF(AND(G128&gt;85,G128&lt;=95),"Moderado",IF(G128&gt;96,"Fuerte"," ")))</f>
        <v>Fuerte</v>
      </c>
      <c r="I121" s="1028" t="s">
        <v>201</v>
      </c>
      <c r="J121" s="1016"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Fuerte</v>
      </c>
      <c r="K121" s="1021" t="str">
        <f>IF(J121="Fuerte","NO",IF(J121=" "," ","SI"))</f>
        <v>NO</v>
      </c>
    </row>
    <row r="122" spans="1:11" ht="28.5" x14ac:dyDescent="0.2">
      <c r="A122" s="998"/>
      <c r="B122" s="1078"/>
      <c r="C122" s="1033"/>
      <c r="D122" s="1027"/>
      <c r="E122" s="107" t="s">
        <v>218</v>
      </c>
      <c r="F122" s="67" t="s">
        <v>181</v>
      </c>
      <c r="G122" s="66">
        <f>IF(F122="Adecuado",15,0)</f>
        <v>15</v>
      </c>
      <c r="H122" s="1017"/>
      <c r="I122" s="1029"/>
      <c r="J122" s="1017"/>
      <c r="K122" s="1022"/>
    </row>
    <row r="123" spans="1:11" ht="42.75" x14ac:dyDescent="0.2">
      <c r="A123" s="998"/>
      <c r="B123" s="1078"/>
      <c r="C123" s="1033"/>
      <c r="D123" s="50" t="s">
        <v>219</v>
      </c>
      <c r="E123" s="107" t="s">
        <v>220</v>
      </c>
      <c r="F123" s="67" t="s">
        <v>184</v>
      </c>
      <c r="G123" s="66">
        <f>IF(F123="Oportuna",15,0)</f>
        <v>15</v>
      </c>
      <c r="H123" s="1017"/>
      <c r="I123" s="1029"/>
      <c r="J123" s="1017"/>
      <c r="K123" s="1022"/>
    </row>
    <row r="124" spans="1:11" ht="42.75" x14ac:dyDescent="0.2">
      <c r="A124" s="998"/>
      <c r="B124" s="1078"/>
      <c r="C124" s="1033"/>
      <c r="D124" s="50" t="s">
        <v>221</v>
      </c>
      <c r="E124" s="107" t="s">
        <v>222</v>
      </c>
      <c r="F124" s="234" t="s">
        <v>187</v>
      </c>
      <c r="G124" s="66">
        <f>IF(F124="Prevenir",15,IF(F124="Detectar",10,0))</f>
        <v>15</v>
      </c>
      <c r="H124" s="1017"/>
      <c r="I124" s="1029"/>
      <c r="J124" s="1017"/>
      <c r="K124" s="1022"/>
    </row>
    <row r="125" spans="1:11" ht="28.5" x14ac:dyDescent="0.2">
      <c r="A125" s="998"/>
      <c r="B125" s="1078"/>
      <c r="C125" s="1033"/>
      <c r="D125" s="50" t="s">
        <v>223</v>
      </c>
      <c r="E125" s="107" t="s">
        <v>224</v>
      </c>
      <c r="F125" s="67" t="s">
        <v>191</v>
      </c>
      <c r="G125" s="66">
        <f>IF(F125="Confiable",15,0)</f>
        <v>15</v>
      </c>
      <c r="H125" s="1017"/>
      <c r="I125" s="1029"/>
      <c r="J125" s="1017"/>
      <c r="K125" s="1022"/>
    </row>
    <row r="126" spans="1:11" ht="42.75" x14ac:dyDescent="0.2">
      <c r="A126" s="998"/>
      <c r="B126" s="1078"/>
      <c r="C126" s="1033"/>
      <c r="D126" s="50" t="s">
        <v>225</v>
      </c>
      <c r="E126" s="107" t="s">
        <v>226</v>
      </c>
      <c r="F126" s="234" t="s">
        <v>194</v>
      </c>
      <c r="G126" s="66">
        <f>IF(F126="Se investigan y se resuelven oportunamente",15,0)</f>
        <v>15</v>
      </c>
      <c r="H126" s="1017"/>
      <c r="I126" s="1029"/>
      <c r="J126" s="1017"/>
      <c r="K126" s="1022"/>
    </row>
    <row r="127" spans="1:11" ht="28.5" x14ac:dyDescent="0.2">
      <c r="A127" s="999"/>
      <c r="B127" s="1079"/>
      <c r="C127" s="1036"/>
      <c r="D127" s="45" t="s">
        <v>227</v>
      </c>
      <c r="E127" s="107" t="s">
        <v>228</v>
      </c>
      <c r="F127" s="67" t="s">
        <v>197</v>
      </c>
      <c r="G127" s="66">
        <f>IF(F127="Completa",10,IF(F127="Incompleta",5,0))</f>
        <v>10</v>
      </c>
      <c r="H127" s="1018"/>
      <c r="I127" s="1030"/>
      <c r="J127" s="1018"/>
      <c r="K127" s="1023"/>
    </row>
    <row r="128" spans="1:11" ht="15.75" thickBot="1" x14ac:dyDescent="0.25">
      <c r="A128" s="133"/>
      <c r="B128" s="134"/>
      <c r="C128" s="56"/>
      <c r="D128" s="57"/>
      <c r="E128" s="58" t="s">
        <v>229</v>
      </c>
      <c r="F128" s="16"/>
      <c r="G128" s="16">
        <f>SUM(G121:G127)</f>
        <v>100</v>
      </c>
      <c r="H128" s="144"/>
      <c r="I128" s="145"/>
      <c r="J128" s="145"/>
      <c r="K128" s="146"/>
    </row>
    <row r="129" spans="1:11" ht="15" thickBot="1" x14ac:dyDescent="0.25"/>
    <row r="130" spans="1:11" ht="30" x14ac:dyDescent="0.2">
      <c r="A130" s="1064" t="s">
        <v>87</v>
      </c>
      <c r="B130" s="1009" t="s">
        <v>232</v>
      </c>
      <c r="C130" s="1066" t="s">
        <v>205</v>
      </c>
      <c r="D130" s="1068" t="s">
        <v>206</v>
      </c>
      <c r="E130" s="1069"/>
      <c r="F130" s="1069"/>
      <c r="G130" s="1069"/>
      <c r="H130" s="1070"/>
      <c r="I130" s="112" t="s">
        <v>207</v>
      </c>
      <c r="J130" s="1071" t="s">
        <v>208</v>
      </c>
      <c r="K130" s="1073" t="s">
        <v>209</v>
      </c>
    </row>
    <row r="131" spans="1:11" ht="60.75" thickBot="1" x14ac:dyDescent="0.25">
      <c r="A131" s="1065"/>
      <c r="B131" s="1031"/>
      <c r="C131" s="1067"/>
      <c r="D131" s="113" t="s">
        <v>210</v>
      </c>
      <c r="E131" s="51" t="s">
        <v>211</v>
      </c>
      <c r="F131" s="113" t="s">
        <v>212</v>
      </c>
      <c r="G131" s="113" t="s">
        <v>213</v>
      </c>
      <c r="H131" s="117" t="s">
        <v>230</v>
      </c>
      <c r="I131" s="52" t="s">
        <v>215</v>
      </c>
      <c r="J131" s="1072"/>
      <c r="K131" s="1074"/>
    </row>
    <row r="132" spans="1:11" x14ac:dyDescent="0.2">
      <c r="A132" s="997" t="str">
        <f>'IDENTIFICACION DE RIESGOS G Y C'!E21</f>
        <v xml:space="preserve">Incumplimiento de ejecución de  actividades programadas en el plan anual de auditorias. </v>
      </c>
      <c r="B132" s="1077" t="str">
        <f>DESCRIPCION!D23</f>
        <v>Propagación del coronavirus covid -19 a pesar de los esfuerzos estatales y de la sociedad</v>
      </c>
      <c r="C132" s="1032" t="s">
        <v>493</v>
      </c>
      <c r="D132" s="1026" t="s">
        <v>216</v>
      </c>
      <c r="E132" s="138" t="s">
        <v>217</v>
      </c>
      <c r="F132" s="71" t="s">
        <v>179</v>
      </c>
      <c r="G132" s="139">
        <f>IF(F132="Asignado",15,0)</f>
        <v>15</v>
      </c>
      <c r="H132" s="1016" t="str">
        <f>IF(AND(G139&gt;0,G139&lt;=85),"Débil",IF(AND(G139&gt;85,G139&lt;=95),"Moderado",IF(G139&gt;96,"Fuerte"," ")))</f>
        <v>Fuerte</v>
      </c>
      <c r="I132" s="1028" t="s">
        <v>201</v>
      </c>
      <c r="J132" s="1016"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Fuerte</v>
      </c>
      <c r="K132" s="1021" t="str">
        <f>IF(J132="Fuerte","NO",IF(J132=" "," ","SI"))</f>
        <v>NO</v>
      </c>
    </row>
    <row r="133" spans="1:11" ht="28.5" x14ac:dyDescent="0.2">
      <c r="A133" s="998"/>
      <c r="B133" s="1078"/>
      <c r="C133" s="1083"/>
      <c r="D133" s="1027"/>
      <c r="E133" s="107" t="s">
        <v>218</v>
      </c>
      <c r="F133" s="67" t="s">
        <v>181</v>
      </c>
      <c r="G133" s="66">
        <f>IF(F133="Adecuado",15,0)</f>
        <v>15</v>
      </c>
      <c r="H133" s="1017"/>
      <c r="I133" s="1029"/>
      <c r="J133" s="1017"/>
      <c r="K133" s="1022"/>
    </row>
    <row r="134" spans="1:11" ht="42.75" x14ac:dyDescent="0.2">
      <c r="A134" s="998"/>
      <c r="B134" s="1078"/>
      <c r="C134" s="1083"/>
      <c r="D134" s="50" t="s">
        <v>219</v>
      </c>
      <c r="E134" s="107" t="s">
        <v>220</v>
      </c>
      <c r="F134" s="67" t="s">
        <v>184</v>
      </c>
      <c r="G134" s="66">
        <f>IF(F134="Oportuna",15,0)</f>
        <v>15</v>
      </c>
      <c r="H134" s="1017"/>
      <c r="I134" s="1029"/>
      <c r="J134" s="1017"/>
      <c r="K134" s="1022"/>
    </row>
    <row r="135" spans="1:11" ht="42.75" x14ac:dyDescent="0.2">
      <c r="A135" s="998"/>
      <c r="B135" s="1078"/>
      <c r="C135" s="1083"/>
      <c r="D135" s="50" t="s">
        <v>221</v>
      </c>
      <c r="E135" s="107" t="s">
        <v>222</v>
      </c>
      <c r="F135" s="234" t="s">
        <v>187</v>
      </c>
      <c r="G135" s="66">
        <f>IF(F135="Prevenir",15,IF(F135="Detectar",10,0))</f>
        <v>15</v>
      </c>
      <c r="H135" s="1017"/>
      <c r="I135" s="1029"/>
      <c r="J135" s="1017"/>
      <c r="K135" s="1022"/>
    </row>
    <row r="136" spans="1:11" ht="28.5" x14ac:dyDescent="0.2">
      <c r="A136" s="998"/>
      <c r="B136" s="1078"/>
      <c r="C136" s="1083"/>
      <c r="D136" s="50" t="s">
        <v>223</v>
      </c>
      <c r="E136" s="107" t="s">
        <v>224</v>
      </c>
      <c r="F136" s="67" t="s">
        <v>191</v>
      </c>
      <c r="G136" s="66">
        <f>IF(F136="Confiable",15,0)</f>
        <v>15</v>
      </c>
      <c r="H136" s="1017"/>
      <c r="I136" s="1029"/>
      <c r="J136" s="1017"/>
      <c r="K136" s="1022"/>
    </row>
    <row r="137" spans="1:11" ht="42.75" x14ac:dyDescent="0.2">
      <c r="A137" s="998"/>
      <c r="B137" s="1078"/>
      <c r="C137" s="1083"/>
      <c r="D137" s="50" t="s">
        <v>225</v>
      </c>
      <c r="E137" s="107" t="s">
        <v>226</v>
      </c>
      <c r="F137" s="234" t="s">
        <v>194</v>
      </c>
      <c r="G137" s="66">
        <f>IF(F137="Se investigan y se resuelven oportunamente",15,0)</f>
        <v>15</v>
      </c>
      <c r="H137" s="1017"/>
      <c r="I137" s="1029"/>
      <c r="J137" s="1017"/>
      <c r="K137" s="1022"/>
    </row>
    <row r="138" spans="1:11" ht="28.5" x14ac:dyDescent="0.2">
      <c r="A138" s="999"/>
      <c r="B138" s="1079"/>
      <c r="C138" s="1084"/>
      <c r="D138" s="45" t="s">
        <v>227</v>
      </c>
      <c r="E138" s="107" t="s">
        <v>228</v>
      </c>
      <c r="F138" s="67" t="s">
        <v>197</v>
      </c>
      <c r="G138" s="66">
        <f>IF(F138="Completa",10,IF(F138="Incompleta",5,0))</f>
        <v>10</v>
      </c>
      <c r="H138" s="1018"/>
      <c r="I138" s="1030"/>
      <c r="J138" s="1018"/>
      <c r="K138" s="1023"/>
    </row>
    <row r="139" spans="1:11" ht="15.75" thickBot="1" x14ac:dyDescent="0.25">
      <c r="A139" s="133"/>
      <c r="B139" s="134"/>
      <c r="C139" s="56"/>
      <c r="D139" s="57"/>
      <c r="E139" s="58" t="s">
        <v>229</v>
      </c>
      <c r="F139" s="16"/>
      <c r="G139" s="16">
        <f>SUM(G132:G138)</f>
        <v>100</v>
      </c>
      <c r="H139" s="144"/>
      <c r="I139" s="145"/>
      <c r="J139" s="145"/>
      <c r="K139" s="146"/>
    </row>
    <row r="140" spans="1:11" ht="15" thickBot="1" x14ac:dyDescent="0.25"/>
    <row r="141" spans="1:11" ht="30" x14ac:dyDescent="0.2">
      <c r="A141" s="1064" t="s">
        <v>87</v>
      </c>
      <c r="B141" s="1009" t="s">
        <v>232</v>
      </c>
      <c r="C141" s="1066" t="s">
        <v>205</v>
      </c>
      <c r="D141" s="1068" t="s">
        <v>206</v>
      </c>
      <c r="E141" s="1069"/>
      <c r="F141" s="1069"/>
      <c r="G141" s="1069"/>
      <c r="H141" s="1070"/>
      <c r="I141" s="112" t="s">
        <v>207</v>
      </c>
      <c r="J141" s="1071" t="s">
        <v>208</v>
      </c>
      <c r="K141" s="1073" t="s">
        <v>209</v>
      </c>
    </row>
    <row r="142" spans="1:11" ht="60.75" thickBot="1" x14ac:dyDescent="0.25">
      <c r="A142" s="1065"/>
      <c r="B142" s="1031"/>
      <c r="C142" s="1067"/>
      <c r="D142" s="113" t="s">
        <v>210</v>
      </c>
      <c r="E142" s="51" t="s">
        <v>211</v>
      </c>
      <c r="F142" s="113" t="s">
        <v>212</v>
      </c>
      <c r="G142" s="113" t="s">
        <v>213</v>
      </c>
      <c r="H142" s="117" t="s">
        <v>230</v>
      </c>
      <c r="I142" s="52" t="s">
        <v>215</v>
      </c>
      <c r="J142" s="1072"/>
      <c r="K142" s="1074"/>
    </row>
    <row r="143" spans="1:11" x14ac:dyDescent="0.2">
      <c r="A143" s="997" t="str">
        <f>'IDENTIFICACION DE RIESGOS G Y C'!E21</f>
        <v xml:space="preserve">Incumplimiento de ejecución de  actividades programadas en el plan anual de auditorias. </v>
      </c>
      <c r="B143" s="662" t="str">
        <f>DESCRIPCION!D24</f>
        <v>Dificultad para acceder a las evidencias físicas y de las visitas de verificación en el desarrollo de auditorias. ( pandemia covid - 19)</v>
      </c>
      <c r="C143" s="997" t="s">
        <v>523</v>
      </c>
      <c r="D143" s="1026" t="s">
        <v>216</v>
      </c>
      <c r="E143" s="138" t="s">
        <v>217</v>
      </c>
      <c r="F143" s="71" t="s">
        <v>179</v>
      </c>
      <c r="G143" s="139">
        <f>IF(F143="Asignado",15,0)</f>
        <v>15</v>
      </c>
      <c r="H143" s="1016" t="str">
        <f>IF(AND(G150&gt;0,G150&lt;=85),"Débil",IF(AND(G150&gt;85,G150&lt;=95),"Moderado",IF(G150&gt;96,"Fuerte"," ")))</f>
        <v>Fuerte</v>
      </c>
      <c r="I143" s="1028" t="s">
        <v>201</v>
      </c>
      <c r="J143" s="1016"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Fuerte</v>
      </c>
      <c r="K143" s="1021" t="str">
        <f>IF(J143="Fuerte","NO",IF(J143=" "," ","SI"))</f>
        <v>NO</v>
      </c>
    </row>
    <row r="144" spans="1:11" ht="28.5" x14ac:dyDescent="0.2">
      <c r="A144" s="998"/>
      <c r="B144" s="663"/>
      <c r="C144" s="998"/>
      <c r="D144" s="1027"/>
      <c r="E144" s="107" t="s">
        <v>218</v>
      </c>
      <c r="F144" s="67" t="s">
        <v>181</v>
      </c>
      <c r="G144" s="66">
        <f>IF(F144="Adecuado",15,0)</f>
        <v>15</v>
      </c>
      <c r="H144" s="1017"/>
      <c r="I144" s="1029"/>
      <c r="J144" s="1017"/>
      <c r="K144" s="1022"/>
    </row>
    <row r="145" spans="1:11" ht="42.75" x14ac:dyDescent="0.2">
      <c r="A145" s="998"/>
      <c r="B145" s="663"/>
      <c r="C145" s="998"/>
      <c r="D145" s="50" t="s">
        <v>219</v>
      </c>
      <c r="E145" s="107" t="s">
        <v>220</v>
      </c>
      <c r="F145" s="67" t="s">
        <v>184</v>
      </c>
      <c r="G145" s="66">
        <f>IF(F145="Oportuna",15,0)</f>
        <v>15</v>
      </c>
      <c r="H145" s="1017"/>
      <c r="I145" s="1029"/>
      <c r="J145" s="1017"/>
      <c r="K145" s="1022"/>
    </row>
    <row r="146" spans="1:11" ht="42.75" x14ac:dyDescent="0.2">
      <c r="A146" s="998"/>
      <c r="B146" s="663"/>
      <c r="C146" s="998"/>
      <c r="D146" s="50" t="s">
        <v>221</v>
      </c>
      <c r="E146" s="107" t="s">
        <v>222</v>
      </c>
      <c r="F146" s="234" t="s">
        <v>187</v>
      </c>
      <c r="G146" s="66">
        <f>IF(F146="Prevenir",15,IF(F146="Detectar",10,0))</f>
        <v>15</v>
      </c>
      <c r="H146" s="1017"/>
      <c r="I146" s="1029"/>
      <c r="J146" s="1017"/>
      <c r="K146" s="1022"/>
    </row>
    <row r="147" spans="1:11" ht="28.5" x14ac:dyDescent="0.2">
      <c r="A147" s="998"/>
      <c r="B147" s="663"/>
      <c r="C147" s="998"/>
      <c r="D147" s="50" t="s">
        <v>223</v>
      </c>
      <c r="E147" s="107" t="s">
        <v>224</v>
      </c>
      <c r="F147" s="67" t="s">
        <v>191</v>
      </c>
      <c r="G147" s="66">
        <f>IF(F147="Confiable",15,0)</f>
        <v>15</v>
      </c>
      <c r="H147" s="1017"/>
      <c r="I147" s="1029"/>
      <c r="J147" s="1017"/>
      <c r="K147" s="1022"/>
    </row>
    <row r="148" spans="1:11" ht="42.75" x14ac:dyDescent="0.2">
      <c r="A148" s="998"/>
      <c r="B148" s="663"/>
      <c r="C148" s="998"/>
      <c r="D148" s="50" t="s">
        <v>225</v>
      </c>
      <c r="E148" s="107" t="s">
        <v>226</v>
      </c>
      <c r="F148" s="234" t="s">
        <v>194</v>
      </c>
      <c r="G148" s="66">
        <f>IF(F148="Se investigan y se resuelven oportunamente",15,0)</f>
        <v>15</v>
      </c>
      <c r="H148" s="1017"/>
      <c r="I148" s="1029"/>
      <c r="J148" s="1017"/>
      <c r="K148" s="1022"/>
    </row>
    <row r="149" spans="1:11" ht="28.5" x14ac:dyDescent="0.2">
      <c r="A149" s="999"/>
      <c r="B149" s="664"/>
      <c r="C149" s="999"/>
      <c r="D149" s="45" t="s">
        <v>227</v>
      </c>
      <c r="E149" s="107" t="s">
        <v>228</v>
      </c>
      <c r="F149" s="67" t="s">
        <v>197</v>
      </c>
      <c r="G149" s="66">
        <f>IF(F149="Completa",10,IF(F149="Incompleta",5,0))</f>
        <v>10</v>
      </c>
      <c r="H149" s="1018"/>
      <c r="I149" s="1030"/>
      <c r="J149" s="1018"/>
      <c r="K149" s="1023"/>
    </row>
    <row r="150" spans="1:11" ht="15.75" thickBot="1" x14ac:dyDescent="0.25">
      <c r="A150" s="133"/>
      <c r="B150" s="134"/>
      <c r="C150" s="56"/>
      <c r="D150" s="57"/>
      <c r="E150" s="58" t="s">
        <v>229</v>
      </c>
      <c r="F150" s="16"/>
      <c r="G150" s="16">
        <f>SUM(G143:G149)</f>
        <v>100</v>
      </c>
      <c r="H150" s="144"/>
      <c r="I150" s="145"/>
      <c r="J150" s="145"/>
      <c r="K150" s="146"/>
    </row>
    <row r="151" spans="1:11" ht="15" thickBot="1" x14ac:dyDescent="0.25"/>
    <row r="152" spans="1:11" ht="30" x14ac:dyDescent="0.2">
      <c r="A152" s="1064" t="s">
        <v>87</v>
      </c>
      <c r="B152" s="1009" t="s">
        <v>232</v>
      </c>
      <c r="C152" s="1066" t="s">
        <v>205</v>
      </c>
      <c r="D152" s="1068" t="s">
        <v>206</v>
      </c>
      <c r="E152" s="1069"/>
      <c r="F152" s="1069"/>
      <c r="G152" s="1069"/>
      <c r="H152" s="1070"/>
      <c r="I152" s="112" t="s">
        <v>207</v>
      </c>
      <c r="J152" s="1071" t="s">
        <v>208</v>
      </c>
      <c r="K152" s="1073" t="s">
        <v>209</v>
      </c>
    </row>
    <row r="153" spans="1:11" ht="60.75" thickBot="1" x14ac:dyDescent="0.25">
      <c r="A153" s="1065"/>
      <c r="B153" s="1031"/>
      <c r="C153" s="1067"/>
      <c r="D153" s="113" t="s">
        <v>210</v>
      </c>
      <c r="E153" s="51" t="s">
        <v>211</v>
      </c>
      <c r="F153" s="113" t="s">
        <v>212</v>
      </c>
      <c r="G153" s="113" t="s">
        <v>213</v>
      </c>
      <c r="H153" s="117" t="s">
        <v>230</v>
      </c>
      <c r="I153" s="52" t="s">
        <v>215</v>
      </c>
      <c r="J153" s="1072"/>
      <c r="K153" s="1074"/>
    </row>
    <row r="154" spans="1:11" x14ac:dyDescent="0.2">
      <c r="A154" s="997" t="str">
        <f>DESCRIPCION!A29</f>
        <v>g</v>
      </c>
      <c r="B154" s="662">
        <f>DESCRIPCION!D29</f>
        <v>0</v>
      </c>
      <c r="C154" s="997"/>
      <c r="D154" s="1026" t="s">
        <v>216</v>
      </c>
      <c r="E154" s="138" t="s">
        <v>217</v>
      </c>
      <c r="F154" s="71" t="s">
        <v>178</v>
      </c>
      <c r="G154" s="139">
        <f>IF(F154="Asignado",15,0)</f>
        <v>0</v>
      </c>
      <c r="H154" s="1016" t="str">
        <f>IF(AND(G161&gt;0,G161&lt;=85),"Débil",IF(AND(G161&gt;85,G161&lt;=95),"Moderado",IF(G161&gt;96,"Fuerte"," ")))</f>
        <v xml:space="preserve"> </v>
      </c>
      <c r="I154" s="1028" t="s">
        <v>178</v>
      </c>
      <c r="J154" s="1016"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1021" t="str">
        <f>IF(J154="Fuerte","NO",IF(J154=" "," ","SI"))</f>
        <v xml:space="preserve"> </v>
      </c>
    </row>
    <row r="155" spans="1:11" ht="28.5" x14ac:dyDescent="0.2">
      <c r="A155" s="998"/>
      <c r="B155" s="663"/>
      <c r="C155" s="998"/>
      <c r="D155" s="1027"/>
      <c r="E155" s="107" t="s">
        <v>218</v>
      </c>
      <c r="F155" s="67" t="s">
        <v>178</v>
      </c>
      <c r="G155" s="66">
        <f>IF(F155="Adecuado",15,0)</f>
        <v>0</v>
      </c>
      <c r="H155" s="1017"/>
      <c r="I155" s="1029"/>
      <c r="J155" s="1017"/>
      <c r="K155" s="1022"/>
    </row>
    <row r="156" spans="1:11" ht="42.75" x14ac:dyDescent="0.2">
      <c r="A156" s="998"/>
      <c r="B156" s="663"/>
      <c r="C156" s="998"/>
      <c r="D156" s="50" t="s">
        <v>219</v>
      </c>
      <c r="E156" s="107" t="s">
        <v>220</v>
      </c>
      <c r="F156" s="67" t="s">
        <v>178</v>
      </c>
      <c r="G156" s="66">
        <f>IF(F156="Oportuna",15,0)</f>
        <v>0</v>
      </c>
      <c r="H156" s="1017"/>
      <c r="I156" s="1029"/>
      <c r="J156" s="1017"/>
      <c r="K156" s="1022"/>
    </row>
    <row r="157" spans="1:11" ht="42.75" x14ac:dyDescent="0.2">
      <c r="A157" s="998"/>
      <c r="B157" s="663"/>
      <c r="C157" s="998"/>
      <c r="D157" s="50" t="s">
        <v>221</v>
      </c>
      <c r="E157" s="107" t="s">
        <v>222</v>
      </c>
      <c r="F157" s="234" t="s">
        <v>178</v>
      </c>
      <c r="G157" s="66">
        <f>IF(F157="Prevenir",15,IF(F157="Detectar",10,0))</f>
        <v>0</v>
      </c>
      <c r="H157" s="1017"/>
      <c r="I157" s="1029"/>
      <c r="J157" s="1017"/>
      <c r="K157" s="1022"/>
    </row>
    <row r="158" spans="1:11" ht="28.5" x14ac:dyDescent="0.2">
      <c r="A158" s="998"/>
      <c r="B158" s="663"/>
      <c r="C158" s="998"/>
      <c r="D158" s="50" t="s">
        <v>223</v>
      </c>
      <c r="E158" s="107" t="s">
        <v>224</v>
      </c>
      <c r="F158" s="67" t="s">
        <v>178</v>
      </c>
      <c r="G158" s="66">
        <f>IF(F158="Confiable",15,0)</f>
        <v>0</v>
      </c>
      <c r="H158" s="1017"/>
      <c r="I158" s="1029"/>
      <c r="J158" s="1017"/>
      <c r="K158" s="1022"/>
    </row>
    <row r="159" spans="1:11" ht="42.75" x14ac:dyDescent="0.2">
      <c r="A159" s="998"/>
      <c r="B159" s="663"/>
      <c r="C159" s="998"/>
      <c r="D159" s="50" t="s">
        <v>225</v>
      </c>
      <c r="E159" s="107" t="s">
        <v>226</v>
      </c>
      <c r="F159" s="234" t="s">
        <v>178</v>
      </c>
      <c r="G159" s="66">
        <f>IF(F159="Se investigan y se resuelven oportunamente",15,0)</f>
        <v>0</v>
      </c>
      <c r="H159" s="1017"/>
      <c r="I159" s="1029"/>
      <c r="J159" s="1017"/>
      <c r="K159" s="1022"/>
    </row>
    <row r="160" spans="1:11" ht="28.5" x14ac:dyDescent="0.2">
      <c r="A160" s="999"/>
      <c r="B160" s="664"/>
      <c r="C160" s="999"/>
      <c r="D160" s="45" t="s">
        <v>227</v>
      </c>
      <c r="E160" s="107" t="s">
        <v>228</v>
      </c>
      <c r="F160" s="67" t="s">
        <v>178</v>
      </c>
      <c r="G160" s="66">
        <f>IF(F160="Completa",10,IF(F160="Incompleta",5,0))</f>
        <v>0</v>
      </c>
      <c r="H160" s="1018"/>
      <c r="I160" s="1030"/>
      <c r="J160" s="1018"/>
      <c r="K160" s="1023"/>
    </row>
    <row r="161" spans="1:11" ht="15.75" thickBot="1" x14ac:dyDescent="0.25">
      <c r="A161" s="133"/>
      <c r="B161" s="134"/>
      <c r="C161" s="56"/>
      <c r="D161" s="57"/>
      <c r="E161" s="58" t="s">
        <v>229</v>
      </c>
      <c r="F161" s="16"/>
      <c r="G161" s="16">
        <f>SUM(G154:G160)</f>
        <v>0</v>
      </c>
      <c r="H161" s="144"/>
      <c r="I161" s="145"/>
      <c r="J161" s="145"/>
      <c r="K161" s="146"/>
    </row>
    <row r="162" spans="1:11" ht="15" thickBot="1" x14ac:dyDescent="0.25"/>
    <row r="163" spans="1:11" ht="30" x14ac:dyDescent="0.2">
      <c r="A163" s="1064" t="s">
        <v>87</v>
      </c>
      <c r="B163" s="1009" t="s">
        <v>232</v>
      </c>
      <c r="C163" s="1066" t="s">
        <v>205</v>
      </c>
      <c r="D163" s="1068" t="s">
        <v>206</v>
      </c>
      <c r="E163" s="1069"/>
      <c r="F163" s="1069"/>
      <c r="G163" s="1069"/>
      <c r="H163" s="1070"/>
      <c r="I163" s="112" t="s">
        <v>207</v>
      </c>
      <c r="J163" s="1071" t="s">
        <v>208</v>
      </c>
      <c r="K163" s="1073" t="s">
        <v>209</v>
      </c>
    </row>
    <row r="164" spans="1:11" ht="60.75" thickBot="1" x14ac:dyDescent="0.25">
      <c r="A164" s="1065"/>
      <c r="B164" s="1031"/>
      <c r="C164" s="1067"/>
      <c r="D164" s="113" t="s">
        <v>210</v>
      </c>
      <c r="E164" s="51" t="s">
        <v>211</v>
      </c>
      <c r="F164" s="113" t="s">
        <v>212</v>
      </c>
      <c r="G164" s="113" t="s">
        <v>213</v>
      </c>
      <c r="H164" s="117" t="s">
        <v>230</v>
      </c>
      <c r="I164" s="52" t="s">
        <v>215</v>
      </c>
      <c r="J164" s="1072"/>
      <c r="K164" s="1074"/>
    </row>
    <row r="165" spans="1:11" x14ac:dyDescent="0.2">
      <c r="A165" s="997" t="str">
        <f>DESCRIPCION!A29</f>
        <v>g</v>
      </c>
      <c r="B165" s="662">
        <f>DESCRIPCION!D30</f>
        <v>0</v>
      </c>
      <c r="C165" s="997"/>
      <c r="D165" s="1026" t="s">
        <v>216</v>
      </c>
      <c r="E165" s="138" t="s">
        <v>217</v>
      </c>
      <c r="F165" s="71" t="s">
        <v>178</v>
      </c>
      <c r="G165" s="139">
        <f>IF(F165="Asignado",15,0)</f>
        <v>0</v>
      </c>
      <c r="H165" s="1016" t="str">
        <f>IF(AND(G172&gt;0,G172&lt;=85),"Débil",IF(AND(G172&gt;85,G172&lt;=95),"Moderado",IF(G172&gt;96,"Fuerte"," ")))</f>
        <v xml:space="preserve"> </v>
      </c>
      <c r="I165" s="1028" t="s">
        <v>178</v>
      </c>
      <c r="J165" s="1016"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1021" t="str">
        <f>IF(J165="Fuerte","NO",IF(J165=" "," ","SI"))</f>
        <v xml:space="preserve"> </v>
      </c>
    </row>
    <row r="166" spans="1:11" ht="28.5" x14ac:dyDescent="0.2">
      <c r="A166" s="998"/>
      <c r="B166" s="663"/>
      <c r="C166" s="998"/>
      <c r="D166" s="1027"/>
      <c r="E166" s="107" t="s">
        <v>218</v>
      </c>
      <c r="F166" s="67" t="s">
        <v>178</v>
      </c>
      <c r="G166" s="66">
        <f>IF(F166="Adecuado",15,0)</f>
        <v>0</v>
      </c>
      <c r="H166" s="1017"/>
      <c r="I166" s="1029"/>
      <c r="J166" s="1017"/>
      <c r="K166" s="1022"/>
    </row>
    <row r="167" spans="1:11" ht="42.75" x14ac:dyDescent="0.2">
      <c r="A167" s="998"/>
      <c r="B167" s="663"/>
      <c r="C167" s="998"/>
      <c r="D167" s="50" t="s">
        <v>219</v>
      </c>
      <c r="E167" s="107" t="s">
        <v>220</v>
      </c>
      <c r="F167" s="67" t="s">
        <v>178</v>
      </c>
      <c r="G167" s="66">
        <f>IF(F167="Oportuna",15,0)</f>
        <v>0</v>
      </c>
      <c r="H167" s="1017"/>
      <c r="I167" s="1029"/>
      <c r="J167" s="1017"/>
      <c r="K167" s="1022"/>
    </row>
    <row r="168" spans="1:11" ht="42.75" x14ac:dyDescent="0.2">
      <c r="A168" s="998"/>
      <c r="B168" s="663"/>
      <c r="C168" s="998"/>
      <c r="D168" s="50" t="s">
        <v>221</v>
      </c>
      <c r="E168" s="107" t="s">
        <v>222</v>
      </c>
      <c r="F168" s="234" t="s">
        <v>178</v>
      </c>
      <c r="G168" s="66">
        <f>IF(F168="Prevenir",15,IF(F168="Detectar",10,0))</f>
        <v>0</v>
      </c>
      <c r="H168" s="1017"/>
      <c r="I168" s="1029"/>
      <c r="J168" s="1017"/>
      <c r="K168" s="1022"/>
    </row>
    <row r="169" spans="1:11" ht="28.5" x14ac:dyDescent="0.2">
      <c r="A169" s="998"/>
      <c r="B169" s="663"/>
      <c r="C169" s="998"/>
      <c r="D169" s="50" t="s">
        <v>223</v>
      </c>
      <c r="E169" s="107" t="s">
        <v>224</v>
      </c>
      <c r="F169" s="67" t="s">
        <v>178</v>
      </c>
      <c r="G169" s="66">
        <f>IF(F169="Confiable",15,0)</f>
        <v>0</v>
      </c>
      <c r="H169" s="1017"/>
      <c r="I169" s="1029"/>
      <c r="J169" s="1017"/>
      <c r="K169" s="1022"/>
    </row>
    <row r="170" spans="1:11" ht="42.75" x14ac:dyDescent="0.2">
      <c r="A170" s="998"/>
      <c r="B170" s="663"/>
      <c r="C170" s="998"/>
      <c r="D170" s="50" t="s">
        <v>225</v>
      </c>
      <c r="E170" s="107" t="s">
        <v>226</v>
      </c>
      <c r="F170" s="234" t="s">
        <v>178</v>
      </c>
      <c r="G170" s="66">
        <f>IF(F170="Se investigan y se resuelven oportunamente",15,0)</f>
        <v>0</v>
      </c>
      <c r="H170" s="1017"/>
      <c r="I170" s="1029"/>
      <c r="J170" s="1017"/>
      <c r="K170" s="1022"/>
    </row>
    <row r="171" spans="1:11" ht="28.5" x14ac:dyDescent="0.2">
      <c r="A171" s="999"/>
      <c r="B171" s="664"/>
      <c r="C171" s="999"/>
      <c r="D171" s="45" t="s">
        <v>227</v>
      </c>
      <c r="E171" s="107" t="s">
        <v>228</v>
      </c>
      <c r="F171" s="67" t="s">
        <v>178</v>
      </c>
      <c r="G171" s="66">
        <f>IF(F171="Completa",10,IF(F171="Incompleta",5,0))</f>
        <v>0</v>
      </c>
      <c r="H171" s="1018"/>
      <c r="I171" s="1030"/>
      <c r="J171" s="1018"/>
      <c r="K171" s="1023"/>
    </row>
    <row r="172" spans="1:11" ht="15.75" thickBot="1" x14ac:dyDescent="0.25">
      <c r="A172" s="133"/>
      <c r="B172" s="134"/>
      <c r="C172" s="56"/>
      <c r="D172" s="57"/>
      <c r="E172" s="58" t="s">
        <v>229</v>
      </c>
      <c r="F172" s="16"/>
      <c r="G172" s="16">
        <f>SUM(G165:G171)</f>
        <v>0</v>
      </c>
      <c r="H172" s="144"/>
      <c r="I172" s="145"/>
      <c r="J172" s="145"/>
      <c r="K172" s="146"/>
    </row>
    <row r="173" spans="1:11" ht="15" thickBot="1" x14ac:dyDescent="0.25"/>
    <row r="174" spans="1:11" ht="30" x14ac:dyDescent="0.2">
      <c r="A174" s="1064" t="s">
        <v>87</v>
      </c>
      <c r="B174" s="1009" t="s">
        <v>232</v>
      </c>
      <c r="C174" s="1066" t="s">
        <v>205</v>
      </c>
      <c r="D174" s="1068" t="s">
        <v>206</v>
      </c>
      <c r="E174" s="1069"/>
      <c r="F174" s="1069"/>
      <c r="G174" s="1069"/>
      <c r="H174" s="1070"/>
      <c r="I174" s="112" t="s">
        <v>207</v>
      </c>
      <c r="J174" s="1071" t="s">
        <v>208</v>
      </c>
      <c r="K174" s="1073" t="s">
        <v>209</v>
      </c>
    </row>
    <row r="175" spans="1:11" ht="60.75" thickBot="1" x14ac:dyDescent="0.25">
      <c r="A175" s="1065"/>
      <c r="B175" s="1031"/>
      <c r="C175" s="1067"/>
      <c r="D175" s="113" t="s">
        <v>210</v>
      </c>
      <c r="E175" s="51" t="s">
        <v>211</v>
      </c>
      <c r="F175" s="113" t="s">
        <v>212</v>
      </c>
      <c r="G175" s="113" t="s">
        <v>213</v>
      </c>
      <c r="H175" s="117" t="s">
        <v>230</v>
      </c>
      <c r="I175" s="52" t="s">
        <v>215</v>
      </c>
      <c r="J175" s="1072"/>
      <c r="K175" s="1074"/>
    </row>
    <row r="176" spans="1:11" x14ac:dyDescent="0.2">
      <c r="A176" s="997" t="str">
        <f>DESCRIPCION!A29</f>
        <v>g</v>
      </c>
      <c r="B176" s="662">
        <f>DESCRIPCION!D31</f>
        <v>0</v>
      </c>
      <c r="C176" s="997"/>
      <c r="D176" s="1026" t="s">
        <v>216</v>
      </c>
      <c r="E176" s="138" t="s">
        <v>217</v>
      </c>
      <c r="F176" s="71" t="s">
        <v>178</v>
      </c>
      <c r="G176" s="139">
        <f>IF(F176="Asignado",15,0)</f>
        <v>0</v>
      </c>
      <c r="H176" s="1016" t="str">
        <f>IF(AND(G183&gt;0,G183&lt;=85),"Débil",IF(AND(G183&gt;85,G183&lt;=95),"Moderado",IF(G183&gt;96,"Fuerte"," ")))</f>
        <v xml:space="preserve"> </v>
      </c>
      <c r="I176" s="1028" t="s">
        <v>178</v>
      </c>
      <c r="J176" s="1016"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 xml:space="preserve"> </v>
      </c>
      <c r="K176" s="1021" t="str">
        <f>IF(J176="Fuerte","NO",IF(J176=" "," ","SI"))</f>
        <v xml:space="preserve"> </v>
      </c>
    </row>
    <row r="177" spans="1:11" ht="28.5" x14ac:dyDescent="0.2">
      <c r="A177" s="998"/>
      <c r="B177" s="663"/>
      <c r="C177" s="998"/>
      <c r="D177" s="1027"/>
      <c r="E177" s="107" t="s">
        <v>218</v>
      </c>
      <c r="F177" s="67" t="s">
        <v>178</v>
      </c>
      <c r="G177" s="66">
        <f>IF(F177="Adecuado",15,0)</f>
        <v>0</v>
      </c>
      <c r="H177" s="1017"/>
      <c r="I177" s="1029"/>
      <c r="J177" s="1017"/>
      <c r="K177" s="1022"/>
    </row>
    <row r="178" spans="1:11" ht="42.75" x14ac:dyDescent="0.2">
      <c r="A178" s="998"/>
      <c r="B178" s="663"/>
      <c r="C178" s="998"/>
      <c r="D178" s="50" t="s">
        <v>219</v>
      </c>
      <c r="E178" s="107" t="s">
        <v>220</v>
      </c>
      <c r="F178" s="67" t="s">
        <v>178</v>
      </c>
      <c r="G178" s="66">
        <f>IF(F178="Oportuna",15,0)</f>
        <v>0</v>
      </c>
      <c r="H178" s="1017"/>
      <c r="I178" s="1029"/>
      <c r="J178" s="1017"/>
      <c r="K178" s="1022"/>
    </row>
    <row r="179" spans="1:11" ht="42.75" x14ac:dyDescent="0.2">
      <c r="A179" s="998"/>
      <c r="B179" s="663"/>
      <c r="C179" s="998"/>
      <c r="D179" s="50" t="s">
        <v>221</v>
      </c>
      <c r="E179" s="107" t="s">
        <v>222</v>
      </c>
      <c r="F179" s="234" t="s">
        <v>178</v>
      </c>
      <c r="G179" s="66">
        <f>IF(F179="Prevenir",15,IF(F179="Detectar",10,0))</f>
        <v>0</v>
      </c>
      <c r="H179" s="1017"/>
      <c r="I179" s="1029"/>
      <c r="J179" s="1017"/>
      <c r="K179" s="1022"/>
    </row>
    <row r="180" spans="1:11" ht="28.5" x14ac:dyDescent="0.2">
      <c r="A180" s="998"/>
      <c r="B180" s="663"/>
      <c r="C180" s="998"/>
      <c r="D180" s="50" t="s">
        <v>223</v>
      </c>
      <c r="E180" s="107" t="s">
        <v>224</v>
      </c>
      <c r="F180" s="67" t="s">
        <v>178</v>
      </c>
      <c r="G180" s="66">
        <f>IF(F180="Confiable",15,0)</f>
        <v>0</v>
      </c>
      <c r="H180" s="1017"/>
      <c r="I180" s="1029"/>
      <c r="J180" s="1017"/>
      <c r="K180" s="1022"/>
    </row>
    <row r="181" spans="1:11" ht="42.75" x14ac:dyDescent="0.2">
      <c r="A181" s="998"/>
      <c r="B181" s="663"/>
      <c r="C181" s="998"/>
      <c r="D181" s="50" t="s">
        <v>225</v>
      </c>
      <c r="E181" s="107" t="s">
        <v>226</v>
      </c>
      <c r="F181" s="234" t="s">
        <v>178</v>
      </c>
      <c r="G181" s="66">
        <f>IF(F181="Se investigan y se resuelven oportunamente",15,0)</f>
        <v>0</v>
      </c>
      <c r="H181" s="1017"/>
      <c r="I181" s="1029"/>
      <c r="J181" s="1017"/>
      <c r="K181" s="1022"/>
    </row>
    <row r="182" spans="1:11" ht="28.5" x14ac:dyDescent="0.2">
      <c r="A182" s="999"/>
      <c r="B182" s="664"/>
      <c r="C182" s="999"/>
      <c r="D182" s="45" t="s">
        <v>227</v>
      </c>
      <c r="E182" s="107" t="s">
        <v>228</v>
      </c>
      <c r="F182" s="67" t="s">
        <v>178</v>
      </c>
      <c r="G182" s="66">
        <f>IF(F182="Completa",10,IF(F182="Incompleta",5,0))</f>
        <v>0</v>
      </c>
      <c r="H182" s="1018"/>
      <c r="I182" s="1030"/>
      <c r="J182" s="1018"/>
      <c r="K182" s="1023"/>
    </row>
    <row r="183" spans="1:11" ht="15.75" thickBot="1" x14ac:dyDescent="0.25">
      <c r="A183" s="133"/>
      <c r="B183" s="134"/>
      <c r="C183" s="56"/>
      <c r="D183" s="57"/>
      <c r="E183" s="58" t="s">
        <v>229</v>
      </c>
      <c r="F183" s="16"/>
      <c r="G183" s="16">
        <f>SUM(G176:G182)</f>
        <v>0</v>
      </c>
      <c r="H183" s="144"/>
      <c r="I183" s="145"/>
      <c r="J183" s="145"/>
      <c r="K183" s="146"/>
    </row>
    <row r="184" spans="1:11" ht="15" thickBot="1" x14ac:dyDescent="0.25"/>
    <row r="185" spans="1:11" ht="30" x14ac:dyDescent="0.2">
      <c r="A185" s="1064" t="s">
        <v>87</v>
      </c>
      <c r="B185" s="1009" t="s">
        <v>232</v>
      </c>
      <c r="C185" s="1066" t="s">
        <v>205</v>
      </c>
      <c r="D185" s="1068" t="s">
        <v>206</v>
      </c>
      <c r="E185" s="1069"/>
      <c r="F185" s="1069"/>
      <c r="G185" s="1069"/>
      <c r="H185" s="1070"/>
      <c r="I185" s="112" t="s">
        <v>207</v>
      </c>
      <c r="J185" s="1071" t="s">
        <v>208</v>
      </c>
      <c r="K185" s="1073" t="s">
        <v>209</v>
      </c>
    </row>
    <row r="186" spans="1:11" ht="60.75" thickBot="1" x14ac:dyDescent="0.25">
      <c r="A186" s="1065"/>
      <c r="B186" s="1031"/>
      <c r="C186" s="1067"/>
      <c r="D186" s="113" t="s">
        <v>210</v>
      </c>
      <c r="E186" s="51" t="s">
        <v>211</v>
      </c>
      <c r="F186" s="113" t="s">
        <v>212</v>
      </c>
      <c r="G186" s="113" t="s">
        <v>213</v>
      </c>
      <c r="H186" s="117" t="s">
        <v>230</v>
      </c>
      <c r="I186" s="52" t="s">
        <v>215</v>
      </c>
      <c r="J186" s="1072"/>
      <c r="K186" s="1074"/>
    </row>
    <row r="187" spans="1:11" x14ac:dyDescent="0.2">
      <c r="A187" s="997" t="str">
        <f>DESCRIPCION!A32</f>
        <v>h</v>
      </c>
      <c r="B187" s="662">
        <f>DESCRIPCION!D32</f>
        <v>0</v>
      </c>
      <c r="C187" s="997"/>
      <c r="D187" s="1026" t="s">
        <v>216</v>
      </c>
      <c r="E187" s="138" t="s">
        <v>217</v>
      </c>
      <c r="F187" s="71" t="s">
        <v>178</v>
      </c>
      <c r="G187" s="139">
        <f>IF(F187="Asignado",15,0)</f>
        <v>0</v>
      </c>
      <c r="H187" s="1016" t="str">
        <f>IF(AND(G194&gt;0,G194&lt;=85),"Débil",IF(AND(G194&gt;85,G194&lt;=95),"Moderado",IF(G194&gt;96,"Fuerte"," ")))</f>
        <v xml:space="preserve"> </v>
      </c>
      <c r="I187" s="1028" t="s">
        <v>178</v>
      </c>
      <c r="J187" s="1016"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1021" t="str">
        <f>IF(J187="Fuerte","NO",IF(J187=" "," ","SI"))</f>
        <v xml:space="preserve"> </v>
      </c>
    </row>
    <row r="188" spans="1:11" ht="28.5" x14ac:dyDescent="0.2">
      <c r="A188" s="998"/>
      <c r="B188" s="663"/>
      <c r="C188" s="998"/>
      <c r="D188" s="1027"/>
      <c r="E188" s="107" t="s">
        <v>218</v>
      </c>
      <c r="F188" s="67" t="s">
        <v>178</v>
      </c>
      <c r="G188" s="66">
        <f>IF(F188="Adecuado",15,0)</f>
        <v>0</v>
      </c>
      <c r="H188" s="1017"/>
      <c r="I188" s="1029"/>
      <c r="J188" s="1017"/>
      <c r="K188" s="1022"/>
    </row>
    <row r="189" spans="1:11" ht="42.75" x14ac:dyDescent="0.2">
      <c r="A189" s="998"/>
      <c r="B189" s="663"/>
      <c r="C189" s="998"/>
      <c r="D189" s="50" t="s">
        <v>219</v>
      </c>
      <c r="E189" s="107" t="s">
        <v>220</v>
      </c>
      <c r="F189" s="67" t="s">
        <v>178</v>
      </c>
      <c r="G189" s="66">
        <f>IF(F189="Oportuna",15,0)</f>
        <v>0</v>
      </c>
      <c r="H189" s="1017"/>
      <c r="I189" s="1029"/>
      <c r="J189" s="1017"/>
      <c r="K189" s="1022"/>
    </row>
    <row r="190" spans="1:11" ht="42.75" x14ac:dyDescent="0.2">
      <c r="A190" s="998"/>
      <c r="B190" s="663"/>
      <c r="C190" s="998"/>
      <c r="D190" s="50" t="s">
        <v>221</v>
      </c>
      <c r="E190" s="107" t="s">
        <v>222</v>
      </c>
      <c r="F190" s="234" t="s">
        <v>178</v>
      </c>
      <c r="G190" s="66">
        <f>IF(F190="Prevenir",15,IF(F190="Detectar",10,0))</f>
        <v>0</v>
      </c>
      <c r="H190" s="1017"/>
      <c r="I190" s="1029"/>
      <c r="J190" s="1017"/>
      <c r="K190" s="1022"/>
    </row>
    <row r="191" spans="1:11" ht="28.5" x14ac:dyDescent="0.2">
      <c r="A191" s="998"/>
      <c r="B191" s="663"/>
      <c r="C191" s="998"/>
      <c r="D191" s="50" t="s">
        <v>223</v>
      </c>
      <c r="E191" s="107" t="s">
        <v>224</v>
      </c>
      <c r="F191" s="67" t="s">
        <v>178</v>
      </c>
      <c r="G191" s="66">
        <f>IF(F191="Confiable",15,0)</f>
        <v>0</v>
      </c>
      <c r="H191" s="1017"/>
      <c r="I191" s="1029"/>
      <c r="J191" s="1017"/>
      <c r="K191" s="1022"/>
    </row>
    <row r="192" spans="1:11" ht="42.75" x14ac:dyDescent="0.2">
      <c r="A192" s="998"/>
      <c r="B192" s="663"/>
      <c r="C192" s="998"/>
      <c r="D192" s="50" t="s">
        <v>225</v>
      </c>
      <c r="E192" s="107" t="s">
        <v>226</v>
      </c>
      <c r="F192" s="234" t="s">
        <v>178</v>
      </c>
      <c r="G192" s="66">
        <f>IF(F192="Se investigan y se resuelven oportunamente",15,0)</f>
        <v>0</v>
      </c>
      <c r="H192" s="1017"/>
      <c r="I192" s="1029"/>
      <c r="J192" s="1017"/>
      <c r="K192" s="1022"/>
    </row>
    <row r="193" spans="1:11" ht="28.5" x14ac:dyDescent="0.2">
      <c r="A193" s="999"/>
      <c r="B193" s="664"/>
      <c r="C193" s="999"/>
      <c r="D193" s="45" t="s">
        <v>227</v>
      </c>
      <c r="E193" s="107" t="s">
        <v>228</v>
      </c>
      <c r="F193" s="67" t="s">
        <v>178</v>
      </c>
      <c r="G193" s="66">
        <f>IF(F193="Completa",10,IF(F193="Incompleta",5,0))</f>
        <v>0</v>
      </c>
      <c r="H193" s="1018"/>
      <c r="I193" s="1030"/>
      <c r="J193" s="1018"/>
      <c r="K193" s="1023"/>
    </row>
    <row r="194" spans="1:11" ht="15.75" thickBot="1" x14ac:dyDescent="0.25">
      <c r="A194" s="133"/>
      <c r="B194" s="134"/>
      <c r="C194" s="56"/>
      <c r="D194" s="57"/>
      <c r="E194" s="58" t="s">
        <v>229</v>
      </c>
      <c r="F194" s="16"/>
      <c r="G194" s="16">
        <f>SUM(G187:G193)</f>
        <v>0</v>
      </c>
      <c r="H194" s="144"/>
      <c r="I194" s="145"/>
      <c r="J194" s="145"/>
      <c r="K194" s="146"/>
    </row>
    <row r="195" spans="1:11" ht="15" thickBot="1" x14ac:dyDescent="0.25"/>
    <row r="196" spans="1:11" ht="30" x14ac:dyDescent="0.2">
      <c r="A196" s="1064" t="s">
        <v>87</v>
      </c>
      <c r="B196" s="1009" t="s">
        <v>232</v>
      </c>
      <c r="C196" s="1066" t="s">
        <v>205</v>
      </c>
      <c r="D196" s="1068" t="s">
        <v>206</v>
      </c>
      <c r="E196" s="1069"/>
      <c r="F196" s="1069"/>
      <c r="G196" s="1069"/>
      <c r="H196" s="1070"/>
      <c r="I196" s="112" t="s">
        <v>207</v>
      </c>
      <c r="J196" s="1071" t="s">
        <v>208</v>
      </c>
      <c r="K196" s="1073" t="s">
        <v>209</v>
      </c>
    </row>
    <row r="197" spans="1:11" ht="60.75" thickBot="1" x14ac:dyDescent="0.25">
      <c r="A197" s="1065"/>
      <c r="B197" s="1031"/>
      <c r="C197" s="1067"/>
      <c r="D197" s="113" t="s">
        <v>210</v>
      </c>
      <c r="E197" s="51" t="s">
        <v>211</v>
      </c>
      <c r="F197" s="113" t="s">
        <v>212</v>
      </c>
      <c r="G197" s="113" t="s">
        <v>213</v>
      </c>
      <c r="H197" s="117" t="s">
        <v>230</v>
      </c>
      <c r="I197" s="52" t="s">
        <v>215</v>
      </c>
      <c r="J197" s="1072"/>
      <c r="K197" s="1074"/>
    </row>
    <row r="198" spans="1:11" x14ac:dyDescent="0.2">
      <c r="A198" s="997" t="str">
        <f>DESCRIPCION!A32</f>
        <v>h</v>
      </c>
      <c r="B198" s="662">
        <f>DESCRIPCION!D33</f>
        <v>0</v>
      </c>
      <c r="C198" s="997"/>
      <c r="D198" s="1026" t="s">
        <v>216</v>
      </c>
      <c r="E198" s="138" t="s">
        <v>217</v>
      </c>
      <c r="F198" s="71" t="s">
        <v>178</v>
      </c>
      <c r="G198" s="139">
        <f>IF(F198="Asignado",15,0)</f>
        <v>0</v>
      </c>
      <c r="H198" s="1016" t="str">
        <f>IF(AND(G205&gt;0,G205&lt;=85),"Débil",IF(AND(G205&gt;85,G205&lt;=95),"Moderado",IF(G205&gt;96,"Fuerte"," ")))</f>
        <v xml:space="preserve"> </v>
      </c>
      <c r="I198" s="1028" t="s">
        <v>178</v>
      </c>
      <c r="J198" s="1016"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1021" t="str">
        <f>IF(J198="Fuerte","NO",IF(J198=" "," ","SI"))</f>
        <v xml:space="preserve"> </v>
      </c>
    </row>
    <row r="199" spans="1:11" ht="28.5" x14ac:dyDescent="0.2">
      <c r="A199" s="998"/>
      <c r="B199" s="663"/>
      <c r="C199" s="998"/>
      <c r="D199" s="1027"/>
      <c r="E199" s="107" t="s">
        <v>218</v>
      </c>
      <c r="F199" s="67" t="s">
        <v>178</v>
      </c>
      <c r="G199" s="66">
        <f>IF(F199="Adecuado",15,0)</f>
        <v>0</v>
      </c>
      <c r="H199" s="1017"/>
      <c r="I199" s="1029"/>
      <c r="J199" s="1017"/>
      <c r="K199" s="1022"/>
    </row>
    <row r="200" spans="1:11" ht="42.75" x14ac:dyDescent="0.2">
      <c r="A200" s="998"/>
      <c r="B200" s="663"/>
      <c r="C200" s="998"/>
      <c r="D200" s="50" t="s">
        <v>219</v>
      </c>
      <c r="E200" s="107" t="s">
        <v>220</v>
      </c>
      <c r="F200" s="67" t="s">
        <v>178</v>
      </c>
      <c r="G200" s="66">
        <f>IF(F200="Oportuna",15,0)</f>
        <v>0</v>
      </c>
      <c r="H200" s="1017"/>
      <c r="I200" s="1029"/>
      <c r="J200" s="1017"/>
      <c r="K200" s="1022"/>
    </row>
    <row r="201" spans="1:11" ht="42.75" x14ac:dyDescent="0.2">
      <c r="A201" s="998"/>
      <c r="B201" s="663"/>
      <c r="C201" s="998"/>
      <c r="D201" s="50" t="s">
        <v>221</v>
      </c>
      <c r="E201" s="107" t="s">
        <v>222</v>
      </c>
      <c r="F201" s="234" t="s">
        <v>178</v>
      </c>
      <c r="G201" s="66">
        <f>IF(F201="Prevenir",15,IF(F201="Detectar",10,0))</f>
        <v>0</v>
      </c>
      <c r="H201" s="1017"/>
      <c r="I201" s="1029"/>
      <c r="J201" s="1017"/>
      <c r="K201" s="1022"/>
    </row>
    <row r="202" spans="1:11" ht="28.5" x14ac:dyDescent="0.2">
      <c r="A202" s="998"/>
      <c r="B202" s="663"/>
      <c r="C202" s="998"/>
      <c r="D202" s="50" t="s">
        <v>223</v>
      </c>
      <c r="E202" s="107" t="s">
        <v>224</v>
      </c>
      <c r="F202" s="67" t="s">
        <v>178</v>
      </c>
      <c r="G202" s="66">
        <f>IF(F202="Confiable",15,0)</f>
        <v>0</v>
      </c>
      <c r="H202" s="1017"/>
      <c r="I202" s="1029"/>
      <c r="J202" s="1017"/>
      <c r="K202" s="1022"/>
    </row>
    <row r="203" spans="1:11" ht="42.75" x14ac:dyDescent="0.2">
      <c r="A203" s="998"/>
      <c r="B203" s="663"/>
      <c r="C203" s="998"/>
      <c r="D203" s="50" t="s">
        <v>225</v>
      </c>
      <c r="E203" s="107" t="s">
        <v>226</v>
      </c>
      <c r="F203" s="234" t="s">
        <v>178</v>
      </c>
      <c r="G203" s="66">
        <f>IF(F203="Se investigan y se resuelven oportunamente",15,0)</f>
        <v>0</v>
      </c>
      <c r="H203" s="1017"/>
      <c r="I203" s="1029"/>
      <c r="J203" s="1017"/>
      <c r="K203" s="1022"/>
    </row>
    <row r="204" spans="1:11" ht="28.5" x14ac:dyDescent="0.2">
      <c r="A204" s="999"/>
      <c r="B204" s="664"/>
      <c r="C204" s="999"/>
      <c r="D204" s="45" t="s">
        <v>227</v>
      </c>
      <c r="E204" s="107" t="s">
        <v>228</v>
      </c>
      <c r="F204" s="67" t="s">
        <v>178</v>
      </c>
      <c r="G204" s="66">
        <f>IF(F204="Completa",10,IF(F204="Incompleta",5,0))</f>
        <v>0</v>
      </c>
      <c r="H204" s="1018"/>
      <c r="I204" s="1030"/>
      <c r="J204" s="1018"/>
      <c r="K204" s="1023"/>
    </row>
    <row r="205" spans="1:11" ht="15.75" thickBot="1" x14ac:dyDescent="0.25">
      <c r="A205" s="133"/>
      <c r="B205" s="134"/>
      <c r="C205" s="56"/>
      <c r="D205" s="57"/>
      <c r="E205" s="58" t="s">
        <v>229</v>
      </c>
      <c r="F205" s="16"/>
      <c r="G205" s="16">
        <f>SUM(G198:G204)</f>
        <v>0</v>
      </c>
      <c r="H205" s="144"/>
      <c r="I205" s="145"/>
      <c r="J205" s="145"/>
      <c r="K205" s="146"/>
    </row>
    <row r="206" spans="1:11" ht="15" thickBot="1" x14ac:dyDescent="0.25"/>
    <row r="207" spans="1:11" ht="30" x14ac:dyDescent="0.2">
      <c r="A207" s="1064" t="s">
        <v>87</v>
      </c>
      <c r="B207" s="1009" t="s">
        <v>232</v>
      </c>
      <c r="C207" s="1066" t="s">
        <v>205</v>
      </c>
      <c r="D207" s="1068" t="s">
        <v>206</v>
      </c>
      <c r="E207" s="1069"/>
      <c r="F207" s="1069"/>
      <c r="G207" s="1069"/>
      <c r="H207" s="1070"/>
      <c r="I207" s="112" t="s">
        <v>207</v>
      </c>
      <c r="J207" s="1071" t="s">
        <v>208</v>
      </c>
      <c r="K207" s="1073" t="s">
        <v>209</v>
      </c>
    </row>
    <row r="208" spans="1:11" ht="60.75" thickBot="1" x14ac:dyDescent="0.25">
      <c r="A208" s="1065"/>
      <c r="B208" s="1031"/>
      <c r="C208" s="1067"/>
      <c r="D208" s="113" t="s">
        <v>210</v>
      </c>
      <c r="E208" s="51" t="s">
        <v>211</v>
      </c>
      <c r="F208" s="113" t="s">
        <v>212</v>
      </c>
      <c r="G208" s="113" t="s">
        <v>213</v>
      </c>
      <c r="H208" s="117" t="s">
        <v>230</v>
      </c>
      <c r="I208" s="52" t="s">
        <v>215</v>
      </c>
      <c r="J208" s="1072"/>
      <c r="K208" s="1074"/>
    </row>
    <row r="209" spans="1:11" x14ac:dyDescent="0.2">
      <c r="A209" s="997" t="str">
        <f>DESCRIPCION!A32</f>
        <v>h</v>
      </c>
      <c r="B209" s="662">
        <f>DESCRIPCION!D34</f>
        <v>0</v>
      </c>
      <c r="C209" s="997"/>
      <c r="D209" s="1026" t="s">
        <v>216</v>
      </c>
      <c r="E209" s="138" t="s">
        <v>217</v>
      </c>
      <c r="F209" s="71" t="s">
        <v>178</v>
      </c>
      <c r="G209" s="139">
        <f>IF(F209="Asignado",15,0)</f>
        <v>0</v>
      </c>
      <c r="H209" s="1016" t="str">
        <f>IF(AND(G216&gt;0,G216&lt;=85),"Débil",IF(AND(G216&gt;85,G216&lt;=95),"Moderado",IF(G216&gt;96,"Fuerte"," ")))</f>
        <v xml:space="preserve"> </v>
      </c>
      <c r="I209" s="1028" t="s">
        <v>178</v>
      </c>
      <c r="J209" s="1016"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1021" t="str">
        <f>IF(J209="Fuerte","NO",IF(J209=" "," ","SI"))</f>
        <v xml:space="preserve"> </v>
      </c>
    </row>
    <row r="210" spans="1:11" ht="28.5" x14ac:dyDescent="0.2">
      <c r="A210" s="998"/>
      <c r="B210" s="663"/>
      <c r="C210" s="998"/>
      <c r="D210" s="1027"/>
      <c r="E210" s="107" t="s">
        <v>218</v>
      </c>
      <c r="F210" s="67" t="s">
        <v>178</v>
      </c>
      <c r="G210" s="66">
        <f>IF(F210="Adecuado",15,0)</f>
        <v>0</v>
      </c>
      <c r="H210" s="1017"/>
      <c r="I210" s="1029"/>
      <c r="J210" s="1017"/>
      <c r="K210" s="1022"/>
    </row>
    <row r="211" spans="1:11" ht="42.75" x14ac:dyDescent="0.2">
      <c r="A211" s="998"/>
      <c r="B211" s="663"/>
      <c r="C211" s="998"/>
      <c r="D211" s="50" t="s">
        <v>219</v>
      </c>
      <c r="E211" s="107" t="s">
        <v>220</v>
      </c>
      <c r="F211" s="67" t="s">
        <v>178</v>
      </c>
      <c r="G211" s="66">
        <f>IF(F211="Oportuna",15,0)</f>
        <v>0</v>
      </c>
      <c r="H211" s="1017"/>
      <c r="I211" s="1029"/>
      <c r="J211" s="1017"/>
      <c r="K211" s="1022"/>
    </row>
    <row r="212" spans="1:11" ht="42.75" x14ac:dyDescent="0.2">
      <c r="A212" s="998"/>
      <c r="B212" s="663"/>
      <c r="C212" s="998"/>
      <c r="D212" s="50" t="s">
        <v>221</v>
      </c>
      <c r="E212" s="107" t="s">
        <v>222</v>
      </c>
      <c r="F212" s="234" t="s">
        <v>178</v>
      </c>
      <c r="G212" s="66">
        <f>IF(F212="Prevenir",15,IF(F212="Detectar",10,0))</f>
        <v>0</v>
      </c>
      <c r="H212" s="1017"/>
      <c r="I212" s="1029"/>
      <c r="J212" s="1017"/>
      <c r="K212" s="1022"/>
    </row>
    <row r="213" spans="1:11" ht="28.5" x14ac:dyDescent="0.2">
      <c r="A213" s="998"/>
      <c r="B213" s="663"/>
      <c r="C213" s="998"/>
      <c r="D213" s="50" t="s">
        <v>223</v>
      </c>
      <c r="E213" s="107" t="s">
        <v>224</v>
      </c>
      <c r="F213" s="67" t="s">
        <v>178</v>
      </c>
      <c r="G213" s="66">
        <f>IF(F213="Confiable",15,0)</f>
        <v>0</v>
      </c>
      <c r="H213" s="1017"/>
      <c r="I213" s="1029"/>
      <c r="J213" s="1017"/>
      <c r="K213" s="1022"/>
    </row>
    <row r="214" spans="1:11" ht="42.75" x14ac:dyDescent="0.2">
      <c r="A214" s="998"/>
      <c r="B214" s="663"/>
      <c r="C214" s="998"/>
      <c r="D214" s="50" t="s">
        <v>225</v>
      </c>
      <c r="E214" s="107" t="s">
        <v>226</v>
      </c>
      <c r="F214" s="234" t="s">
        <v>178</v>
      </c>
      <c r="G214" s="66">
        <f>IF(F214="Se investigan y se resuelven oportunamente",15,0)</f>
        <v>0</v>
      </c>
      <c r="H214" s="1017"/>
      <c r="I214" s="1029"/>
      <c r="J214" s="1017"/>
      <c r="K214" s="1022"/>
    </row>
    <row r="215" spans="1:11" ht="28.5" x14ac:dyDescent="0.2">
      <c r="A215" s="999"/>
      <c r="B215" s="664"/>
      <c r="C215" s="999"/>
      <c r="D215" s="45" t="s">
        <v>227</v>
      </c>
      <c r="E215" s="107" t="s">
        <v>228</v>
      </c>
      <c r="F215" s="67" t="s">
        <v>178</v>
      </c>
      <c r="G215" s="66">
        <f>IF(F215="Completa",10,IF(F215="Incompleta",5,0))</f>
        <v>0</v>
      </c>
      <c r="H215" s="1018"/>
      <c r="I215" s="1030"/>
      <c r="J215" s="1018"/>
      <c r="K215" s="1023"/>
    </row>
    <row r="216" spans="1:11" ht="15.75" thickBot="1" x14ac:dyDescent="0.25">
      <c r="A216" s="133"/>
      <c r="B216" s="134"/>
      <c r="C216" s="56"/>
      <c r="D216" s="57"/>
      <c r="E216" s="58" t="s">
        <v>229</v>
      </c>
      <c r="F216" s="16"/>
      <c r="G216" s="16">
        <f>SUM(G209:G215)</f>
        <v>0</v>
      </c>
      <c r="H216" s="144"/>
      <c r="I216" s="145"/>
      <c r="J216" s="145"/>
      <c r="K216" s="146"/>
    </row>
    <row r="217" spans="1:11" ht="15" thickBot="1" x14ac:dyDescent="0.25"/>
    <row r="218" spans="1:11" ht="30" x14ac:dyDescent="0.2">
      <c r="A218" s="1064" t="s">
        <v>87</v>
      </c>
      <c r="B218" s="1009" t="s">
        <v>232</v>
      </c>
      <c r="C218" s="1066" t="s">
        <v>205</v>
      </c>
      <c r="D218" s="1068" t="s">
        <v>206</v>
      </c>
      <c r="E218" s="1069"/>
      <c r="F218" s="1069"/>
      <c r="G218" s="1069"/>
      <c r="H218" s="1070"/>
      <c r="I218" s="112" t="s">
        <v>207</v>
      </c>
      <c r="J218" s="1071" t="s">
        <v>208</v>
      </c>
      <c r="K218" s="1073" t="s">
        <v>209</v>
      </c>
    </row>
    <row r="219" spans="1:11" ht="60.75" thickBot="1" x14ac:dyDescent="0.25">
      <c r="A219" s="1065"/>
      <c r="B219" s="1031"/>
      <c r="C219" s="1067"/>
      <c r="D219" s="113" t="s">
        <v>210</v>
      </c>
      <c r="E219" s="51" t="s">
        <v>211</v>
      </c>
      <c r="F219" s="113" t="s">
        <v>212</v>
      </c>
      <c r="G219" s="113" t="s">
        <v>213</v>
      </c>
      <c r="H219" s="117" t="s">
        <v>230</v>
      </c>
      <c r="I219" s="52" t="s">
        <v>215</v>
      </c>
      <c r="J219" s="1072"/>
      <c r="K219" s="1074"/>
    </row>
    <row r="220" spans="1:11" x14ac:dyDescent="0.2">
      <c r="A220" s="997" t="str">
        <f>DESCRIPCION!A35</f>
        <v>i</v>
      </c>
      <c r="B220" s="662">
        <f>DESCRIPCION!D35</f>
        <v>0</v>
      </c>
      <c r="C220" s="997"/>
      <c r="D220" s="1026" t="s">
        <v>216</v>
      </c>
      <c r="E220" s="138" t="s">
        <v>217</v>
      </c>
      <c r="F220" s="71" t="s">
        <v>178</v>
      </c>
      <c r="G220" s="139">
        <f>IF(F220="Asignado",15,0)</f>
        <v>0</v>
      </c>
      <c r="H220" s="1016" t="str">
        <f>IF(AND(G227&gt;0,G227&lt;=85),"Débil",IF(AND(G227&gt;85,G227&lt;=95),"Moderado",IF(G227&gt;96,"Fuerte"," ")))</f>
        <v xml:space="preserve"> </v>
      </c>
      <c r="I220" s="1028" t="s">
        <v>178</v>
      </c>
      <c r="J220" s="1016"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1021" t="str">
        <f>IF(J220="Fuerte","NO",IF(J220=" "," ","SI"))</f>
        <v xml:space="preserve"> </v>
      </c>
    </row>
    <row r="221" spans="1:11" ht="28.5" x14ac:dyDescent="0.2">
      <c r="A221" s="998"/>
      <c r="B221" s="663"/>
      <c r="C221" s="998"/>
      <c r="D221" s="1027"/>
      <c r="E221" s="107" t="s">
        <v>218</v>
      </c>
      <c r="F221" s="67" t="s">
        <v>178</v>
      </c>
      <c r="G221" s="66">
        <f>IF(F221="Adecuado",15,0)</f>
        <v>0</v>
      </c>
      <c r="H221" s="1017"/>
      <c r="I221" s="1029"/>
      <c r="J221" s="1017"/>
      <c r="K221" s="1022"/>
    </row>
    <row r="222" spans="1:11" ht="42.75" x14ac:dyDescent="0.2">
      <c r="A222" s="998"/>
      <c r="B222" s="663"/>
      <c r="C222" s="998"/>
      <c r="D222" s="50" t="s">
        <v>219</v>
      </c>
      <c r="E222" s="107" t="s">
        <v>220</v>
      </c>
      <c r="F222" s="67" t="s">
        <v>178</v>
      </c>
      <c r="G222" s="66">
        <f>IF(F222="Oportuna",15,0)</f>
        <v>0</v>
      </c>
      <c r="H222" s="1017"/>
      <c r="I222" s="1029"/>
      <c r="J222" s="1017"/>
      <c r="K222" s="1022"/>
    </row>
    <row r="223" spans="1:11" ht="42.75" x14ac:dyDescent="0.2">
      <c r="A223" s="998"/>
      <c r="B223" s="663"/>
      <c r="C223" s="998"/>
      <c r="D223" s="50" t="s">
        <v>221</v>
      </c>
      <c r="E223" s="107" t="s">
        <v>222</v>
      </c>
      <c r="F223" s="234" t="s">
        <v>178</v>
      </c>
      <c r="G223" s="66">
        <f>IF(F223="Prevenir",15,IF(F223="Detectar",10,0))</f>
        <v>0</v>
      </c>
      <c r="H223" s="1017"/>
      <c r="I223" s="1029"/>
      <c r="J223" s="1017"/>
      <c r="K223" s="1022"/>
    </row>
    <row r="224" spans="1:11" ht="28.5" x14ac:dyDescent="0.2">
      <c r="A224" s="998"/>
      <c r="B224" s="663"/>
      <c r="C224" s="998"/>
      <c r="D224" s="50" t="s">
        <v>223</v>
      </c>
      <c r="E224" s="107" t="s">
        <v>224</v>
      </c>
      <c r="F224" s="67" t="s">
        <v>178</v>
      </c>
      <c r="G224" s="66">
        <f>IF(F224="Confiable",15,0)</f>
        <v>0</v>
      </c>
      <c r="H224" s="1017"/>
      <c r="I224" s="1029"/>
      <c r="J224" s="1017"/>
      <c r="K224" s="1022"/>
    </row>
    <row r="225" spans="1:11" ht="42.75" x14ac:dyDescent="0.2">
      <c r="A225" s="998"/>
      <c r="B225" s="663"/>
      <c r="C225" s="998"/>
      <c r="D225" s="50" t="s">
        <v>225</v>
      </c>
      <c r="E225" s="107" t="s">
        <v>226</v>
      </c>
      <c r="F225" s="234" t="s">
        <v>178</v>
      </c>
      <c r="G225" s="66">
        <f>IF(F225="Se investigan y se resuelven oportunamente",15,0)</f>
        <v>0</v>
      </c>
      <c r="H225" s="1017"/>
      <c r="I225" s="1029"/>
      <c r="J225" s="1017"/>
      <c r="K225" s="1022"/>
    </row>
    <row r="226" spans="1:11" ht="28.5" x14ac:dyDescent="0.2">
      <c r="A226" s="999"/>
      <c r="B226" s="664"/>
      <c r="C226" s="999"/>
      <c r="D226" s="45" t="s">
        <v>227</v>
      </c>
      <c r="E226" s="107" t="s">
        <v>228</v>
      </c>
      <c r="F226" s="67" t="s">
        <v>178</v>
      </c>
      <c r="G226" s="66">
        <f>IF(F226="Completa",10,IF(F226="Incompleta",5,0))</f>
        <v>0</v>
      </c>
      <c r="H226" s="1018"/>
      <c r="I226" s="1030"/>
      <c r="J226" s="1018"/>
      <c r="K226" s="1023"/>
    </row>
    <row r="227" spans="1:11" ht="15.75" thickBot="1" x14ac:dyDescent="0.25">
      <c r="A227" s="133"/>
      <c r="B227" s="134"/>
      <c r="C227" s="56"/>
      <c r="D227" s="57"/>
      <c r="E227" s="58" t="s">
        <v>229</v>
      </c>
      <c r="F227" s="16"/>
      <c r="G227" s="16">
        <f>SUM(G220:G226)</f>
        <v>0</v>
      </c>
      <c r="H227" s="144"/>
      <c r="I227" s="145"/>
      <c r="J227" s="145"/>
      <c r="K227" s="146"/>
    </row>
    <row r="228" spans="1:11" ht="15" thickBot="1" x14ac:dyDescent="0.25"/>
    <row r="229" spans="1:11" ht="30" x14ac:dyDescent="0.2">
      <c r="A229" s="1064" t="s">
        <v>87</v>
      </c>
      <c r="B229" s="1009" t="s">
        <v>232</v>
      </c>
      <c r="C229" s="1066" t="s">
        <v>205</v>
      </c>
      <c r="D229" s="1068" t="s">
        <v>206</v>
      </c>
      <c r="E229" s="1069"/>
      <c r="F229" s="1069"/>
      <c r="G229" s="1069"/>
      <c r="H229" s="1070"/>
      <c r="I229" s="112" t="s">
        <v>207</v>
      </c>
      <c r="J229" s="1071" t="s">
        <v>208</v>
      </c>
      <c r="K229" s="1073" t="s">
        <v>209</v>
      </c>
    </row>
    <row r="230" spans="1:11" ht="60.75" thickBot="1" x14ac:dyDescent="0.25">
      <c r="A230" s="1065"/>
      <c r="B230" s="1031"/>
      <c r="C230" s="1067"/>
      <c r="D230" s="113" t="s">
        <v>210</v>
      </c>
      <c r="E230" s="51" t="s">
        <v>211</v>
      </c>
      <c r="F230" s="113" t="s">
        <v>212</v>
      </c>
      <c r="G230" s="113" t="s">
        <v>213</v>
      </c>
      <c r="H230" s="117" t="s">
        <v>230</v>
      </c>
      <c r="I230" s="52" t="s">
        <v>215</v>
      </c>
      <c r="J230" s="1072"/>
      <c r="K230" s="1074"/>
    </row>
    <row r="231" spans="1:11" x14ac:dyDescent="0.2">
      <c r="A231" s="997" t="str">
        <f>DESCRIPCION!A35</f>
        <v>i</v>
      </c>
      <c r="B231" s="662">
        <f>DESCRIPCION!D36</f>
        <v>0</v>
      </c>
      <c r="C231" s="997"/>
      <c r="D231" s="1026" t="s">
        <v>216</v>
      </c>
      <c r="E231" s="138" t="s">
        <v>217</v>
      </c>
      <c r="F231" s="71" t="s">
        <v>178</v>
      </c>
      <c r="G231" s="139">
        <f>IF(F231="Asignado",15,0)</f>
        <v>0</v>
      </c>
      <c r="H231" s="1016" t="str">
        <f>IF(AND(G238&gt;0,G238&lt;=85),"Débil",IF(AND(G238&gt;85,G238&lt;=95),"Moderado",IF(G238&gt;96,"Fuerte"," ")))</f>
        <v xml:space="preserve"> </v>
      </c>
      <c r="I231" s="1028" t="s">
        <v>178</v>
      </c>
      <c r="J231" s="1016"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1021" t="str">
        <f>IF(J231="Fuerte","NO",IF(J231=" "," ","SI"))</f>
        <v xml:space="preserve"> </v>
      </c>
    </row>
    <row r="232" spans="1:11" ht="28.5" x14ac:dyDescent="0.2">
      <c r="A232" s="998"/>
      <c r="B232" s="663"/>
      <c r="C232" s="998"/>
      <c r="D232" s="1027"/>
      <c r="E232" s="107" t="s">
        <v>218</v>
      </c>
      <c r="F232" s="67" t="s">
        <v>178</v>
      </c>
      <c r="G232" s="66">
        <f>IF(F232="Adecuado",15,0)</f>
        <v>0</v>
      </c>
      <c r="H232" s="1017"/>
      <c r="I232" s="1029"/>
      <c r="J232" s="1017"/>
      <c r="K232" s="1022"/>
    </row>
    <row r="233" spans="1:11" ht="42.75" x14ac:dyDescent="0.2">
      <c r="A233" s="998"/>
      <c r="B233" s="663"/>
      <c r="C233" s="998"/>
      <c r="D233" s="50" t="s">
        <v>219</v>
      </c>
      <c r="E233" s="107" t="s">
        <v>220</v>
      </c>
      <c r="F233" s="67" t="s">
        <v>178</v>
      </c>
      <c r="G233" s="66">
        <f>IF(F233="Oportuna",15,0)</f>
        <v>0</v>
      </c>
      <c r="H233" s="1017"/>
      <c r="I233" s="1029"/>
      <c r="J233" s="1017"/>
      <c r="K233" s="1022"/>
    </row>
    <row r="234" spans="1:11" ht="42.75" x14ac:dyDescent="0.2">
      <c r="A234" s="998"/>
      <c r="B234" s="663"/>
      <c r="C234" s="998"/>
      <c r="D234" s="50" t="s">
        <v>221</v>
      </c>
      <c r="E234" s="107" t="s">
        <v>222</v>
      </c>
      <c r="F234" s="234" t="s">
        <v>178</v>
      </c>
      <c r="G234" s="66">
        <f>IF(F234="Prevenir",15,IF(F234="Detectar",10,0))</f>
        <v>0</v>
      </c>
      <c r="H234" s="1017"/>
      <c r="I234" s="1029"/>
      <c r="J234" s="1017"/>
      <c r="K234" s="1022"/>
    </row>
    <row r="235" spans="1:11" ht="28.5" x14ac:dyDescent="0.2">
      <c r="A235" s="998"/>
      <c r="B235" s="663"/>
      <c r="C235" s="998"/>
      <c r="D235" s="50" t="s">
        <v>223</v>
      </c>
      <c r="E235" s="107" t="s">
        <v>224</v>
      </c>
      <c r="F235" s="67" t="s">
        <v>178</v>
      </c>
      <c r="G235" s="66">
        <f>IF(F235="Confiable",15,0)</f>
        <v>0</v>
      </c>
      <c r="H235" s="1017"/>
      <c r="I235" s="1029"/>
      <c r="J235" s="1017"/>
      <c r="K235" s="1022"/>
    </row>
    <row r="236" spans="1:11" ht="42.75" x14ac:dyDescent="0.2">
      <c r="A236" s="998"/>
      <c r="B236" s="663"/>
      <c r="C236" s="998"/>
      <c r="D236" s="50" t="s">
        <v>225</v>
      </c>
      <c r="E236" s="107" t="s">
        <v>226</v>
      </c>
      <c r="F236" s="234" t="s">
        <v>178</v>
      </c>
      <c r="G236" s="66">
        <f>IF(F236="Se investigan y se resuelven oportunamente",15,0)</f>
        <v>0</v>
      </c>
      <c r="H236" s="1017"/>
      <c r="I236" s="1029"/>
      <c r="J236" s="1017"/>
      <c r="K236" s="1022"/>
    </row>
    <row r="237" spans="1:11" ht="28.5" x14ac:dyDescent="0.2">
      <c r="A237" s="999"/>
      <c r="B237" s="664"/>
      <c r="C237" s="999"/>
      <c r="D237" s="45" t="s">
        <v>227</v>
      </c>
      <c r="E237" s="107" t="s">
        <v>228</v>
      </c>
      <c r="F237" s="67" t="s">
        <v>178</v>
      </c>
      <c r="G237" s="66">
        <f>IF(F237="Completa",10,IF(F237="Incompleta",5,0))</f>
        <v>0</v>
      </c>
      <c r="H237" s="1018"/>
      <c r="I237" s="1030"/>
      <c r="J237" s="1018"/>
      <c r="K237" s="1023"/>
    </row>
    <row r="238" spans="1:11" ht="15.75" thickBot="1" x14ac:dyDescent="0.25">
      <c r="A238" s="133"/>
      <c r="B238" s="134"/>
      <c r="C238" s="56"/>
      <c r="D238" s="57"/>
      <c r="E238" s="58" t="s">
        <v>229</v>
      </c>
      <c r="F238" s="16"/>
      <c r="G238" s="16">
        <f>SUM(G231:G237)</f>
        <v>0</v>
      </c>
      <c r="H238" s="144"/>
      <c r="I238" s="145"/>
      <c r="J238" s="145"/>
      <c r="K238" s="146"/>
    </row>
    <row r="239" spans="1:11" ht="15" thickBot="1" x14ac:dyDescent="0.25"/>
    <row r="240" spans="1:11" ht="30" x14ac:dyDescent="0.2">
      <c r="A240" s="1064" t="s">
        <v>87</v>
      </c>
      <c r="B240" s="1009" t="s">
        <v>232</v>
      </c>
      <c r="C240" s="1066" t="s">
        <v>205</v>
      </c>
      <c r="D240" s="1068" t="s">
        <v>206</v>
      </c>
      <c r="E240" s="1069"/>
      <c r="F240" s="1069"/>
      <c r="G240" s="1069"/>
      <c r="H240" s="1070"/>
      <c r="I240" s="112" t="s">
        <v>207</v>
      </c>
      <c r="J240" s="1071" t="s">
        <v>208</v>
      </c>
      <c r="K240" s="1073" t="s">
        <v>209</v>
      </c>
    </row>
    <row r="241" spans="1:11" ht="60.75" thickBot="1" x14ac:dyDescent="0.25">
      <c r="A241" s="1065"/>
      <c r="B241" s="1031"/>
      <c r="C241" s="1067"/>
      <c r="D241" s="113" t="s">
        <v>210</v>
      </c>
      <c r="E241" s="51" t="s">
        <v>211</v>
      </c>
      <c r="F241" s="113" t="s">
        <v>212</v>
      </c>
      <c r="G241" s="113" t="s">
        <v>213</v>
      </c>
      <c r="H241" s="117" t="s">
        <v>230</v>
      </c>
      <c r="I241" s="52" t="s">
        <v>215</v>
      </c>
      <c r="J241" s="1072"/>
      <c r="K241" s="1074"/>
    </row>
    <row r="242" spans="1:11" x14ac:dyDescent="0.2">
      <c r="A242" s="997" t="str">
        <f>DESCRIPCION!A35</f>
        <v>i</v>
      </c>
      <c r="B242" s="662">
        <f>DESCRIPCION!D37</f>
        <v>0</v>
      </c>
      <c r="C242" s="997"/>
      <c r="D242" s="1026" t="s">
        <v>216</v>
      </c>
      <c r="E242" s="138" t="s">
        <v>217</v>
      </c>
      <c r="F242" s="71" t="s">
        <v>178</v>
      </c>
      <c r="G242" s="139">
        <f>IF(F242="Asignado",15,0)</f>
        <v>0</v>
      </c>
      <c r="H242" s="1016" t="str">
        <f>IF(AND(G249&gt;0,G249&lt;=85),"Débil",IF(AND(G249&gt;85,G249&lt;=95),"Moderado",IF(G249&gt;96,"Fuerte"," ")))</f>
        <v xml:space="preserve"> </v>
      </c>
      <c r="I242" s="1028" t="s">
        <v>178</v>
      </c>
      <c r="J242" s="1016"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1021" t="str">
        <f>IF(J242="Fuerte","NO",IF(J242=" "," ","SI"))</f>
        <v xml:space="preserve"> </v>
      </c>
    </row>
    <row r="243" spans="1:11" ht="28.5" x14ac:dyDescent="0.2">
      <c r="A243" s="998"/>
      <c r="B243" s="663"/>
      <c r="C243" s="998"/>
      <c r="D243" s="1027"/>
      <c r="E243" s="107" t="s">
        <v>218</v>
      </c>
      <c r="F243" s="67" t="s">
        <v>178</v>
      </c>
      <c r="G243" s="66">
        <f>IF(F243="Adecuado",15,0)</f>
        <v>0</v>
      </c>
      <c r="H243" s="1017"/>
      <c r="I243" s="1029"/>
      <c r="J243" s="1017"/>
      <c r="K243" s="1022"/>
    </row>
    <row r="244" spans="1:11" ht="42.75" x14ac:dyDescent="0.2">
      <c r="A244" s="998"/>
      <c r="B244" s="663"/>
      <c r="C244" s="998"/>
      <c r="D244" s="50" t="s">
        <v>219</v>
      </c>
      <c r="E244" s="107" t="s">
        <v>220</v>
      </c>
      <c r="F244" s="67" t="s">
        <v>178</v>
      </c>
      <c r="G244" s="66">
        <f>IF(F244="Oportuna",15,0)</f>
        <v>0</v>
      </c>
      <c r="H244" s="1017"/>
      <c r="I244" s="1029"/>
      <c r="J244" s="1017"/>
      <c r="K244" s="1022"/>
    </row>
    <row r="245" spans="1:11" ht="42.75" x14ac:dyDescent="0.2">
      <c r="A245" s="998"/>
      <c r="B245" s="663"/>
      <c r="C245" s="998"/>
      <c r="D245" s="50" t="s">
        <v>221</v>
      </c>
      <c r="E245" s="107" t="s">
        <v>222</v>
      </c>
      <c r="F245" s="234" t="s">
        <v>178</v>
      </c>
      <c r="G245" s="66">
        <f>IF(F245="Prevenir",15,IF(F245="Detectar",10,0))</f>
        <v>0</v>
      </c>
      <c r="H245" s="1017"/>
      <c r="I245" s="1029"/>
      <c r="J245" s="1017"/>
      <c r="K245" s="1022"/>
    </row>
    <row r="246" spans="1:11" ht="28.5" x14ac:dyDescent="0.2">
      <c r="A246" s="998"/>
      <c r="B246" s="663"/>
      <c r="C246" s="998"/>
      <c r="D246" s="50" t="s">
        <v>223</v>
      </c>
      <c r="E246" s="107" t="s">
        <v>224</v>
      </c>
      <c r="F246" s="67" t="s">
        <v>178</v>
      </c>
      <c r="G246" s="66">
        <f>IF(F246="Confiable",15,0)</f>
        <v>0</v>
      </c>
      <c r="H246" s="1017"/>
      <c r="I246" s="1029"/>
      <c r="J246" s="1017"/>
      <c r="K246" s="1022"/>
    </row>
    <row r="247" spans="1:11" ht="42.75" x14ac:dyDescent="0.2">
      <c r="A247" s="998"/>
      <c r="B247" s="663"/>
      <c r="C247" s="998"/>
      <c r="D247" s="50" t="s">
        <v>225</v>
      </c>
      <c r="E247" s="107" t="s">
        <v>226</v>
      </c>
      <c r="F247" s="234" t="s">
        <v>178</v>
      </c>
      <c r="G247" s="66">
        <f>IF(F247="Se investigan y se resuelven oportunamente",15,0)</f>
        <v>0</v>
      </c>
      <c r="H247" s="1017"/>
      <c r="I247" s="1029"/>
      <c r="J247" s="1017"/>
      <c r="K247" s="1022"/>
    </row>
    <row r="248" spans="1:11" ht="28.5" x14ac:dyDescent="0.2">
      <c r="A248" s="999"/>
      <c r="B248" s="664"/>
      <c r="C248" s="999"/>
      <c r="D248" s="45" t="s">
        <v>227</v>
      </c>
      <c r="E248" s="107" t="s">
        <v>228</v>
      </c>
      <c r="F248" s="67" t="s">
        <v>178</v>
      </c>
      <c r="G248" s="66">
        <f>IF(F248="Completa",10,IF(F248="Incompleta",5,0))</f>
        <v>0</v>
      </c>
      <c r="H248" s="1018"/>
      <c r="I248" s="1030"/>
      <c r="J248" s="1018"/>
      <c r="K248" s="1023"/>
    </row>
    <row r="249" spans="1:11" ht="15.75" thickBot="1" x14ac:dyDescent="0.25">
      <c r="A249" s="133"/>
      <c r="B249" s="134"/>
      <c r="C249" s="56"/>
      <c r="D249" s="57"/>
      <c r="E249" s="58" t="s">
        <v>229</v>
      </c>
      <c r="F249" s="16"/>
      <c r="G249" s="16">
        <f>SUM(G242:G248)</f>
        <v>0</v>
      </c>
      <c r="H249" s="144"/>
      <c r="I249" s="145"/>
      <c r="J249" s="145"/>
      <c r="K249" s="146"/>
    </row>
    <row r="250" spans="1:11" ht="15" thickBot="1" x14ac:dyDescent="0.25"/>
    <row r="251" spans="1:11" ht="30" x14ac:dyDescent="0.2">
      <c r="A251" s="1064" t="s">
        <v>87</v>
      </c>
      <c r="B251" s="1009" t="s">
        <v>232</v>
      </c>
      <c r="C251" s="1066" t="s">
        <v>205</v>
      </c>
      <c r="D251" s="1068" t="s">
        <v>206</v>
      </c>
      <c r="E251" s="1069"/>
      <c r="F251" s="1069"/>
      <c r="G251" s="1069"/>
      <c r="H251" s="1070"/>
      <c r="I251" s="112" t="s">
        <v>207</v>
      </c>
      <c r="J251" s="1071" t="s">
        <v>208</v>
      </c>
      <c r="K251" s="1073" t="s">
        <v>209</v>
      </c>
    </row>
    <row r="252" spans="1:11" ht="60.75" thickBot="1" x14ac:dyDescent="0.25">
      <c r="A252" s="1065"/>
      <c r="B252" s="1031"/>
      <c r="C252" s="1067"/>
      <c r="D252" s="113" t="s">
        <v>210</v>
      </c>
      <c r="E252" s="51" t="s">
        <v>211</v>
      </c>
      <c r="F252" s="113" t="s">
        <v>212</v>
      </c>
      <c r="G252" s="113" t="s">
        <v>213</v>
      </c>
      <c r="H252" s="117" t="s">
        <v>230</v>
      </c>
      <c r="I252" s="52" t="s">
        <v>215</v>
      </c>
      <c r="J252" s="1072"/>
      <c r="K252" s="1074"/>
    </row>
    <row r="253" spans="1:11" x14ac:dyDescent="0.2">
      <c r="A253" s="997" t="str">
        <f>DESCRIPCION!A38</f>
        <v>j</v>
      </c>
      <c r="B253" s="662">
        <f>DESCRIPCION!D38</f>
        <v>0</v>
      </c>
      <c r="C253" s="997"/>
      <c r="D253" s="1026" t="s">
        <v>216</v>
      </c>
      <c r="E253" s="138" t="s">
        <v>217</v>
      </c>
      <c r="F253" s="71" t="s">
        <v>178</v>
      </c>
      <c r="G253" s="139">
        <f>IF(F253="Asignado",15,0)</f>
        <v>0</v>
      </c>
      <c r="H253" s="1016" t="str">
        <f>IF(AND(G260&gt;0,G260&lt;=85),"Débil",IF(AND(G260&gt;85,G260&lt;=95),"Moderado",IF(G260&gt;96,"Fuerte"," ")))</f>
        <v xml:space="preserve"> </v>
      </c>
      <c r="I253" s="1028" t="s">
        <v>178</v>
      </c>
      <c r="J253" s="1016"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1021" t="str">
        <f>IF(J253="Fuerte","NO",IF(J253=" "," ","SI"))</f>
        <v xml:space="preserve"> </v>
      </c>
    </row>
    <row r="254" spans="1:11" ht="28.5" x14ac:dyDescent="0.2">
      <c r="A254" s="998"/>
      <c r="B254" s="663"/>
      <c r="C254" s="998"/>
      <c r="D254" s="1027"/>
      <c r="E254" s="107" t="s">
        <v>218</v>
      </c>
      <c r="F254" s="67" t="s">
        <v>178</v>
      </c>
      <c r="G254" s="66">
        <f>IF(F254="Adecuado",15,0)</f>
        <v>0</v>
      </c>
      <c r="H254" s="1017"/>
      <c r="I254" s="1029"/>
      <c r="J254" s="1017"/>
      <c r="K254" s="1022"/>
    </row>
    <row r="255" spans="1:11" ht="42.75" x14ac:dyDescent="0.2">
      <c r="A255" s="998"/>
      <c r="B255" s="663"/>
      <c r="C255" s="998"/>
      <c r="D255" s="50" t="s">
        <v>219</v>
      </c>
      <c r="E255" s="107" t="s">
        <v>220</v>
      </c>
      <c r="F255" s="67" t="s">
        <v>178</v>
      </c>
      <c r="G255" s="66">
        <f>IF(F255="Oportuna",15,0)</f>
        <v>0</v>
      </c>
      <c r="H255" s="1017"/>
      <c r="I255" s="1029"/>
      <c r="J255" s="1017"/>
      <c r="K255" s="1022"/>
    </row>
    <row r="256" spans="1:11" ht="42.75" x14ac:dyDescent="0.2">
      <c r="A256" s="998"/>
      <c r="B256" s="663"/>
      <c r="C256" s="998"/>
      <c r="D256" s="50" t="s">
        <v>221</v>
      </c>
      <c r="E256" s="107" t="s">
        <v>222</v>
      </c>
      <c r="F256" s="234" t="s">
        <v>178</v>
      </c>
      <c r="G256" s="66">
        <f>IF(F256="Prevenir",15,IF(F256="Detectar",10,0))</f>
        <v>0</v>
      </c>
      <c r="H256" s="1017"/>
      <c r="I256" s="1029"/>
      <c r="J256" s="1017"/>
      <c r="K256" s="1022"/>
    </row>
    <row r="257" spans="1:11" ht="28.5" x14ac:dyDescent="0.2">
      <c r="A257" s="998"/>
      <c r="B257" s="663"/>
      <c r="C257" s="998"/>
      <c r="D257" s="50" t="s">
        <v>223</v>
      </c>
      <c r="E257" s="107" t="s">
        <v>224</v>
      </c>
      <c r="F257" s="67" t="s">
        <v>178</v>
      </c>
      <c r="G257" s="66">
        <f>IF(F257="Confiable",15,0)</f>
        <v>0</v>
      </c>
      <c r="H257" s="1017"/>
      <c r="I257" s="1029"/>
      <c r="J257" s="1017"/>
      <c r="K257" s="1022"/>
    </row>
    <row r="258" spans="1:11" ht="42.75" x14ac:dyDescent="0.2">
      <c r="A258" s="998"/>
      <c r="B258" s="663"/>
      <c r="C258" s="998"/>
      <c r="D258" s="50" t="s">
        <v>225</v>
      </c>
      <c r="E258" s="107" t="s">
        <v>226</v>
      </c>
      <c r="F258" s="234" t="s">
        <v>178</v>
      </c>
      <c r="G258" s="66">
        <f>IF(F258="Se investigan y se resuelven oportunamente",15,0)</f>
        <v>0</v>
      </c>
      <c r="H258" s="1017"/>
      <c r="I258" s="1029"/>
      <c r="J258" s="1017"/>
      <c r="K258" s="1022"/>
    </row>
    <row r="259" spans="1:11" ht="28.5" x14ac:dyDescent="0.2">
      <c r="A259" s="999"/>
      <c r="B259" s="664"/>
      <c r="C259" s="999"/>
      <c r="D259" s="45" t="s">
        <v>227</v>
      </c>
      <c r="E259" s="107" t="s">
        <v>228</v>
      </c>
      <c r="F259" s="67" t="s">
        <v>178</v>
      </c>
      <c r="G259" s="66">
        <f>IF(F259="Completa",10,IF(F259="Incompleta",5,0))</f>
        <v>0</v>
      </c>
      <c r="H259" s="1018"/>
      <c r="I259" s="1030"/>
      <c r="J259" s="1018"/>
      <c r="K259" s="1023"/>
    </row>
    <row r="260" spans="1:11" ht="15.75" thickBot="1" x14ac:dyDescent="0.25">
      <c r="A260" s="133"/>
      <c r="B260" s="134"/>
      <c r="C260" s="56"/>
      <c r="D260" s="57"/>
      <c r="E260" s="58" t="s">
        <v>229</v>
      </c>
      <c r="F260" s="16"/>
      <c r="G260" s="16">
        <f>SUM(G253:G259)</f>
        <v>0</v>
      </c>
      <c r="H260" s="144"/>
      <c r="I260" s="145"/>
      <c r="J260" s="145"/>
      <c r="K260" s="146"/>
    </row>
    <row r="261" spans="1:11" ht="15" thickBot="1" x14ac:dyDescent="0.25"/>
    <row r="262" spans="1:11" ht="30" x14ac:dyDescent="0.2">
      <c r="A262" s="1064" t="s">
        <v>87</v>
      </c>
      <c r="B262" s="1009" t="s">
        <v>232</v>
      </c>
      <c r="C262" s="1066" t="s">
        <v>205</v>
      </c>
      <c r="D262" s="1068" t="s">
        <v>206</v>
      </c>
      <c r="E262" s="1069"/>
      <c r="F262" s="1069"/>
      <c r="G262" s="1069"/>
      <c r="H262" s="1070"/>
      <c r="I262" s="112" t="s">
        <v>207</v>
      </c>
      <c r="J262" s="1071" t="s">
        <v>208</v>
      </c>
      <c r="K262" s="1073" t="s">
        <v>209</v>
      </c>
    </row>
    <row r="263" spans="1:11" ht="60.75" thickBot="1" x14ac:dyDescent="0.25">
      <c r="A263" s="1065"/>
      <c r="B263" s="1031"/>
      <c r="C263" s="1067"/>
      <c r="D263" s="113" t="s">
        <v>210</v>
      </c>
      <c r="E263" s="51" t="s">
        <v>211</v>
      </c>
      <c r="F263" s="113" t="s">
        <v>212</v>
      </c>
      <c r="G263" s="113" t="s">
        <v>213</v>
      </c>
      <c r="H263" s="117" t="s">
        <v>230</v>
      </c>
      <c r="I263" s="52" t="s">
        <v>215</v>
      </c>
      <c r="J263" s="1072"/>
      <c r="K263" s="1074"/>
    </row>
    <row r="264" spans="1:11" x14ac:dyDescent="0.2">
      <c r="A264" s="997" t="str">
        <f>DESCRIPCION!A38</f>
        <v>j</v>
      </c>
      <c r="B264" s="662">
        <f>DESCRIPCION!D39</f>
        <v>0</v>
      </c>
      <c r="C264" s="997"/>
      <c r="D264" s="1026" t="s">
        <v>216</v>
      </c>
      <c r="E264" s="138" t="s">
        <v>217</v>
      </c>
      <c r="F264" s="71" t="s">
        <v>178</v>
      </c>
      <c r="G264" s="139">
        <f>IF(F264="Asignado",15,0)</f>
        <v>0</v>
      </c>
      <c r="H264" s="1016" t="str">
        <f>IF(AND(G271&gt;0,G271&lt;=85),"Débil",IF(AND(G271&gt;85,G271&lt;=95),"Moderado",IF(G271&gt;96,"Fuerte"," ")))</f>
        <v xml:space="preserve"> </v>
      </c>
      <c r="I264" s="1028" t="s">
        <v>178</v>
      </c>
      <c r="J264" s="1016"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1021" t="str">
        <f>IF(J264="Fuerte","NO",IF(J264=" "," ","SI"))</f>
        <v xml:space="preserve"> </v>
      </c>
    </row>
    <row r="265" spans="1:11" ht="28.5" x14ac:dyDescent="0.2">
      <c r="A265" s="998"/>
      <c r="B265" s="663"/>
      <c r="C265" s="998"/>
      <c r="D265" s="1027"/>
      <c r="E265" s="107" t="s">
        <v>218</v>
      </c>
      <c r="F265" s="67" t="s">
        <v>178</v>
      </c>
      <c r="G265" s="66">
        <f>IF(F265="Adecuado",15,0)</f>
        <v>0</v>
      </c>
      <c r="H265" s="1017"/>
      <c r="I265" s="1029"/>
      <c r="J265" s="1017"/>
      <c r="K265" s="1022"/>
    </row>
    <row r="266" spans="1:11" ht="42.75" x14ac:dyDescent="0.2">
      <c r="A266" s="998"/>
      <c r="B266" s="663"/>
      <c r="C266" s="998"/>
      <c r="D266" s="50" t="s">
        <v>219</v>
      </c>
      <c r="E266" s="107" t="s">
        <v>220</v>
      </c>
      <c r="F266" s="67" t="s">
        <v>178</v>
      </c>
      <c r="G266" s="66">
        <f>IF(F266="Oportuna",15,0)</f>
        <v>0</v>
      </c>
      <c r="H266" s="1017"/>
      <c r="I266" s="1029"/>
      <c r="J266" s="1017"/>
      <c r="K266" s="1022"/>
    </row>
    <row r="267" spans="1:11" ht="42.75" x14ac:dyDescent="0.2">
      <c r="A267" s="998"/>
      <c r="B267" s="663"/>
      <c r="C267" s="998"/>
      <c r="D267" s="50" t="s">
        <v>221</v>
      </c>
      <c r="E267" s="107" t="s">
        <v>222</v>
      </c>
      <c r="F267" s="234" t="s">
        <v>178</v>
      </c>
      <c r="G267" s="66">
        <f>IF(F267="Prevenir",15,IF(F267="Detectar",10,0))</f>
        <v>0</v>
      </c>
      <c r="H267" s="1017"/>
      <c r="I267" s="1029"/>
      <c r="J267" s="1017"/>
      <c r="K267" s="1022"/>
    </row>
    <row r="268" spans="1:11" ht="28.5" x14ac:dyDescent="0.2">
      <c r="A268" s="998"/>
      <c r="B268" s="663"/>
      <c r="C268" s="998"/>
      <c r="D268" s="50" t="s">
        <v>223</v>
      </c>
      <c r="E268" s="107" t="s">
        <v>224</v>
      </c>
      <c r="F268" s="67" t="s">
        <v>178</v>
      </c>
      <c r="G268" s="66">
        <f>IF(F268="Confiable",15,0)</f>
        <v>0</v>
      </c>
      <c r="H268" s="1017"/>
      <c r="I268" s="1029"/>
      <c r="J268" s="1017"/>
      <c r="K268" s="1022"/>
    </row>
    <row r="269" spans="1:11" ht="42.75" x14ac:dyDescent="0.2">
      <c r="A269" s="998"/>
      <c r="B269" s="663"/>
      <c r="C269" s="998"/>
      <c r="D269" s="50" t="s">
        <v>225</v>
      </c>
      <c r="E269" s="107" t="s">
        <v>226</v>
      </c>
      <c r="F269" s="234" t="s">
        <v>178</v>
      </c>
      <c r="G269" s="66">
        <f>IF(F269="Se investigan y se resuelven oportunamente",15,0)</f>
        <v>0</v>
      </c>
      <c r="H269" s="1017"/>
      <c r="I269" s="1029"/>
      <c r="J269" s="1017"/>
      <c r="K269" s="1022"/>
    </row>
    <row r="270" spans="1:11" ht="28.5" x14ac:dyDescent="0.2">
      <c r="A270" s="999"/>
      <c r="B270" s="664"/>
      <c r="C270" s="999"/>
      <c r="D270" s="45" t="s">
        <v>227</v>
      </c>
      <c r="E270" s="107" t="s">
        <v>228</v>
      </c>
      <c r="F270" s="67" t="s">
        <v>178</v>
      </c>
      <c r="G270" s="66">
        <f>IF(F270="Completa",10,IF(F270="Incompleta",5,0))</f>
        <v>0</v>
      </c>
      <c r="H270" s="1018"/>
      <c r="I270" s="1030"/>
      <c r="J270" s="1018"/>
      <c r="K270" s="1023"/>
    </row>
    <row r="271" spans="1:11" ht="15.75" thickBot="1" x14ac:dyDescent="0.25">
      <c r="A271" s="133"/>
      <c r="B271" s="134"/>
      <c r="C271" s="56"/>
      <c r="D271" s="57"/>
      <c r="E271" s="58" t="s">
        <v>229</v>
      </c>
      <c r="F271" s="16"/>
      <c r="G271" s="16">
        <f>SUM(G264:G270)</f>
        <v>0</v>
      </c>
      <c r="H271" s="144"/>
      <c r="I271" s="145"/>
      <c r="J271" s="145"/>
      <c r="K271" s="146"/>
    </row>
    <row r="272" spans="1:11" ht="15" thickBot="1" x14ac:dyDescent="0.25"/>
    <row r="273" spans="1:11" ht="30" x14ac:dyDescent="0.2">
      <c r="A273" s="1064" t="s">
        <v>87</v>
      </c>
      <c r="B273" s="1009" t="s">
        <v>232</v>
      </c>
      <c r="C273" s="1066" t="s">
        <v>205</v>
      </c>
      <c r="D273" s="1068" t="s">
        <v>206</v>
      </c>
      <c r="E273" s="1069"/>
      <c r="F273" s="1069"/>
      <c r="G273" s="1069"/>
      <c r="H273" s="1070"/>
      <c r="I273" s="112" t="s">
        <v>207</v>
      </c>
      <c r="J273" s="1071" t="s">
        <v>208</v>
      </c>
      <c r="K273" s="1073" t="s">
        <v>209</v>
      </c>
    </row>
    <row r="274" spans="1:11" ht="60.75" thickBot="1" x14ac:dyDescent="0.25">
      <c r="A274" s="1065"/>
      <c r="B274" s="1031"/>
      <c r="C274" s="1067"/>
      <c r="D274" s="113" t="s">
        <v>210</v>
      </c>
      <c r="E274" s="51" t="s">
        <v>211</v>
      </c>
      <c r="F274" s="113" t="s">
        <v>212</v>
      </c>
      <c r="G274" s="113" t="s">
        <v>213</v>
      </c>
      <c r="H274" s="117" t="s">
        <v>230</v>
      </c>
      <c r="I274" s="52" t="s">
        <v>215</v>
      </c>
      <c r="J274" s="1072"/>
      <c r="K274" s="1074"/>
    </row>
    <row r="275" spans="1:11" x14ac:dyDescent="0.2">
      <c r="A275" s="997" t="str">
        <f>DESCRIPCION!A38</f>
        <v>j</v>
      </c>
      <c r="B275" s="662">
        <f>DESCRIPCION!D40</f>
        <v>0</v>
      </c>
      <c r="C275" s="997"/>
      <c r="D275" s="1026" t="s">
        <v>216</v>
      </c>
      <c r="E275" s="138" t="s">
        <v>217</v>
      </c>
      <c r="F275" s="71" t="s">
        <v>178</v>
      </c>
      <c r="G275" s="139">
        <f>IF(F275="Asignado",15,0)</f>
        <v>0</v>
      </c>
      <c r="H275" s="1016" t="str">
        <f>IF(AND(G282&gt;0,G282&lt;=85),"Débil",IF(AND(G282&gt;85,G282&lt;=95),"Moderado",IF(G282&gt;96,"Fuerte"," ")))</f>
        <v xml:space="preserve"> </v>
      </c>
      <c r="I275" s="1028" t="s">
        <v>178</v>
      </c>
      <c r="J275" s="1016"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1021" t="str">
        <f>IF(J275="Fuerte","NO",IF(J275=" "," ","SI"))</f>
        <v xml:space="preserve"> </v>
      </c>
    </row>
    <row r="276" spans="1:11" ht="28.5" x14ac:dyDescent="0.2">
      <c r="A276" s="998"/>
      <c r="B276" s="663"/>
      <c r="C276" s="998"/>
      <c r="D276" s="1027"/>
      <c r="E276" s="107" t="s">
        <v>218</v>
      </c>
      <c r="F276" s="67" t="s">
        <v>178</v>
      </c>
      <c r="G276" s="66">
        <f>IF(F276="Adecuado",15,0)</f>
        <v>0</v>
      </c>
      <c r="H276" s="1017"/>
      <c r="I276" s="1029"/>
      <c r="J276" s="1017"/>
      <c r="K276" s="1022"/>
    </row>
    <row r="277" spans="1:11" ht="42.75" x14ac:dyDescent="0.2">
      <c r="A277" s="998"/>
      <c r="B277" s="663"/>
      <c r="C277" s="998"/>
      <c r="D277" s="50" t="s">
        <v>219</v>
      </c>
      <c r="E277" s="107" t="s">
        <v>220</v>
      </c>
      <c r="F277" s="67" t="s">
        <v>178</v>
      </c>
      <c r="G277" s="66">
        <f>IF(F277="Oportuna",15,0)</f>
        <v>0</v>
      </c>
      <c r="H277" s="1017"/>
      <c r="I277" s="1029"/>
      <c r="J277" s="1017"/>
      <c r="K277" s="1022"/>
    </row>
    <row r="278" spans="1:11" ht="42.75" x14ac:dyDescent="0.2">
      <c r="A278" s="998"/>
      <c r="B278" s="663"/>
      <c r="C278" s="998"/>
      <c r="D278" s="50" t="s">
        <v>221</v>
      </c>
      <c r="E278" s="107" t="s">
        <v>222</v>
      </c>
      <c r="F278" s="234" t="s">
        <v>178</v>
      </c>
      <c r="G278" s="66">
        <f>IF(F278="Prevenir",15,IF(F278="Detectar",10,0))</f>
        <v>0</v>
      </c>
      <c r="H278" s="1017"/>
      <c r="I278" s="1029"/>
      <c r="J278" s="1017"/>
      <c r="K278" s="1022"/>
    </row>
    <row r="279" spans="1:11" ht="28.5" x14ac:dyDescent="0.2">
      <c r="A279" s="998"/>
      <c r="B279" s="663"/>
      <c r="C279" s="998"/>
      <c r="D279" s="50" t="s">
        <v>223</v>
      </c>
      <c r="E279" s="107" t="s">
        <v>224</v>
      </c>
      <c r="F279" s="67" t="s">
        <v>178</v>
      </c>
      <c r="G279" s="66">
        <f>IF(F279="Confiable",15,0)</f>
        <v>0</v>
      </c>
      <c r="H279" s="1017"/>
      <c r="I279" s="1029"/>
      <c r="J279" s="1017"/>
      <c r="K279" s="1022"/>
    </row>
    <row r="280" spans="1:11" ht="42.75" x14ac:dyDescent="0.2">
      <c r="A280" s="998"/>
      <c r="B280" s="663"/>
      <c r="C280" s="998"/>
      <c r="D280" s="50" t="s">
        <v>225</v>
      </c>
      <c r="E280" s="107" t="s">
        <v>226</v>
      </c>
      <c r="F280" s="234" t="s">
        <v>178</v>
      </c>
      <c r="G280" s="66">
        <f>IF(F280="Se investigan y se resuelven oportunamente",15,0)</f>
        <v>0</v>
      </c>
      <c r="H280" s="1017"/>
      <c r="I280" s="1029"/>
      <c r="J280" s="1017"/>
      <c r="K280" s="1022"/>
    </row>
    <row r="281" spans="1:11" ht="28.5" x14ac:dyDescent="0.2">
      <c r="A281" s="999"/>
      <c r="B281" s="664"/>
      <c r="C281" s="999"/>
      <c r="D281" s="45" t="s">
        <v>227</v>
      </c>
      <c r="E281" s="107" t="s">
        <v>228</v>
      </c>
      <c r="F281" s="67" t="s">
        <v>178</v>
      </c>
      <c r="G281" s="66">
        <f>IF(F281="Completa",10,IF(F281="Incompleta",5,0))</f>
        <v>0</v>
      </c>
      <c r="H281" s="1018"/>
      <c r="I281" s="1030"/>
      <c r="J281" s="1018"/>
      <c r="K281" s="1023"/>
    </row>
    <row r="282" spans="1:11" ht="15.75" thickBot="1" x14ac:dyDescent="0.25">
      <c r="A282" s="133"/>
      <c r="B282" s="134"/>
      <c r="C282" s="56"/>
      <c r="D282" s="57"/>
      <c r="E282" s="58" t="s">
        <v>229</v>
      </c>
      <c r="F282" s="16"/>
      <c r="G282" s="16">
        <f>SUM(G275:G281)</f>
        <v>0</v>
      </c>
      <c r="H282" s="144"/>
      <c r="I282" s="145"/>
      <c r="J282" s="145"/>
      <c r="K282" s="146"/>
    </row>
  </sheetData>
  <sheetProtection selectLockedCells="1"/>
  <mergeCells count="362">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L20:L21"/>
    <mergeCell ref="A273:A274"/>
    <mergeCell ref="B273:B274"/>
    <mergeCell ref="C273:C274"/>
    <mergeCell ref="D273:H273"/>
    <mergeCell ref="J273:J274"/>
    <mergeCell ref="K273:K274"/>
    <mergeCell ref="A242:A248"/>
    <mergeCell ref="B242:B248"/>
    <mergeCell ref="C242:C248"/>
    <mergeCell ref="D242:D243"/>
    <mergeCell ref="H242:H248"/>
    <mergeCell ref="I242:I248"/>
    <mergeCell ref="J242:J248"/>
    <mergeCell ref="K242:K248"/>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43:A149"/>
    <mergeCell ref="B143:B149"/>
    <mergeCell ref="D143:D144"/>
    <mergeCell ref="H143:H149"/>
    <mergeCell ref="I143:I149"/>
    <mergeCell ref="J143:J149"/>
    <mergeCell ref="K143:K149"/>
    <mergeCell ref="A152:A153"/>
    <mergeCell ref="B152:B153"/>
    <mergeCell ref="C152:C153"/>
    <mergeCell ref="D152:H152"/>
    <mergeCell ref="J152:J153"/>
    <mergeCell ref="K152:K153"/>
    <mergeCell ref="A132:A138"/>
    <mergeCell ref="B132:B138"/>
    <mergeCell ref="C132:C138"/>
    <mergeCell ref="D132:D133"/>
    <mergeCell ref="H132:H138"/>
    <mergeCell ref="I132:I138"/>
    <mergeCell ref="J132:J138"/>
    <mergeCell ref="K132:K138"/>
    <mergeCell ref="A141:A142"/>
    <mergeCell ref="B141:B142"/>
    <mergeCell ref="C141:C142"/>
    <mergeCell ref="D141:H141"/>
    <mergeCell ref="J141:J142"/>
    <mergeCell ref="K141:K142"/>
    <mergeCell ref="D121:D122"/>
    <mergeCell ref="H121:H127"/>
    <mergeCell ref="I121:I127"/>
    <mergeCell ref="J121:J127"/>
    <mergeCell ref="K121:K127"/>
    <mergeCell ref="A130:A131"/>
    <mergeCell ref="B130:B131"/>
    <mergeCell ref="C130:C131"/>
    <mergeCell ref="D130:H130"/>
    <mergeCell ref="J130:J131"/>
    <mergeCell ref="K130:K131"/>
    <mergeCell ref="A108:A109"/>
    <mergeCell ref="B108:B109"/>
    <mergeCell ref="C108:C109"/>
    <mergeCell ref="D108:H108"/>
    <mergeCell ref="J108:J109"/>
    <mergeCell ref="K108:K109"/>
    <mergeCell ref="A110:A116"/>
    <mergeCell ref="B110:B116"/>
    <mergeCell ref="C143:C149"/>
    <mergeCell ref="D110:D111"/>
    <mergeCell ref="H110:H116"/>
    <mergeCell ref="I110:I116"/>
    <mergeCell ref="J110:J116"/>
    <mergeCell ref="K110:K116"/>
    <mergeCell ref="C110:C116"/>
    <mergeCell ref="A119:A120"/>
    <mergeCell ref="B119:B120"/>
    <mergeCell ref="C119:C120"/>
    <mergeCell ref="D119:H119"/>
    <mergeCell ref="J119:J120"/>
    <mergeCell ref="K119:K120"/>
    <mergeCell ref="A121:A127"/>
    <mergeCell ref="B121:B127"/>
    <mergeCell ref="C121:C127"/>
    <mergeCell ref="A99:A105"/>
    <mergeCell ref="B99:B105"/>
    <mergeCell ref="C99:C105"/>
    <mergeCell ref="D99:D100"/>
    <mergeCell ref="H99:H105"/>
    <mergeCell ref="I99:I105"/>
    <mergeCell ref="J99:J105"/>
    <mergeCell ref="K99:K105"/>
    <mergeCell ref="B86:B87"/>
    <mergeCell ref="A97:A98"/>
    <mergeCell ref="B97:B98"/>
    <mergeCell ref="C97:C98"/>
    <mergeCell ref="D97:H97"/>
    <mergeCell ref="J97:J98"/>
    <mergeCell ref="K97:K98"/>
    <mergeCell ref="J88:J94"/>
    <mergeCell ref="K88:K94"/>
    <mergeCell ref="C88:C94"/>
    <mergeCell ref="D88:D89"/>
    <mergeCell ref="H88:H94"/>
    <mergeCell ref="I88:I94"/>
    <mergeCell ref="A7:J7"/>
    <mergeCell ref="A11:A17"/>
    <mergeCell ref="A20:A21"/>
    <mergeCell ref="J86:J87"/>
    <mergeCell ref="K86:K87"/>
    <mergeCell ref="B66:B72"/>
    <mergeCell ref="A66:A72"/>
    <mergeCell ref="A75:A76"/>
    <mergeCell ref="C75:C76"/>
    <mergeCell ref="C66:C72"/>
    <mergeCell ref="B75:B76"/>
    <mergeCell ref="J66:J72"/>
    <mergeCell ref="K66:K72"/>
    <mergeCell ref="D75:H75"/>
    <mergeCell ref="J75:J76"/>
    <mergeCell ref="K75:K76"/>
    <mergeCell ref="D66:D67"/>
    <mergeCell ref="H66:H72"/>
    <mergeCell ref="I66:I72"/>
    <mergeCell ref="J77:J83"/>
    <mergeCell ref="K77:K83"/>
    <mergeCell ref="D77:D78"/>
    <mergeCell ref="H77:H83"/>
    <mergeCell ref="I77:I83"/>
    <mergeCell ref="J20:J21"/>
    <mergeCell ref="K20:K21"/>
    <mergeCell ref="D22:D23"/>
    <mergeCell ref="H22:H28"/>
    <mergeCell ref="I22:I28"/>
    <mergeCell ref="J22:J28"/>
    <mergeCell ref="K22:K28"/>
    <mergeCell ref="B44:B50"/>
    <mergeCell ref="J1:J4"/>
    <mergeCell ref="J11:J17"/>
    <mergeCell ref="K11:K17"/>
    <mergeCell ref="J9:J10"/>
    <mergeCell ref="K9:K10"/>
    <mergeCell ref="D11:D12"/>
    <mergeCell ref="H11:H17"/>
    <mergeCell ref="D9:H9"/>
    <mergeCell ref="I11:I17"/>
    <mergeCell ref="C11:C17"/>
    <mergeCell ref="C9:C10"/>
    <mergeCell ref="B5:G5"/>
    <mergeCell ref="H1:I1"/>
    <mergeCell ref="H2:I2"/>
    <mergeCell ref="H3:I3"/>
    <mergeCell ref="H4:I4"/>
    <mergeCell ref="J31:J32"/>
    <mergeCell ref="K31:K32"/>
    <mergeCell ref="C22:C28"/>
    <mergeCell ref="D33:D34"/>
    <mergeCell ref="H33:H39"/>
    <mergeCell ref="I33:I39"/>
    <mergeCell ref="B31:B32"/>
    <mergeCell ref="B22:B28"/>
    <mergeCell ref="A22:A28"/>
    <mergeCell ref="K53:K54"/>
    <mergeCell ref="J33:J39"/>
    <mergeCell ref="K33:K39"/>
    <mergeCell ref="A42:A43"/>
    <mergeCell ref="C42:C43"/>
    <mergeCell ref="D42:H42"/>
    <mergeCell ref="J42:J43"/>
    <mergeCell ref="K42:K43"/>
    <mergeCell ref="J44:J50"/>
    <mergeCell ref="K44:K50"/>
    <mergeCell ref="C33:C39"/>
    <mergeCell ref="D44:D45"/>
    <mergeCell ref="H44:H50"/>
    <mergeCell ref="I44:I50"/>
    <mergeCell ref="B42:B43"/>
    <mergeCell ref="B53:B54"/>
    <mergeCell ref="A33:A39"/>
    <mergeCell ref="B33:B39"/>
    <mergeCell ref="A53:A54"/>
    <mergeCell ref="C53:C54"/>
    <mergeCell ref="A44:A50"/>
    <mergeCell ref="C44:C50"/>
    <mergeCell ref="K55:K61"/>
    <mergeCell ref="A64:A65"/>
    <mergeCell ref="C64:C65"/>
    <mergeCell ref="D64:H64"/>
    <mergeCell ref="J64:J65"/>
    <mergeCell ref="K64:K65"/>
    <mergeCell ref="D55:D56"/>
    <mergeCell ref="H55:H61"/>
    <mergeCell ref="I55:I61"/>
    <mergeCell ref="B64:B65"/>
    <mergeCell ref="A55:A61"/>
    <mergeCell ref="B55:B61"/>
    <mergeCell ref="C55:C61"/>
    <mergeCell ref="B77:B83"/>
    <mergeCell ref="A77:A83"/>
    <mergeCell ref="C77:C83"/>
    <mergeCell ref="B88:B94"/>
    <mergeCell ref="A88:A94"/>
    <mergeCell ref="A86:A87"/>
    <mergeCell ref="C86:C87"/>
    <mergeCell ref="D86:H86"/>
    <mergeCell ref="A1:A4"/>
    <mergeCell ref="B1:G2"/>
    <mergeCell ref="B3:G4"/>
    <mergeCell ref="D53:H53"/>
    <mergeCell ref="B20:B21"/>
    <mergeCell ref="A31:A32"/>
    <mergeCell ref="C31:C32"/>
    <mergeCell ref="D31:H31"/>
    <mergeCell ref="C20:C21"/>
    <mergeCell ref="D20:H20"/>
    <mergeCell ref="A9:A10"/>
    <mergeCell ref="B9:B10"/>
    <mergeCell ref="B11:B17"/>
    <mergeCell ref="A6:J6"/>
    <mergeCell ref="J55:J61"/>
    <mergeCell ref="J53:J54"/>
  </mergeCells>
  <pageMargins left="0.7" right="0.7" top="0.75" bottom="0.75" header="0.3" footer="0.3"/>
  <pageSetup orientation="portrait" horizontalDpi="300" verticalDpi="300" r:id="rId1"/>
  <drawing r:id="rId2"/>
  <legacyDrawing r:id="rId3"/>
  <extLst>
    <ext xmlns:x14="http://schemas.microsoft.com/office/spreadsheetml/2009/9/main" uri="{CCE6A557-97BC-4b89-ADB6-D9C93CAAB3DF}">
      <x14:dataValidations xmlns:xm="http://schemas.microsoft.com/office/excel/2006/main" disablePrompts="1" count="8">
        <x14:dataValidation type="list" allowBlank="1" showInputMessage="1" showErrorMessage="1">
          <x14:formula1>
            <xm:f>Hoja3!$A$152:$A$154</xm:f>
          </x14:formula1>
          <xm:sqref>F11 F22 F33 F44 F55 F66 F77 F88 F99 F110 F121 F132 F143 F154 F165 F176 F187 F198 F209 F220 F231 F242 F253 F264 F275</xm:sqref>
        </x14:dataValidation>
        <x14:dataValidation type="list" allowBlank="1" showInputMessage="1" showErrorMessage="1">
          <x14:formula1>
            <xm:f>Hoja3!$A$155:$A$157</xm:f>
          </x14:formula1>
          <xm:sqref>F12 F23 F34 F45 F56 F67 F78 F89 F100 F111 F122 F133 F144 F155 F166 F177 F188 F199 F210 F221 F232 F243 F254 F265 F276</xm:sqref>
        </x14:dataValidation>
        <x14:dataValidation type="list" allowBlank="1" showInputMessage="1" showErrorMessage="1">
          <x14:formula1>
            <xm:f>Hoja3!$A$160:$A$162</xm:f>
          </x14:formula1>
          <xm:sqref>F13 F24 F35 F46 F57 F68 F79 F90 F101 F112 F123 F134 F145 F156 F167 F178 F189 F200 F211 F222 F233 F244 F255 F266 F277</xm:sqref>
        </x14:dataValidation>
        <x14:dataValidation type="list" allowBlank="1" showInputMessage="1" showErrorMessage="1">
          <x14:formula1>
            <xm:f>Hoja3!$A$165:$A$168</xm:f>
          </x14:formula1>
          <xm:sqref>F14 F25 F36 F47 F58 F69 F80 F91 F102 F113 F124 F135 F146 F157 F168 F179 F190 F201 F212 F223 F234 F245 F256 F267 F278</xm:sqref>
        </x14:dataValidation>
        <x14:dataValidation type="list" allowBlank="1" showInputMessage="1" showErrorMessage="1">
          <x14:formula1>
            <xm:f>Hoja3!$A$171:$A$173</xm:f>
          </x14:formula1>
          <xm:sqref>F15 F26 F37 F48 F59 F70 F81 F92 F103 F114 F125 F136 F147 F158 F169 F180 F191 F202 F213 F224 F235 F246 F257 F268 F279</xm:sqref>
        </x14:dataValidation>
        <x14:dataValidation type="list" allowBlank="1" showInputMessage="1" showErrorMessage="1">
          <x14:formula1>
            <xm:f>Hoja3!$A$176:$A$178</xm:f>
          </x14:formula1>
          <xm:sqref>F16 F27 F38 F49 F60 F71 F82 F93 F104 F115 F126 F137 F148 F159 F170 F181 F192 F203 F214 F225 F236 F247 F258 F269 F280</xm:sqref>
        </x14:dataValidation>
        <x14:dataValidation type="list" allowBlank="1" showInputMessage="1" showErrorMessage="1">
          <x14:formula1>
            <xm:f>Hoja3!$A$181:$A$184</xm:f>
          </x14:formula1>
          <xm:sqref>F17 F28 F39 F50 F61 F72 F83 F94 F105 F116 F127 F138 F149 F160 F171 F182 F193 F204 F215 F226 F237 F248 F259 F270 F281</xm:sqref>
        </x14:dataValidation>
        <x14:dataValidation type="list" allowBlank="1" showInputMessage="1" showErrorMessage="1">
          <x14:formula1>
            <xm:f>Hoja3!$A$187:$A$190</xm:f>
          </x14:formula1>
          <xm:sqref>I11:I17 I22:I28 I33:I39 I44:I50 I55:I61 I66:I72 I77:I83 I88:I94 I99:I105 I110:I116 I121:I127 I132:I138 I143:I149 I154:I160 I165:I171 I176:I182 I187:I193 I198:I204 I209:I215 I220:I226 I231:I237 I242:I248 I253:I259 I264:I270 I275:I281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baseColWidth="10"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DG46"/>
  <sheetViews>
    <sheetView topLeftCell="C1" zoomScale="71" zoomScaleNormal="71"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65.8554687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1108"/>
      <c r="B1" s="1113" t="str">
        <f>CONTEXTO!B1</f>
        <v>PROCESO: GESTION INTEGRAL DE CALIDAD</v>
      </c>
      <c r="C1" s="1114"/>
      <c r="D1" s="1115"/>
      <c r="E1" s="466" t="s">
        <v>544</v>
      </c>
      <c r="F1" s="466"/>
      <c r="G1" s="466"/>
      <c r="H1" s="662"/>
    </row>
    <row r="2" spans="1:111" customFormat="1" ht="15.75" customHeight="1" x14ac:dyDescent="0.25">
      <c r="A2" s="1109"/>
      <c r="B2" s="1116"/>
      <c r="C2" s="1117"/>
      <c r="D2" s="1118"/>
      <c r="E2" s="510" t="s">
        <v>539</v>
      </c>
      <c r="F2" s="510"/>
      <c r="G2" s="510"/>
      <c r="H2" s="663"/>
    </row>
    <row r="3" spans="1:111" customFormat="1" ht="36" customHeight="1" x14ac:dyDescent="0.25">
      <c r="A3" s="1109"/>
      <c r="B3" s="1116" t="s">
        <v>231</v>
      </c>
      <c r="C3" s="1117"/>
      <c r="D3" s="1118"/>
      <c r="E3" s="510" t="s">
        <v>540</v>
      </c>
      <c r="F3" s="510"/>
      <c r="G3" s="510"/>
      <c r="H3" s="663"/>
    </row>
    <row r="4" spans="1:111" customFormat="1" ht="15.75" customHeight="1" thickBot="1" x14ac:dyDescent="0.3">
      <c r="A4" s="1110"/>
      <c r="B4" s="1119"/>
      <c r="C4" s="1120"/>
      <c r="D4" s="1121"/>
      <c r="E4" s="417" t="s">
        <v>557</v>
      </c>
      <c r="F4" s="417"/>
      <c r="G4" s="417"/>
      <c r="H4" s="1107"/>
    </row>
    <row r="5" spans="1:111" ht="15" thickBot="1" x14ac:dyDescent="0.25">
      <c r="A5" s="55"/>
      <c r="B5" s="62"/>
      <c r="C5" s="111"/>
      <c r="D5" s="111"/>
      <c r="E5" s="111"/>
      <c r="F5" s="111"/>
      <c r="G5" s="111"/>
      <c r="H5" s="75"/>
    </row>
    <row r="6" spans="1:111" customFormat="1" ht="24" customHeight="1" x14ac:dyDescent="0.25">
      <c r="A6" s="1097" t="str">
        <f>+CONTEXTO!A8</f>
        <v xml:space="preserve">PROCESO: Gestión de Evaluación y  Seguimiento </v>
      </c>
      <c r="B6" s="1098"/>
      <c r="C6" s="1098"/>
      <c r="D6" s="1098"/>
      <c r="E6" s="1098"/>
      <c r="F6" s="1098"/>
      <c r="G6" s="1098"/>
      <c r="H6" s="1099"/>
    </row>
    <row r="7" spans="1:111" customFormat="1" ht="72" customHeight="1" thickBot="1" x14ac:dyDescent="0.3">
      <c r="A7" s="1131"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7" s="1132"/>
      <c r="C7" s="1132"/>
      <c r="D7" s="1132"/>
      <c r="E7" s="1132"/>
      <c r="F7" s="1132"/>
      <c r="G7" s="1132"/>
      <c r="H7" s="1133"/>
      <c r="I7" s="72"/>
      <c r="J7" s="72"/>
      <c r="K7" s="72"/>
      <c r="L7" s="72"/>
      <c r="M7" s="72"/>
      <c r="N7" s="72"/>
      <c r="O7" s="72"/>
      <c r="P7" s="72"/>
      <c r="Q7" s="72"/>
      <c r="R7" s="72"/>
      <c r="S7" s="72"/>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row>
    <row r="8" spans="1:111" ht="15" thickBot="1" x14ac:dyDescent="0.25">
      <c r="A8" s="55"/>
      <c r="B8" s="62"/>
      <c r="C8" s="111"/>
      <c r="D8" s="111"/>
      <c r="E8" s="111"/>
      <c r="F8" s="111"/>
      <c r="G8" s="111"/>
      <c r="H8" s="75"/>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62"/>
      <c r="DE8" s="62"/>
      <c r="DF8" s="62"/>
      <c r="DG8" s="62"/>
    </row>
    <row r="9" spans="1:111" s="53" customFormat="1" ht="30" customHeight="1" x14ac:dyDescent="0.25">
      <c r="A9" s="1122" t="s">
        <v>87</v>
      </c>
      <c r="B9" s="1111" t="s">
        <v>232</v>
      </c>
      <c r="C9" s="1112" t="s">
        <v>205</v>
      </c>
      <c r="D9" s="1112" t="s">
        <v>214</v>
      </c>
      <c r="E9" s="1112" t="s">
        <v>233</v>
      </c>
      <c r="F9" s="1095" t="s">
        <v>234</v>
      </c>
      <c r="G9" s="1095"/>
      <c r="H9" s="1096" t="s">
        <v>395</v>
      </c>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row>
    <row r="10" spans="1:111" s="54" customFormat="1" ht="48.75" customHeight="1" x14ac:dyDescent="0.25">
      <c r="A10" s="1122"/>
      <c r="B10" s="1111"/>
      <c r="C10" s="1112"/>
      <c r="D10" s="1112"/>
      <c r="E10" s="1112"/>
      <c r="F10" s="1095"/>
      <c r="G10" s="1095"/>
      <c r="H10" s="1096"/>
    </row>
    <row r="11" spans="1:111" s="54" customFormat="1" ht="241.5" customHeight="1" x14ac:dyDescent="0.25">
      <c r="A11" s="1100" t="str">
        <f>DESCRIPCION!A12</f>
        <v>Socialización inoportuna de los informes emitidos por la Oficina de Control Interno en Comité de Coordinación de Control Interno</v>
      </c>
      <c r="B11" s="107" t="str">
        <f>DESCRIPCION!D12</f>
        <v>Demoras en la entrega de información por parte de las unidades administrativas, en respuesta a los requerimientos de la oficina</v>
      </c>
      <c r="C11" s="148" t="str">
        <f>'CONTROLES Y EVALUACION'!C11:C17</f>
        <v xml:space="preserve">1) los auditores  responsables de elaborar los  informes 2)  en el  término fijado en el  Plan Anual de Auditoria   3)  previenen la entrega inoportuna de la información, 4) consultando  en el plan Anual de Auditoria y las guías adoptadas para elaborar los informes con entes de control, asu vez, consultar en los aplicativos dispuestos por los entes control  la fecha límite establecida a la Alcaldía de Ibagué, procediendo   hacer el   requerimiento oportuno de la información requerida  a las unidades administrativas a través de circular o memorando;  fijando  la fecha límite de entrega.   Vencido el término  consultan en   el aplicativo de correspondencia pisami  y con la  auxiliar administrativa  si en la correspondencia recibida se encuentra la información solicitada En caso afirmativo se  procede a realizar  las actividades requeridas  para generar   el informe 5)  de lo contrario  comunica  a la  Jefe  el estado del requerimiento para que gestione la entrega inmediata de la información,  6) dejando como evidencia  de ejecución del control:   Memorando del  requerimiento oportuno de la información  y la información recibida en los expedientes de la serie documental asociada a los respectivos informes;  en caso de desviación se genera el log que evidencia la  reiteración del requerimiento a través del correo institucional de la Oficina y  en el whatsApp. </v>
      </c>
      <c r="D11" s="108" t="str">
        <f>'CONTROLES Y EVALUACION'!H11:H17</f>
        <v>Fuerte</v>
      </c>
      <c r="E11" s="108" t="str">
        <f>'CONTROLES Y EVALUACION'!I11:I17</f>
        <v>Fuerte (Siempre se Ejecuta)</v>
      </c>
      <c r="F11" s="147"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317">
        <f>IF(F11="Fuerte",100,IF(F11="Moderado",50,IF(F11="Débil",0," ")))</f>
        <v>100</v>
      </c>
      <c r="H11" s="794" t="str">
        <f>IF(G13=100,"Fuerte",IF(AND(G13&gt;=50,G13&lt;=99), "Moderado",IF(AND(G13&gt;0,G13&lt;=49), "Débil"," ")))</f>
        <v>Fuerte</v>
      </c>
    </row>
    <row r="12" spans="1:111" s="54" customFormat="1" ht="252" customHeight="1" x14ac:dyDescent="0.25">
      <c r="A12" s="1089"/>
      <c r="B12" s="107" t="str">
        <f>DESCRIPCION!D13</f>
        <v>Ausencia de autonomia e independencia   del Jefe de la Oficina de Control Interno</v>
      </c>
      <c r="C12" s="148" t="str">
        <f>'CONTROLES Y EVALUACION'!C22</f>
        <v xml:space="preserve"> 1)El Jefe de Control Interno 2)  5 días hábiles, previos a la periodicidad normada para  realizar el comité de Cooordinación de Control  según la  Resolución de creación y asignación de funciones del comité , 3)  convoca a comité técnico de la oficina consultando los informes generados  y que se encuentran pendiente de socialización en el comité de Cooordinación 4)  usando como  fuentes  de información:   El Plan Anual de Auditoría, el reporte  trimestral  a Planeación del seguimiento  al cumplimiento del plan de acción, el aplicativo de correpondencia PISAMI y  preguntando a los funcionarios;  determinando a través de este actividad los informes  pendientes de socialización, acto seguido  convoca al  Comité de Cooordinación de Control Interno dando a conocer previamente el orden del día ; 5) en caso de no poder socializar  de la totalidad de  los informes,  se  convoca a comité extraordinario para culminar con el proceso de socialización  6) Como evidencia queda las actas de Comité de Cooordinación de Control Interno que  registran la socialización de los informes. </v>
      </c>
      <c r="D12" s="108" t="str">
        <f>'CONTROLES Y EVALUACION'!H33</f>
        <v>Fuerte</v>
      </c>
      <c r="E12" s="286" t="str">
        <f>'CONTROLES Y EVALUACION'!I33</f>
        <v>Fuerte (Siempre se Ejecuta)</v>
      </c>
      <c r="F12" s="147" t="str">
        <f>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317">
        <f>IF(F12="Fuerte",100,IF(F12="Moderado",50,IF(F12="Débil",0," ")))</f>
        <v>100</v>
      </c>
      <c r="H12" s="778"/>
    </row>
    <row r="13" spans="1:111" s="54" customFormat="1" ht="69.75" customHeight="1" x14ac:dyDescent="0.25">
      <c r="A13" s="1090"/>
      <c r="B13" s="1091"/>
      <c r="C13" s="1091"/>
      <c r="D13" s="1091"/>
      <c r="E13" s="1091"/>
      <c r="F13" s="1092"/>
      <c r="G13" s="294">
        <f>AVERAGE(G11:G12)</f>
        <v>100</v>
      </c>
      <c r="H13" s="779"/>
    </row>
    <row r="14" spans="1:111" s="54" customFormat="1" ht="189" customHeight="1" x14ac:dyDescent="0.25">
      <c r="A14" s="1087" t="str">
        <f>DESCRIPCION!A15</f>
        <v>Presentación inoportuna de informes de ley a entes externos</v>
      </c>
      <c r="B14" s="107" t="str">
        <f>DESCRIPCION!D17</f>
        <v>Cambios normativos en los que establecen responsabilidades a las Oficinas de Control Interno</v>
      </c>
      <c r="C14" s="148" t="str">
        <f>'CONTROLES Y EVALUACION'!C44</f>
        <v xml:space="preserve">1) El jefe de la Oficina de Control Interno 2) cada vez que se presenten cambios normativos que requieran  la generación  informes, ajusta o actualiza  el plan de Anual de Auditoria  3) verificando en el cronograma del plan anual de auditoria   la disponibilidad de tiempo del personal 4)  y consultando la fecha establecida  para generar el informe  vs la disponibilidad de tiempo del personal según el  Plan anual de auditoria o cronograma del PAA,  solicitando al funcionario encargado   ajustar el plan  adicionando carga laboral al funcionario  que cuente con disponibilidad de tiempo y cumpla con el perfil indicado para generar el informe; garantizando la emisión  oportuna del informe al ente de control  5) en caso de no contar con personal disponible o el perfil indicado  la  jefe   solicita a la Dirección de Talento Humano la asignación de personal idóneo para  elaborar  el informe.   6) Evidencia: Plan  Anual de auditoria ajustado publicado en la web, acta de Comité de Coordinación de Control Interno que registre la aprobación de ajuste del Plan Anual de Auditoria,  informe generado públicado en la web y  memorando de solicitud de personal ídoneo para elaborar el informe, en caso de haber contado con disponobilidad de tiempo del personal adscrito a la Oficina, expediente que contiene los informes  de relación con entes externos en el que reposa el informe generado.  </v>
      </c>
      <c r="D14" s="108" t="str">
        <f>'CONTROLES Y EVALUACION'!H22</f>
        <v>Fuerte</v>
      </c>
      <c r="E14" s="286" t="str">
        <f>'CONTROLES Y EVALUACION'!I22</f>
        <v>Fuerte (Siempre se Ejecuta)</v>
      </c>
      <c r="F14" s="147" t="str">
        <f>IF(AND(D14="Fuerte",E14="Fuerte (Siempre se Ejecuta)"),"Fuerte",IF(AND(D14="Fuerte",E14="Moderado (Algunas veces se ejecuta)"),"Moderado",IF(AND(D14="Fuerte",E14="Débil (No se ejecuta)"),"Débil",IF(AND(D14="Moderado",E14="Fuerte (Siempre se Ejecuta)"),"Moderado",IF(AND(D14="Moderado",E14="Moderado (Algunas veces se ejecuta)"),"Moderado",IF(AND(D14="Moderado",E14="Débil (No se ejecuta)"),"Débil",IF(AND(D14="Débil",E14="Fuerte (Siempre se Ejecuta)"),"Débil",IF(AND(D14="Débil",E14="Moderado (Algunas veces se ejecuta)"),"Débil",IF(AND(D14="Débil",E14="Débil (No se ejecuta)"),"Débil"," ")))))))))</f>
        <v>Fuerte</v>
      </c>
      <c r="G14" s="341">
        <f>IF(F14="Fuerte",100,IF(F14="Moderado",50,IF(F14="Débil",0," ")))</f>
        <v>100</v>
      </c>
      <c r="H14" s="892" t="str">
        <f>IF(G17=100,"Fuerte",IF(AND(G17&gt;=50,G17&lt;=99),"Moderado",IF(AND(G17&gt;0,G17&lt;=49),"Débil"," ")))</f>
        <v>Fuerte</v>
      </c>
    </row>
    <row r="15" spans="1:111" s="54" customFormat="1" ht="197.25" customHeight="1" x14ac:dyDescent="0.25">
      <c r="A15" s="1088"/>
      <c r="B15" s="290" t="str">
        <f>DESCRIPCION!D15</f>
        <v>Demoras en la entrega de información por parte de las unidades administrativas, en respuesta a los requerimientos de la oficina.</v>
      </c>
      <c r="C15" s="148" t="str">
        <f>'CONTROLES Y EVALUACION'!C33</f>
        <v xml:space="preserve">1) los auditores  responsables de elaborar los  informes 2)  en el  término fijado en el  Plan Anual de Auditoria   3)  previenen la entrega inoportuna de la información, 4) consultando  en el plan Anual de Auditoria y las guías adoptadas para elaborar los informes con entes de control, asu vez, consultar en los aplicativos dispuestos por los entes control  la fecha límite establecida a la Alcaldía de Ibagué, procediendo   hacer el   requerimiento oportuno de la información requerida  a las unidades administrativas a través de circular o memorando;  fijando  la fecha límite de entrega.   Vencido el término  consultan en   el aplicativo de correspondencia pisami  y con la  auxiliar administrativa  si en la correspondencia recibida se encuentra la información solicitada En caso afirmativo se  procede a realizar  las actividades requeridas  para generar   el informe 5)  de lo contrario  comunica  a la  Jefe  el estado del requerimiento para que gestione la entrega inmediata de la información,  6) dejando como evidencia  de ejecución del control:   Memorando del  requerimiento oportuno de la información  y la información recibida en los expedientes de la serie documental asociada a los respectivos informes;  en caso de desviación se genera el log que evidencia la  reiteración del requerimiento a través del correo institucional de la Oficina y  en el whatsApp. </v>
      </c>
      <c r="D15" s="291" t="str">
        <f>'CONTROLES Y EVALUACION'!H44</f>
        <v>Fuerte</v>
      </c>
      <c r="E15" s="291" t="str">
        <f>'CONTROLES Y EVALUACION'!I44</f>
        <v>Fuerte (Siempre se Ejecuta)</v>
      </c>
      <c r="F15" s="147" t="str">
        <f>IF(AND(D15="Fuerte",E15="Fuerte (Siempre se Ejecuta)"),"Fuerte",IF(AND(D15="Fuerte",E15="Moderado (Algunas veces se ejecuta)"),"Moderado",IF(AND(D15="Fuerte",E15="Débil (No se ejecuta)"),"Débil",IF(AND(D15="Moderado",E15="Fuerte (Siempre se Ejecuta)"),"Moderado",IF(AND(D15="Moderado",E15="Moderado (Algunas veces se ejecuta)"),"Moderado",IF(AND(D15="Moderado",E15="Débil (No se ejecuta)"),"Débil",IF(AND(D15="Débil",E15="Fuerte (Siempre se Ejecuta)"),"Débil",IF(AND(D15="Débil",E15="Moderado (Algunas veces se ejecuta)"),"Débil",IF(AND(D15="Débil",E15="Débil (No se ejecuta)"),"Débil"," ")))))))))</f>
        <v>Fuerte</v>
      </c>
      <c r="G15" s="317">
        <f>IF(F15="Fuerte",100,IF(F15="Moderado",50,IF(F15="Débil",0," ")))</f>
        <v>100</v>
      </c>
      <c r="H15" s="1093"/>
    </row>
    <row r="16" spans="1:111" s="54" customFormat="1" ht="202.5" customHeight="1" x14ac:dyDescent="0.25">
      <c r="A16" s="1089"/>
      <c r="B16" s="290" t="str">
        <f>DESCRIPCION!D16</f>
        <v xml:space="preserve">Fallas en aplicativos por congestión  para cargue o reporte de información a entes de control. </v>
      </c>
      <c r="C16" s="148" t="str">
        <f>'CONTROLES Y EVALUACION'!C55</f>
        <v xml:space="preserve">1) El auditor responsable de elaborar el informe, 2) conforme al plazo establecido por el ente de control 3) previene la entrega inoportuna de la información a entes de control, por fallas en los aplicativos   4) consultando la fecha limite para el cargue del informe en los aplicativos dispuestos por los entes de control,  y como minimo 5 días previos a la fecha de vencimiento realiza la solicitud de prórroga al ente del control justicandola con los pantallazos que sustentan las fallas del aplicativo dificultando el cargue del informe 5) no obstante,  si las fallas se presentan dentro del rango de los  5 días previos al cargue, se comunica al ente de control, con la evidencia de los pantallazos, con el fin de justificar y obtener  la disponibilidad del aplicativo para realizar el cargue 6) como evidencia queda el oficio de soliictud de prórroga, la respuesta emitida por el ente de control y el log de cargue del informe o reporte.  </v>
      </c>
      <c r="D16" s="291" t="str">
        <f>'CONTROLES Y EVALUACION'!H55</f>
        <v>Fuerte</v>
      </c>
      <c r="E16" s="291" t="str">
        <f>'CONTROLES Y EVALUACION'!I55</f>
        <v>Fuerte (Siempre se Ejecuta)</v>
      </c>
      <c r="F16" s="147" t="str">
        <f t="shared" ref="F16:F45" si="0">IF(AND(D16="Fuerte",E16="Fuerte (Siempre se Ejecuta)"),"Fuerte",IF(AND(D16="Fuerte",E16="Moderado (Algunas veces se ejecuta)"),"Moderado",IF(AND(D16="Fuerte",E16="Débil (No se ejecuta)"),"Débil",IF(AND(D16="Moderado",E16="Fuerte (Siempre se Ejecuta)"),"Moderado",IF(AND(D16="Moderado",E16="Moderado (Algunas veces se ejecuta)"),"Moderado",IF(AND(D16="Moderado",E16="Débil (No se ejecuta)"),"Débil",IF(AND(D16="Débil",E16="Fuerte (Siempre se Ejecuta)"),"Débil",IF(AND(D16="Débil",E16="Moderado (Algunas veces se ejecuta)"),"Débil",IF(AND(D16="Débil",E16="Débil (No se ejecuta)"),"Débil"," ")))))))))</f>
        <v>Fuerte</v>
      </c>
      <c r="G16" s="317">
        <f>IF(F16="Fuerte",100,IF(F16="Moderado",50,IF(F16="Débil",0," ")))</f>
        <v>100</v>
      </c>
      <c r="H16" s="1093"/>
    </row>
    <row r="17" spans="1:8" s="54" customFormat="1" ht="36" customHeight="1" x14ac:dyDescent="0.25">
      <c r="A17" s="1101" t="str">
        <f>IF(AND(D17="Fuerte",E17="Fuerte (Siempre se Ejecuta)"),"Fuerte",IF(AND(D17="Fuerte",E17="Moderado (Algunas veces se ejecuta)"),"Moderado",IF(AND(D17="Fuerte",E17="Débil (No se ejecuta)"),"Débil",IF(AND(D17="Moderado",E17="Fuerte (Siempre se Ejecuta)"),"Moderado",IF(AND(D17="Moderado",E17="Moderado (Algunas veces se ejecuta)"),"Moderado",IF(AND(D17="Moderado",E17="Débil (No se ejecuta)"),"Débil",IF(AND(D17="Débil",E17="Fuerte (Siempre se Ejecuta)"),"Débil",IF(AND(D17="Débil",E17="Moderado (Algunas veces se ejecuta)"),"Débil",IF(AND(D17="Débil",E17="Débil (No se ejecuta)"),"Débil"," ")))))))))</f>
        <v xml:space="preserve"> </v>
      </c>
      <c r="B17" s="1102"/>
      <c r="C17" s="1102"/>
      <c r="D17" s="1102"/>
      <c r="E17" s="1102"/>
      <c r="F17" s="1103"/>
      <c r="G17" s="342">
        <f>AVERAGE(G14:G16)</f>
        <v>100</v>
      </c>
      <c r="H17" s="1094"/>
    </row>
    <row r="18" spans="1:8" s="54" customFormat="1" ht="155.25" customHeight="1" x14ac:dyDescent="0.25">
      <c r="A18" s="1061" t="str">
        <f>DESCRIPCION!A18</f>
        <v>Desvío de los resultados  de la auditoría en beneficio propio o del auditado.</v>
      </c>
      <c r="B18" s="107" t="str">
        <f>DESCRIPCION!D18</f>
        <v>Asignación de auditorias a procesos no acordes al perfil profesional del auditor.</v>
      </c>
      <c r="C18" s="148" t="str">
        <f>'CONTROLES Y EVALUACION'!C66</f>
        <v xml:space="preserve">1)El Jefe de Oficina de Control Interno, 2) anualmente o en el evento en que se realicen ajustes al Plan Anual de Auditoría, 3) con el propósito de dar aplicación al principio de competencia establecido en el  Código de Ética del Auditor Interno 4)  programa y asigna   audiorias e informes    conforme al perfil profesional de los auditores; 5) en los  casos de que por error el jefe  realice  asignación no  acorde con el perfil del auditor; es obligación del auditor en aplicación del principio de competencia establecido en el Código del Auditor Interno, manifestarlo por escrito  o  ponerlo  en conocimiento del Jefe de la Oficina de Control Interno en el momento de la asignación 6) Dejando como evidencia el registro del control  el acta de Comité Técnico de elaboración o actualización del Plan Anual de Auditoría u oficio de manifestación del auditor. </v>
      </c>
      <c r="D18" s="108" t="str">
        <f>'CONTROLES Y EVALUACION'!H66</f>
        <v>Fuerte</v>
      </c>
      <c r="E18" s="108" t="str">
        <f>'CONTROLES Y EVALUACION'!I66</f>
        <v>Fuerte (Siempre se Ejecuta)</v>
      </c>
      <c r="F18" s="147" t="str">
        <f t="shared" si="0"/>
        <v>Fuerte</v>
      </c>
      <c r="G18" s="317">
        <f>IF(F18="Fuerte",100,IF(F18="Moderado",50,IF(F18="Débil",0," ")))</f>
        <v>100</v>
      </c>
      <c r="H18" s="892" t="str">
        <f>IF(G21=100,"Fuerte",IF(AND(G21&gt;=50,G21&lt;=99),"Moderado",IF(AND(G21&gt;0,G21&lt;=49),"Débil"," ")))</f>
        <v>Moderado</v>
      </c>
    </row>
    <row r="19" spans="1:8" s="54" customFormat="1" ht="165.75" customHeight="1" x14ac:dyDescent="0.25">
      <c r="A19" s="998"/>
      <c r="B19" s="107" t="str">
        <f>DESCRIPCION!D19</f>
        <v>Trafico de influencias.</v>
      </c>
      <c r="C19" s="148" t="str">
        <f>'CONTROLES Y EVALUACION'!C77</f>
        <v xml:space="preserve">1) El Jefe de la Oficina de Control Interno, 2) semestralmente 3) con el propósito de verificar el cumplimiento de principios y lineamientos de conducta, establecidos en el  Código de Ética del Auditor Interno,  el cunplimiento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disciplibnario y el memorando de respuesta, en caso de presentarse investigaciones disciplinarias: El fallo del proceso con la respectiva sanción,  la solictud  y  traslado del funcionario en caso de confirmarse la falta. </v>
      </c>
      <c r="D19" s="108" t="str">
        <f>'CONTROLES Y EVALUACION'!H77</f>
        <v>Moderado</v>
      </c>
      <c r="E19" s="315" t="str">
        <f>'CONTROLES Y EVALUACION'!I77</f>
        <v>Fuerte (Siempre se Ejecuta)</v>
      </c>
      <c r="F19" s="316" t="str">
        <f t="shared" si="0"/>
        <v>Moderado</v>
      </c>
      <c r="G19" s="317">
        <f t="shared" ref="G19:G20" si="1">IF(F19="Fuerte",100,IF(F19="Moderado",50,IF(F19="Débil",0," ")))</f>
        <v>50</v>
      </c>
      <c r="H19" s="893"/>
    </row>
    <row r="20" spans="1:8" s="54" customFormat="1" ht="172.5" customHeight="1" x14ac:dyDescent="0.25">
      <c r="A20" s="999"/>
      <c r="B20" s="107" t="str">
        <f>DESCRIPCION!D20</f>
        <v>Inobservancia a los líneamientos establecidos en el  Código de Ética del Auditor Interno, estatuto de auditoria y lineamientos  antisoborno establecidos en la politica del  SIG,  en el desarrollo de las auditorías</v>
      </c>
      <c r="C20" s="148" t="str">
        <f>'CONTROLES Y EVALUACION'!C88</f>
        <v xml:space="preserve">1) El Jefe de la Oficina de Control Interno, 2) semestralmente 3) con el propósito de verificar el cumplimiento de principios y lineamientos de conducta, establecidos en el  Código de Ética del Auditor Interno,  el cunplimiento de los   lineamientos antisoborno  establecidos en la política del SIG; así como la identificación y declaración del conflicto de interés  4) constata que el personal auditor adscrito a la Oficina,  no se encuentre  inmerso en procesos de  investigacion disciplinaria, solicitando  a través de memorando   a la Oficina de control disciplinario   que le  informe  si  funcionarios    adscrito a la Oficina de control interno  se encuentra inmerso en investigaciones disciplinarias  relacionadas con las causales citadas 5) En caso  afirmativo  espera el fallo  y si la falta  se  confirma se  solicita el traslado  del funcionario a otra área administrativa   6) lComo Evidencia de aplicación del control  queda el momorando de solicitud de información a control disciplibnario y el memorando de respuesta, en caso de presentarse investigaciones disciplinarias: El fallo del proceso con la respectiva sanción,  la solictud  y  traslado del funcionario en caso de confirmarse la falta. </v>
      </c>
      <c r="D20" s="108" t="str">
        <f>'CONTROLES Y EVALUACION'!H88</f>
        <v>Moderado</v>
      </c>
      <c r="E20" s="286" t="str">
        <f>'CONTROLES Y EVALUACION'!I88</f>
        <v>Fuerte (Siempre se Ejecuta)</v>
      </c>
      <c r="F20" s="147" t="str">
        <f t="shared" si="0"/>
        <v>Moderado</v>
      </c>
      <c r="G20" s="317">
        <f t="shared" si="1"/>
        <v>50</v>
      </c>
      <c r="H20" s="893"/>
    </row>
    <row r="21" spans="1:8" s="54" customFormat="1" ht="33.75" customHeight="1" x14ac:dyDescent="0.25">
      <c r="A21" s="1101" t="str">
        <f>IF(AND(D21="Fuerte",E21="Fuerte (Siempre se Ejecuta)"),"Fuerte",IF(AND(D21="Fuerte",E21="Moderado (Algunas veces se ejecuta)"),"Moderado",IF(AND(D21="Fuerte",E21="Débil (No se ejecuta)"),"Débil",IF(AND(D21="Moderado",E21="Fuerte (Siempre se Ejecuta)"),"Moderado",IF(AND(D21="Moderado",E21="Moderado (Algunas veces se ejecuta)"),"Moderado",IF(AND(D21="Moderado",E21="Débil (No se ejecuta)"),"Débil",IF(AND(D21="Débil",E21="Fuerte (Siempre se Ejecuta)"),"Débil",IF(AND(D21="Débil",E21="Moderado (Algunas veces se ejecuta)"),"Débil",IF(AND(D21="Débil",E21="Débil (No se ejecuta)"),"Débil"," ")))))))))</f>
        <v xml:space="preserve"> </v>
      </c>
      <c r="B21" s="1102"/>
      <c r="C21" s="1102"/>
      <c r="D21" s="1102"/>
      <c r="E21" s="1102"/>
      <c r="F21" s="1103"/>
      <c r="G21" s="149">
        <f>AVERAGE(G18:G20)</f>
        <v>66.666666666666671</v>
      </c>
      <c r="H21" s="893"/>
    </row>
    <row r="22" spans="1:8" s="54" customFormat="1" ht="162.75" customHeight="1" x14ac:dyDescent="0.25">
      <c r="A22" s="1061" t="str">
        <f>DESCRIPCION!A21</f>
        <v xml:space="preserve">Incumplimiento de ejecución de  actividades programadas en el plan anual de auditorias. </v>
      </c>
      <c r="B22" s="282" t="str">
        <f>DESCRIPCION!D21</f>
        <v xml:space="preserve">Incremento de la morbilidad y mortalidad por contagio del virus covid -19. </v>
      </c>
      <c r="C22" s="373" t="s">
        <v>494</v>
      </c>
      <c r="D22" s="108" t="str">
        <f>'CONTROLES Y EVALUACION'!H110</f>
        <v>Fuerte</v>
      </c>
      <c r="E22" s="108" t="str">
        <f>'CONTROLES Y EVALUACION'!I110</f>
        <v>Fuerte (Siempre se Ejecuta)</v>
      </c>
      <c r="F22" s="147" t="str">
        <f t="shared" si="0"/>
        <v>Fuerte</v>
      </c>
      <c r="G22" s="317">
        <f>IF(F22="Fuerte",100,IF(F22="Moderado",50,IF(F22="Débil",0," ")))</f>
        <v>100</v>
      </c>
      <c r="H22" s="1123" t="str">
        <f>IF(G27=100,"Fuerte",IF(AND(G27&gt;=50,G27&lt;=99),"Moderado",IF(AND(G27&gt;0,G27&lt;=49),"Débil"," ")))</f>
        <v>Fuerte</v>
      </c>
    </row>
    <row r="23" spans="1:8" ht="155.25" customHeight="1" x14ac:dyDescent="0.2">
      <c r="A23" s="998"/>
      <c r="B23" s="107" t="str">
        <f>DESCRIPCION!D22</f>
        <v xml:space="preserve">Ausencia de vacuna contra el covid -19 y de medicamentos antivirales </v>
      </c>
      <c r="C23" s="373" t="s">
        <v>494</v>
      </c>
      <c r="D23" s="108" t="str">
        <f>'CONTROLES Y EVALUACION'!H121</f>
        <v>Fuerte</v>
      </c>
      <c r="E23" s="362" t="str">
        <f>'CONTROLES Y EVALUACION'!I121</f>
        <v>Fuerte (Siempre se Ejecuta)</v>
      </c>
      <c r="F23" s="147" t="str">
        <f t="shared" si="0"/>
        <v>Fuerte</v>
      </c>
      <c r="G23" s="317">
        <f t="shared" ref="G23:G24" si="2">IF(F23="Fuerte",100,IF(F23="Moderado",50,IF(F23="Débil",0," ")))</f>
        <v>100</v>
      </c>
      <c r="H23" s="1124"/>
    </row>
    <row r="24" spans="1:8" ht="153.75" customHeight="1" x14ac:dyDescent="0.2">
      <c r="A24" s="998"/>
      <c r="B24" s="107" t="str">
        <f>DESCRIPCION!D23</f>
        <v>Propagación del coronavirus covid -19 a pesar de los esfuerzos estatales y de la sociedad</v>
      </c>
      <c r="C24" s="373" t="s">
        <v>494</v>
      </c>
      <c r="D24" s="108" t="str">
        <f>'CONTROLES Y EVALUACION'!H132</f>
        <v>Fuerte</v>
      </c>
      <c r="E24" s="362" t="str">
        <f>'CONTROLES Y EVALUACION'!I132</f>
        <v>Fuerte (Siempre se Ejecuta)</v>
      </c>
      <c r="F24" s="147" t="str">
        <f t="shared" si="0"/>
        <v>Fuerte</v>
      </c>
      <c r="G24" s="317">
        <f t="shared" si="2"/>
        <v>100</v>
      </c>
      <c r="H24" s="1124"/>
    </row>
    <row r="25" spans="1:8" ht="166.5" customHeight="1" x14ac:dyDescent="0.2">
      <c r="A25" s="1134"/>
      <c r="B25" s="107" t="str">
        <f>DESCRIPCION!D24</f>
        <v>Dificultad para acceder a las evidencias físicas y de las visitas de verificación en el desarrollo de auditorias. ( pandemia covid - 19)</v>
      </c>
      <c r="C25" s="148" t="s">
        <v>462</v>
      </c>
      <c r="D25" s="362" t="str">
        <f>'CONTROLES Y EVALUACION'!H143</f>
        <v>Fuerte</v>
      </c>
      <c r="E25" s="108" t="str">
        <f>'CONTROLES Y EVALUACION'!I143</f>
        <v>Fuerte (Siempre se Ejecuta)</v>
      </c>
      <c r="F25" s="147" t="str">
        <f t="shared" si="0"/>
        <v>Fuerte</v>
      </c>
      <c r="G25" s="317">
        <f>IF(F25="Fuerte",100,IF(F25="Moderado",50,IF(F25="Débil",0," ")))</f>
        <v>100</v>
      </c>
      <c r="H25" s="1124"/>
    </row>
    <row r="26" spans="1:8" ht="156.75" customHeight="1" x14ac:dyDescent="0.2">
      <c r="A26" s="1135"/>
      <c r="B26" s="107" t="str">
        <f>DESCRIPCION!D25</f>
        <v xml:space="preserve">Demoras  o  ausencia  en la entrega de elementos de protección personal para prevenir contagio biológico por covid - 19, por parte de la Dirección de Talento Humano, quien lidera el programa de seguridad y salud en el trabajo. </v>
      </c>
      <c r="C26" s="148" t="s">
        <v>494</v>
      </c>
      <c r="D26" s="362" t="str">
        <f>'CONTROLES Y EVALUACION'!H99</f>
        <v>Fuerte</v>
      </c>
      <c r="E26" s="286" t="str">
        <f>'CONTROLES Y EVALUACION'!J99</f>
        <v>Fuerte</v>
      </c>
      <c r="F26" s="147" t="str">
        <f t="shared" si="0"/>
        <v xml:space="preserve"> </v>
      </c>
      <c r="G26" s="317" t="str">
        <f t="shared" ref="G26" si="3">IF(F26="Fuerte",100,IF(F26="Moderado",50,IF(F26="Débil",0," ")))</f>
        <v xml:space="preserve"> </v>
      </c>
      <c r="H26" s="1124"/>
    </row>
    <row r="27" spans="1:8" ht="32.25" customHeight="1" x14ac:dyDescent="0.2">
      <c r="A27" s="1104"/>
      <c r="B27" s="1105"/>
      <c r="C27" s="1105"/>
      <c r="D27" s="1105"/>
      <c r="E27" s="1105"/>
      <c r="F27" s="1106"/>
      <c r="G27" s="363">
        <f>AVERAGE(G22:G26)</f>
        <v>100</v>
      </c>
      <c r="H27" s="1124"/>
    </row>
    <row r="28" spans="1:8" ht="114" customHeight="1" x14ac:dyDescent="0.2">
      <c r="A28" s="360"/>
      <c r="B28" s="107">
        <f>DESCRIPCION!B27</f>
        <v>0</v>
      </c>
      <c r="C28" s="148"/>
      <c r="D28" s="108"/>
      <c r="E28" s="286"/>
      <c r="F28" s="147"/>
      <c r="G28" s="66" t="str">
        <f t="shared" ref="G28" si="4">IF(F28="Fuerte",100,IF(F28="Moderado",50,IF(F28="Débil",0," ")))</f>
        <v xml:space="preserve"> </v>
      </c>
      <c r="H28" s="359"/>
    </row>
    <row r="29" spans="1:8" ht="100.5" customHeight="1" x14ac:dyDescent="0.2">
      <c r="A29" s="361"/>
      <c r="B29" s="107">
        <f>DESCRIPCION!B28</f>
        <v>0</v>
      </c>
      <c r="C29" s="148" t="e">
        <f>'CONTROLES Y EVALUACION'!#REF!</f>
        <v>#REF!</v>
      </c>
      <c r="D29" s="108"/>
      <c r="E29" s="286"/>
      <c r="F29" s="147"/>
      <c r="G29" s="66"/>
      <c r="H29" s="359"/>
    </row>
    <row r="30" spans="1:8" ht="30" customHeight="1" x14ac:dyDescent="0.2">
      <c r="A30" s="1101" t="str">
        <f>IF(AND(D30="Fuerte",E30="Fuerte (Siempre se Ejecuta)"),"Fuerte",IF(AND(D30="Fuerte",E30="Moderado (Algunas veces se ejecuta)"),"Moderado",IF(AND(D30="Fuerte",E30="Débil (No se ejecuta)"),"Débil",IF(AND(D30="Moderado",E30="Fuerte (Siempre se Ejecuta)"),"Moderado",IF(AND(D30="Moderado",E30="Moderado (Algunas veces se ejecuta)"),"Moderado",IF(AND(D30="Moderado",E30="Débil (No se ejecuta)"),"Débil",IF(AND(D30="Débil",E30="Fuerte (Siempre se Ejecuta)"),"Débil",IF(AND(D30="Débil",E30="Moderado (Algunas veces se ejecuta)"),"Débil",IF(AND(D30="Débil",E30="Débil (No se ejecuta)"),"Débil"," ")))))))))</f>
        <v xml:space="preserve"> </v>
      </c>
      <c r="B30" s="1102"/>
      <c r="C30" s="1102"/>
      <c r="D30" s="1102"/>
      <c r="E30" s="1102"/>
      <c r="F30" s="1103"/>
      <c r="G30" s="149"/>
      <c r="H30" s="359"/>
    </row>
    <row r="31" spans="1:8" ht="107.25" customHeight="1" x14ac:dyDescent="0.2">
      <c r="A31" s="1061" t="str">
        <f>DESCRIPCION!A29</f>
        <v>g</v>
      </c>
      <c r="B31" s="107">
        <f>DESCRIPCION!D29</f>
        <v>0</v>
      </c>
      <c r="C31" s="148">
        <f>'CONTROLES Y EVALUACION'!C154</f>
        <v>0</v>
      </c>
      <c r="D31" s="108" t="str">
        <f>'CONTROLES Y EVALUACION'!H154</f>
        <v xml:space="preserve"> </v>
      </c>
      <c r="E31" s="108" t="str">
        <f>'CONTROLES Y EVALUACION'!I154</f>
        <v>Seleccionar</v>
      </c>
      <c r="F31" s="147" t="str">
        <f t="shared" si="0"/>
        <v xml:space="preserve"> </v>
      </c>
      <c r="G31" s="66" t="str">
        <f>IF(F31="Fuerte",100,IF(F31="Moderado",50,IF(F31="Débil",0," ")))</f>
        <v xml:space="preserve"> </v>
      </c>
      <c r="H31" s="892" t="e">
        <f>IF(G34=100,"Fuerte",IF(AND(G34&gt;=50,G34&lt;=99),"Moderado",IF(AND(G34&gt;0,G34&lt;=49),"Débil"," ")))</f>
        <v>#DIV/0!</v>
      </c>
    </row>
    <row r="32" spans="1:8" ht="108.75" customHeight="1" x14ac:dyDescent="0.2">
      <c r="A32" s="998"/>
      <c r="B32" s="107">
        <f>DESCRIPCION!D30</f>
        <v>0</v>
      </c>
      <c r="C32" s="148">
        <f>'CONTROLES Y EVALUACION'!C165</f>
        <v>0</v>
      </c>
      <c r="D32" s="108" t="str">
        <f>'CONTROLES Y EVALUACION'!H165</f>
        <v xml:space="preserve"> </v>
      </c>
      <c r="E32" s="286" t="str">
        <f>'CONTROLES Y EVALUACION'!I165</f>
        <v>Seleccionar</v>
      </c>
      <c r="F32" s="147" t="str">
        <f t="shared" si="0"/>
        <v xml:space="preserve"> </v>
      </c>
      <c r="G32" s="66" t="str">
        <f t="shared" ref="G32:G33" si="5">IF(F32="Fuerte",100,IF(F32="Moderado",50,IF(F32="Débil",0," ")))</f>
        <v xml:space="preserve"> </v>
      </c>
      <c r="H32" s="893"/>
    </row>
    <row r="33" spans="1:8" ht="111" customHeight="1" x14ac:dyDescent="0.2">
      <c r="A33" s="999"/>
      <c r="B33" s="107">
        <f>DESCRIPCION!D31</f>
        <v>0</v>
      </c>
      <c r="C33" s="148">
        <f>'CONTROLES Y EVALUACION'!C176</f>
        <v>0</v>
      </c>
      <c r="D33" s="108" t="str">
        <f>'CONTROLES Y EVALUACION'!H176</f>
        <v xml:space="preserve"> </v>
      </c>
      <c r="E33" s="286" t="str">
        <f>'CONTROLES Y EVALUACION'!I176</f>
        <v>Seleccionar</v>
      </c>
      <c r="F33" s="147" t="str">
        <f t="shared" si="0"/>
        <v xml:space="preserve"> </v>
      </c>
      <c r="G33" s="66" t="str">
        <f t="shared" si="5"/>
        <v xml:space="preserve"> </v>
      </c>
      <c r="H33" s="893"/>
    </row>
    <row r="34" spans="1:8" ht="31.5" customHeight="1" x14ac:dyDescent="0.2">
      <c r="A34" s="1101" t="str">
        <f>IF(AND(D34="Fuerte",E34="Fuerte (Siempre se Ejecuta)"),"Fuerte",IF(AND(D34="Fuerte",E34="Moderado (Algunas veces se ejecuta)"),"Moderado",IF(AND(D34="Fuerte",E34="Débil (No se ejecuta)"),"Débil",IF(AND(D34="Moderado",E34="Fuerte (Siempre se Ejecuta)"),"Moderado",IF(AND(D34="Moderado",E34="Moderado (Algunas veces se ejecuta)"),"Moderado",IF(AND(D34="Moderado",E34="Débil (No se ejecuta)"),"Débil",IF(AND(D34="Débil",E34="Fuerte (Siempre se Ejecuta)"),"Débil",IF(AND(D34="Débil",E34="Moderado (Algunas veces se ejecuta)"),"Débil",IF(AND(D34="Débil",E34="Débil (No se ejecuta)"),"Débil"," ")))))))))</f>
        <v xml:space="preserve"> </v>
      </c>
      <c r="B34" s="1102"/>
      <c r="C34" s="1102"/>
      <c r="D34" s="1102"/>
      <c r="E34" s="1102"/>
      <c r="F34" s="1103"/>
      <c r="G34" s="149" t="e">
        <f>AVERAGE(G31:G33)</f>
        <v>#DIV/0!</v>
      </c>
      <c r="H34" s="893"/>
    </row>
    <row r="35" spans="1:8" ht="85.5" customHeight="1" x14ac:dyDescent="0.2">
      <c r="A35" s="1061" t="str">
        <f>DESCRIPCION!A32</f>
        <v>h</v>
      </c>
      <c r="B35" s="107">
        <f>DESCRIPCION!D32</f>
        <v>0</v>
      </c>
      <c r="C35" s="148">
        <f>'CONTROLES Y EVALUACION'!C187</f>
        <v>0</v>
      </c>
      <c r="D35" s="108" t="str">
        <f>'CONTROLES Y EVALUACION'!H187</f>
        <v xml:space="preserve"> </v>
      </c>
      <c r="E35" s="108" t="str">
        <f>'CONTROLES Y EVALUACION'!I187</f>
        <v>Seleccionar</v>
      </c>
      <c r="F35" s="147" t="str">
        <f t="shared" si="0"/>
        <v xml:space="preserve"> </v>
      </c>
      <c r="G35" s="66" t="str">
        <f>IF(F35="Fuerte",100,IF(F35="Moderado",50,IF(F35="Débil",0," ")))</f>
        <v xml:space="preserve"> </v>
      </c>
      <c r="H35" s="892" t="e">
        <f>IF(G38=100,"Fuerte",IF(AND(G38&gt;=50,G38&lt;=99),"Moderado",IF(AND(G38&gt;0,G38&lt;=49),"Débil"," ")))</f>
        <v>#DIV/0!</v>
      </c>
    </row>
    <row r="36" spans="1:8" ht="92.25" customHeight="1" x14ac:dyDescent="0.2">
      <c r="A36" s="998"/>
      <c r="B36" s="107">
        <f>DESCRIPCION!D33</f>
        <v>0</v>
      </c>
      <c r="C36" s="148">
        <f>'CONTROLES Y EVALUACION'!C198</f>
        <v>0</v>
      </c>
      <c r="D36" s="108" t="str">
        <f>'CONTROLES Y EVALUACION'!H198</f>
        <v xml:space="preserve"> </v>
      </c>
      <c r="E36" s="286" t="str">
        <f>'CONTROLES Y EVALUACION'!I198</f>
        <v>Seleccionar</v>
      </c>
      <c r="F36" s="147" t="str">
        <f t="shared" si="0"/>
        <v xml:space="preserve"> </v>
      </c>
      <c r="G36" s="66" t="str">
        <f t="shared" ref="G36:G37" si="6">IF(F36="Fuerte",100,IF(F36="Moderado",50,IF(F36="Débil",0," ")))</f>
        <v xml:space="preserve"> </v>
      </c>
      <c r="H36" s="893"/>
    </row>
    <row r="37" spans="1:8" ht="86.25" customHeight="1" x14ac:dyDescent="0.2">
      <c r="A37" s="999"/>
      <c r="B37" s="107">
        <f>DESCRIPCION!D34</f>
        <v>0</v>
      </c>
      <c r="C37" s="148">
        <f>'CONTROLES Y EVALUACION'!C209</f>
        <v>0</v>
      </c>
      <c r="D37" s="108" t="str">
        <f>'CONTROLES Y EVALUACION'!H209</f>
        <v xml:space="preserve"> </v>
      </c>
      <c r="E37" s="286" t="str">
        <f>'CONTROLES Y EVALUACION'!I209</f>
        <v>Seleccionar</v>
      </c>
      <c r="F37" s="147" t="str">
        <f t="shared" si="0"/>
        <v xml:space="preserve"> </v>
      </c>
      <c r="G37" s="66" t="str">
        <f t="shared" si="6"/>
        <v xml:space="preserve"> </v>
      </c>
      <c r="H37" s="893"/>
    </row>
    <row r="38" spans="1:8" ht="28.5" customHeight="1" x14ac:dyDescent="0.2">
      <c r="A38" s="292"/>
      <c r="B38" s="293"/>
      <c r="C38" s="293"/>
      <c r="D38" s="293"/>
      <c r="E38" s="293"/>
      <c r="F38" s="147" t="str">
        <f t="shared" si="0"/>
        <v xml:space="preserve"> </v>
      </c>
      <c r="G38" s="149" t="e">
        <f>AVERAGE(G35:G37)</f>
        <v>#DIV/0!</v>
      </c>
      <c r="H38" s="893"/>
    </row>
    <row r="39" spans="1:8" ht="71.25" customHeight="1" x14ac:dyDescent="0.2">
      <c r="A39" s="1061" t="str">
        <f>DESCRIPCION!A35</f>
        <v>i</v>
      </c>
      <c r="B39" s="107">
        <f>DESCRIPCION!D35</f>
        <v>0</v>
      </c>
      <c r="C39" s="148">
        <f>'CONTROLES Y EVALUACION'!C220</f>
        <v>0</v>
      </c>
      <c r="D39" s="108" t="str">
        <f>'CONTROLES Y EVALUACION'!H220</f>
        <v xml:space="preserve"> </v>
      </c>
      <c r="E39" s="108" t="str">
        <f>'CONTROLES Y EVALUACION'!I220</f>
        <v>Seleccionar</v>
      </c>
      <c r="F39" s="147" t="str">
        <f t="shared" si="0"/>
        <v xml:space="preserve"> </v>
      </c>
      <c r="G39" s="66" t="str">
        <f>IF(F39="Fuerte",100,IF(F39="Moderado",50,IF(F39="Débil",0," ")))</f>
        <v xml:space="preserve"> </v>
      </c>
      <c r="H39" s="892" t="e">
        <f>IF(G42=100,"Fuerte",IF(AND(G42&gt;=50,G42&lt;=99),"Moderado",IF(AND(G42&gt;0,G42&lt;=49),"Débil"," ")))</f>
        <v>#DIV/0!</v>
      </c>
    </row>
    <row r="40" spans="1:8" ht="91.5" customHeight="1" x14ac:dyDescent="0.2">
      <c r="A40" s="998"/>
      <c r="B40" s="107">
        <f>DESCRIPCION!D36</f>
        <v>0</v>
      </c>
      <c r="C40" s="148">
        <f>'CONTROLES Y EVALUACION'!C231</f>
        <v>0</v>
      </c>
      <c r="D40" s="108" t="str">
        <f>'CONTROLES Y EVALUACION'!H231</f>
        <v xml:space="preserve"> </v>
      </c>
      <c r="E40" s="286" t="str">
        <f>'CONTROLES Y EVALUACION'!I231</f>
        <v>Seleccionar</v>
      </c>
      <c r="F40" s="147" t="str">
        <f t="shared" si="0"/>
        <v xml:space="preserve"> </v>
      </c>
      <c r="G40" s="66" t="str">
        <f t="shared" ref="G40:G41" si="7">IF(F40="Fuerte",100,IF(F40="Moderado",50,IF(F40="Débil",0," ")))</f>
        <v xml:space="preserve"> </v>
      </c>
      <c r="H40" s="893"/>
    </row>
    <row r="41" spans="1:8" ht="85.5" customHeight="1" x14ac:dyDescent="0.2">
      <c r="A41" s="999"/>
      <c r="B41" s="107">
        <f>DESCRIPCION!D37</f>
        <v>0</v>
      </c>
      <c r="C41" s="148">
        <f>'CONTROLES Y EVALUACION'!C242</f>
        <v>0</v>
      </c>
      <c r="D41" s="108" t="str">
        <f>'CONTROLES Y EVALUACION'!H242</f>
        <v xml:space="preserve"> </v>
      </c>
      <c r="E41" s="286" t="str">
        <f>'CONTROLES Y EVALUACION'!I242</f>
        <v>Seleccionar</v>
      </c>
      <c r="F41" s="147" t="str">
        <f t="shared" si="0"/>
        <v xml:space="preserve"> </v>
      </c>
      <c r="G41" s="66" t="str">
        <f t="shared" si="7"/>
        <v xml:space="preserve"> </v>
      </c>
      <c r="H41" s="893"/>
    </row>
    <row r="42" spans="1:8" ht="33.75" customHeight="1" x14ac:dyDescent="0.2">
      <c r="A42" s="1101" t="str">
        <f>IF(AND(D42="Fuerte",E42="Fuerte (Siempre se Ejecuta)"),"Fuerte",IF(AND(D42="Fuerte",E42="Moderado (Algunas veces se ejecuta)"),"Moderado",IF(AND(D42="Fuerte",E42="Débil (No se ejecuta)"),"Débil",IF(AND(D42="Moderado",E42="Fuerte (Siempre se Ejecuta)"),"Moderado",IF(AND(D42="Moderado",E42="Moderado (Algunas veces se ejecuta)"),"Moderado",IF(AND(D42="Moderado",E42="Débil (No se ejecuta)"),"Débil",IF(AND(D42="Débil",E42="Fuerte (Siempre se Ejecuta)"),"Débil",IF(AND(D42="Débil",E42="Moderado (Algunas veces se ejecuta)"),"Débil",IF(AND(D42="Débil",E42="Débil (No se ejecuta)"),"Débil"," ")))))))))</f>
        <v xml:space="preserve"> </v>
      </c>
      <c r="B42" s="1102"/>
      <c r="C42" s="1102"/>
      <c r="D42" s="1102"/>
      <c r="E42" s="1102"/>
      <c r="F42" s="1103"/>
      <c r="G42" s="149" t="e">
        <f>AVERAGE(G39:G41)</f>
        <v>#DIV/0!</v>
      </c>
      <c r="H42" s="893"/>
    </row>
    <row r="43" spans="1:8" ht="107.25" customHeight="1" x14ac:dyDescent="0.2">
      <c r="A43" s="1125" t="str">
        <f>DESCRIPCION!A38</f>
        <v>j</v>
      </c>
      <c r="B43" s="107">
        <f>DESCRIPCION!D38</f>
        <v>0</v>
      </c>
      <c r="C43" s="148">
        <f>'CONTROLES Y EVALUACION'!C253</f>
        <v>0</v>
      </c>
      <c r="D43" s="108" t="str">
        <f>'CONTROLES Y EVALUACION'!H253</f>
        <v xml:space="preserve"> </v>
      </c>
      <c r="E43" s="108" t="str">
        <f>'CONTROLES Y EVALUACION'!I253</f>
        <v>Seleccionar</v>
      </c>
      <c r="F43" s="147" t="str">
        <f t="shared" si="0"/>
        <v xml:space="preserve"> </v>
      </c>
      <c r="G43" s="66" t="str">
        <f>IF(F43="Fuerte",100,IF(F43="Moderado",50,IF(F43="Débil",0," ")))</f>
        <v xml:space="preserve"> </v>
      </c>
      <c r="H43" s="892" t="e">
        <f>IF(G46=100,"Fuerte",IF(AND(G46&gt;=50,G46&lt;=99),"Moderado",IF(AND(G46&gt;0,G46&lt;=49),"Débil"," ")))</f>
        <v>#DIV/0!</v>
      </c>
    </row>
    <row r="44" spans="1:8" ht="99.75" customHeight="1" x14ac:dyDescent="0.2">
      <c r="A44" s="1126"/>
      <c r="B44" s="107">
        <f>DESCRIPCION!D39</f>
        <v>0</v>
      </c>
      <c r="C44" s="148">
        <f>'CONTROLES Y EVALUACION'!C264</f>
        <v>0</v>
      </c>
      <c r="D44" s="108" t="str">
        <f>'CONTROLES Y EVALUACION'!H264</f>
        <v xml:space="preserve"> </v>
      </c>
      <c r="E44" s="286" t="str">
        <f>'CONTROLES Y EVALUACION'!I264</f>
        <v>Seleccionar</v>
      </c>
      <c r="F44" s="147" t="str">
        <f t="shared" si="0"/>
        <v xml:space="preserve"> </v>
      </c>
      <c r="G44" s="66" t="str">
        <f>IF(F44="Fuerte",100,IF(F44="Moderado",50,IF(F44="Débil",0," ")))</f>
        <v xml:space="preserve"> </v>
      </c>
      <c r="H44" s="893"/>
    </row>
    <row r="45" spans="1:8" ht="96" customHeight="1" x14ac:dyDescent="0.2">
      <c r="A45" s="1127"/>
      <c r="B45" s="107">
        <f>DESCRIPCION!D40</f>
        <v>0</v>
      </c>
      <c r="C45" s="148">
        <f>'CONTROLES Y EVALUACION'!C275</f>
        <v>0</v>
      </c>
      <c r="D45" s="108" t="str">
        <f>'CONTROLES Y EVALUACION'!H275</f>
        <v xml:space="preserve"> </v>
      </c>
      <c r="E45" s="286" t="str">
        <f>'CONTROLES Y EVALUACION'!I275</f>
        <v>Seleccionar</v>
      </c>
      <c r="F45" s="147" t="str">
        <f t="shared" si="0"/>
        <v xml:space="preserve"> </v>
      </c>
      <c r="G45" s="66" t="str">
        <f>IF(F45="Fuerte",100,IF(F45="Moderado",50,IF(F45="Débil",0," ")))</f>
        <v xml:space="preserve"> </v>
      </c>
      <c r="H45" s="893"/>
    </row>
    <row r="46" spans="1:8" ht="30.75" customHeight="1" thickBot="1" x14ac:dyDescent="0.25">
      <c r="A46" s="1128"/>
      <c r="B46" s="1129"/>
      <c r="C46" s="1129"/>
      <c r="D46" s="1129"/>
      <c r="E46" s="1129"/>
      <c r="F46" s="1130"/>
      <c r="G46" s="150" t="e">
        <f>AVERAGE(G43:G45)</f>
        <v>#DIV/0!</v>
      </c>
      <c r="H46" s="894"/>
    </row>
  </sheetData>
  <sheetProtection selectLockedCells="1"/>
  <mergeCells count="41">
    <mergeCell ref="H22:H27"/>
    <mergeCell ref="A43:A45"/>
    <mergeCell ref="H43:H46"/>
    <mergeCell ref="A46:F46"/>
    <mergeCell ref="A7:H7"/>
    <mergeCell ref="A35:A37"/>
    <mergeCell ref="H35:H38"/>
    <mergeCell ref="A39:A41"/>
    <mergeCell ref="H39:H42"/>
    <mergeCell ref="A42:F42"/>
    <mergeCell ref="A30:F30"/>
    <mergeCell ref="A31:A33"/>
    <mergeCell ref="H31:H34"/>
    <mergeCell ref="A34:F34"/>
    <mergeCell ref="A22:A26"/>
    <mergeCell ref="A21:F21"/>
    <mergeCell ref="H18:H21"/>
    <mergeCell ref="A18:A20"/>
    <mergeCell ref="A17:F17"/>
    <mergeCell ref="A27:F27"/>
    <mergeCell ref="E3:G3"/>
    <mergeCell ref="E4:G4"/>
    <mergeCell ref="H1:H4"/>
    <mergeCell ref="A1:A4"/>
    <mergeCell ref="B9:B10"/>
    <mergeCell ref="D9:D10"/>
    <mergeCell ref="B1:D2"/>
    <mergeCell ref="B3:D4"/>
    <mergeCell ref="A9:A10"/>
    <mergeCell ref="C9:C10"/>
    <mergeCell ref="E9:E10"/>
    <mergeCell ref="E1:G1"/>
    <mergeCell ref="A14:A16"/>
    <mergeCell ref="A13:F13"/>
    <mergeCell ref="H11:H13"/>
    <mergeCell ref="H14:H17"/>
    <mergeCell ref="E2:G2"/>
    <mergeCell ref="F9:G10"/>
    <mergeCell ref="H9:H10"/>
    <mergeCell ref="A6:H6"/>
    <mergeCell ref="A11:A12"/>
  </mergeCells>
  <pageMargins left="0.7" right="0.7" top="0.75" bottom="0.75" header="0.3" footer="0.3"/>
  <pageSetup orientation="portrait"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J68"/>
  <sheetViews>
    <sheetView topLeftCell="C1" zoomScale="77" zoomScaleNormal="77" workbookViewId="0">
      <selection activeCell="E1" sqref="E1:E4"/>
    </sheetView>
  </sheetViews>
  <sheetFormatPr baseColWidth="10" defaultColWidth="11.42578125" defaultRowHeight="14.25" x14ac:dyDescent="0.2"/>
  <cols>
    <col min="1" max="1" width="29.42578125" style="1" customWidth="1"/>
    <col min="2" max="2" width="53.57031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451"/>
      <c r="B1" s="483" t="s">
        <v>235</v>
      </c>
      <c r="C1" s="483"/>
      <c r="D1" s="483"/>
      <c r="E1" s="28" t="s">
        <v>538</v>
      </c>
      <c r="F1" s="454"/>
      <c r="G1" s="2"/>
      <c r="J1" s="482"/>
    </row>
    <row r="2" spans="1:10" ht="15" customHeight="1" x14ac:dyDescent="0.2">
      <c r="A2" s="452"/>
      <c r="B2" s="484"/>
      <c r="C2" s="484"/>
      <c r="D2" s="484"/>
      <c r="E2" s="169" t="s">
        <v>539</v>
      </c>
      <c r="F2" s="455"/>
      <c r="G2" s="2"/>
      <c r="J2" s="482"/>
    </row>
    <row r="3" spans="1:10" ht="15" customHeight="1" x14ac:dyDescent="0.2">
      <c r="A3" s="452"/>
      <c r="B3" s="484" t="s">
        <v>3</v>
      </c>
      <c r="C3" s="484"/>
      <c r="D3" s="484"/>
      <c r="E3" s="169" t="s">
        <v>540</v>
      </c>
      <c r="F3" s="455"/>
      <c r="G3" s="2"/>
      <c r="J3" s="482"/>
    </row>
    <row r="4" spans="1:10" ht="15.75" customHeight="1" x14ac:dyDescent="0.2">
      <c r="A4" s="452"/>
      <c r="B4" s="484"/>
      <c r="C4" s="484"/>
      <c r="D4" s="484"/>
      <c r="E4" s="169" t="s">
        <v>542</v>
      </c>
      <c r="F4" s="455"/>
      <c r="G4" s="2"/>
      <c r="J4" s="482"/>
    </row>
    <row r="5" spans="1:10" ht="15.75" customHeight="1" x14ac:dyDescent="0.2">
      <c r="A5" s="486"/>
      <c r="B5" s="487"/>
      <c r="C5" s="487"/>
      <c r="D5" s="487"/>
      <c r="E5" s="487"/>
      <c r="F5" s="488"/>
      <c r="G5" s="2"/>
      <c r="J5" s="65"/>
    </row>
    <row r="6" spans="1:10" ht="15" customHeight="1" x14ac:dyDescent="0.2">
      <c r="A6" s="495" t="s">
        <v>6</v>
      </c>
      <c r="B6" s="496"/>
      <c r="C6" s="496"/>
      <c r="D6" s="496"/>
      <c r="E6" s="496"/>
      <c r="F6" s="497"/>
    </row>
    <row r="7" spans="1:10" ht="15.75" customHeight="1" x14ac:dyDescent="0.2">
      <c r="A7" s="495"/>
      <c r="B7" s="496"/>
      <c r="C7" s="496"/>
      <c r="D7" s="496"/>
      <c r="E7" s="496"/>
      <c r="F7" s="497"/>
    </row>
    <row r="8" spans="1:10" ht="27" customHeight="1" x14ac:dyDescent="0.2">
      <c r="A8" s="489" t="s">
        <v>257</v>
      </c>
      <c r="B8" s="490"/>
      <c r="C8" s="490"/>
      <c r="D8" s="490"/>
      <c r="E8" s="490"/>
      <c r="F8" s="491"/>
    </row>
    <row r="9" spans="1:10" ht="71.25" customHeight="1" thickBot="1" x14ac:dyDescent="0.25">
      <c r="A9" s="492" t="s">
        <v>329</v>
      </c>
      <c r="B9" s="493"/>
      <c r="C9" s="493"/>
      <c r="D9" s="493"/>
      <c r="E9" s="493"/>
      <c r="F9" s="494"/>
    </row>
    <row r="10" spans="1:10" ht="18.75" customHeight="1" thickBot="1" x14ac:dyDescent="0.25">
      <c r="A10" s="485"/>
      <c r="B10" s="485"/>
      <c r="C10" s="485"/>
      <c r="D10" s="485"/>
      <c r="E10" s="485"/>
      <c r="F10" s="485"/>
    </row>
    <row r="11" spans="1:10" ht="22.5" customHeight="1" thickBot="1" x14ac:dyDescent="0.25">
      <c r="A11" s="219" t="s">
        <v>7</v>
      </c>
      <c r="B11" s="220" t="s">
        <v>8</v>
      </c>
      <c r="C11" s="220" t="s">
        <v>9</v>
      </c>
      <c r="D11" s="220" t="s">
        <v>8</v>
      </c>
      <c r="E11" s="220" t="s">
        <v>10</v>
      </c>
      <c r="F11" s="221" t="s">
        <v>8</v>
      </c>
    </row>
    <row r="12" spans="1:10" ht="56.25" customHeight="1" x14ac:dyDescent="0.2">
      <c r="A12" s="501" t="str">
        <f>[1]CONTEXTO!$A$10</f>
        <v>NORMATIVOS: Modificaciones normativas</v>
      </c>
      <c r="B12" s="279" t="s">
        <v>348</v>
      </c>
      <c r="C12" s="498" t="s">
        <v>311</v>
      </c>
      <c r="D12" s="274" t="s">
        <v>330</v>
      </c>
      <c r="E12" s="498" t="s">
        <v>304</v>
      </c>
      <c r="F12" s="275" t="s">
        <v>332</v>
      </c>
    </row>
    <row r="13" spans="1:10" ht="87" customHeight="1" x14ac:dyDescent="0.2">
      <c r="A13" s="502"/>
      <c r="B13" s="367" t="s">
        <v>444</v>
      </c>
      <c r="C13" s="499"/>
      <c r="D13" s="138"/>
      <c r="E13" s="499"/>
      <c r="F13" s="353" t="s">
        <v>451</v>
      </c>
    </row>
    <row r="14" spans="1:10" ht="199.5" customHeight="1" x14ac:dyDescent="0.2">
      <c r="A14" s="502"/>
      <c r="B14" s="370" t="s">
        <v>477</v>
      </c>
      <c r="C14" s="499"/>
      <c r="D14" s="138"/>
      <c r="E14" s="499"/>
      <c r="F14" s="353" t="s">
        <v>445</v>
      </c>
    </row>
    <row r="15" spans="1:10" ht="56.25" customHeight="1" x14ac:dyDescent="0.2">
      <c r="A15" s="502"/>
      <c r="B15" s="370" t="s">
        <v>438</v>
      </c>
      <c r="C15" s="499"/>
      <c r="D15" s="138"/>
      <c r="E15" s="499"/>
      <c r="F15" s="353"/>
    </row>
    <row r="16" spans="1:10" ht="78.75" customHeight="1" x14ac:dyDescent="0.2">
      <c r="A16" s="503"/>
      <c r="B16" s="280" t="s">
        <v>349</v>
      </c>
      <c r="C16" s="499"/>
      <c r="D16" s="276" t="s">
        <v>433</v>
      </c>
      <c r="E16" s="499"/>
      <c r="F16" s="122" t="s">
        <v>333</v>
      </c>
    </row>
    <row r="17" spans="1:7" ht="114" customHeight="1" x14ac:dyDescent="0.2">
      <c r="A17" s="224" t="s">
        <v>294</v>
      </c>
      <c r="B17" s="282" t="s">
        <v>335</v>
      </c>
      <c r="C17" s="499"/>
      <c r="D17" s="276" t="s">
        <v>432</v>
      </c>
      <c r="E17" s="500"/>
      <c r="F17" s="122" t="s">
        <v>334</v>
      </c>
    </row>
    <row r="18" spans="1:7" ht="114" customHeight="1" x14ac:dyDescent="0.2">
      <c r="A18" s="224" t="s">
        <v>294</v>
      </c>
      <c r="B18" s="347"/>
      <c r="C18" s="499"/>
      <c r="D18" s="340" t="s">
        <v>496</v>
      </c>
      <c r="E18" s="281"/>
      <c r="F18" s="122"/>
    </row>
    <row r="19" spans="1:7" ht="114" customHeight="1" x14ac:dyDescent="0.2">
      <c r="A19" s="224"/>
      <c r="B19" s="282"/>
      <c r="C19" s="499"/>
      <c r="D19" s="276" t="s">
        <v>353</v>
      </c>
      <c r="E19" s="281"/>
      <c r="F19" s="122"/>
    </row>
    <row r="20" spans="1:7" ht="102" customHeight="1" x14ac:dyDescent="0.2">
      <c r="A20" s="328" t="s">
        <v>295</v>
      </c>
      <c r="B20" s="119" t="s">
        <v>336</v>
      </c>
      <c r="C20" s="500"/>
      <c r="D20" s="276" t="s">
        <v>331</v>
      </c>
      <c r="E20" s="226" t="s">
        <v>307</v>
      </c>
      <c r="F20" s="287" t="s">
        <v>346</v>
      </c>
    </row>
    <row r="21" spans="1:7" ht="92.25" customHeight="1" x14ac:dyDescent="0.2">
      <c r="A21" s="504" t="s">
        <v>298</v>
      </c>
      <c r="B21" s="276" t="s">
        <v>436</v>
      </c>
      <c r="C21" s="505" t="s">
        <v>300</v>
      </c>
      <c r="D21" s="276" t="s">
        <v>338</v>
      </c>
      <c r="E21" s="226" t="s">
        <v>258</v>
      </c>
      <c r="F21" s="287" t="s">
        <v>347</v>
      </c>
    </row>
    <row r="22" spans="1:7" ht="69.75" customHeight="1" x14ac:dyDescent="0.2">
      <c r="A22" s="503"/>
      <c r="B22" s="276" t="s">
        <v>337</v>
      </c>
      <c r="C22" s="499"/>
      <c r="D22" s="276" t="s">
        <v>339</v>
      </c>
      <c r="E22" s="226" t="s">
        <v>259</v>
      </c>
      <c r="F22" s="287" t="s">
        <v>424</v>
      </c>
    </row>
    <row r="23" spans="1:7" ht="115.5" customHeight="1" x14ac:dyDescent="0.2">
      <c r="A23" s="506" t="s">
        <v>296</v>
      </c>
      <c r="B23" s="368" t="s">
        <v>437</v>
      </c>
      <c r="C23" s="499"/>
      <c r="D23" s="382" t="s">
        <v>509</v>
      </c>
      <c r="E23" s="226"/>
      <c r="F23" s="122"/>
    </row>
    <row r="24" spans="1:7" ht="41.25" customHeight="1" x14ac:dyDescent="0.2">
      <c r="A24" s="507"/>
      <c r="B24" s="369" t="s">
        <v>442</v>
      </c>
      <c r="C24" s="499"/>
      <c r="D24" s="222" t="s">
        <v>340</v>
      </c>
      <c r="E24" s="226"/>
      <c r="F24" s="122"/>
    </row>
    <row r="25" spans="1:7" ht="65.25" customHeight="1" x14ac:dyDescent="0.2">
      <c r="A25" s="224" t="s">
        <v>296</v>
      </c>
      <c r="B25" s="357" t="s">
        <v>443</v>
      </c>
      <c r="C25" s="499"/>
      <c r="D25" s="222" t="s">
        <v>341</v>
      </c>
      <c r="E25" s="226"/>
      <c r="F25" s="122"/>
    </row>
    <row r="26" spans="1:7" ht="99.75" customHeight="1" x14ac:dyDescent="0.2">
      <c r="A26" s="224" t="s">
        <v>293</v>
      </c>
      <c r="B26" s="346"/>
      <c r="C26" s="499"/>
      <c r="D26" s="222" t="s">
        <v>342</v>
      </c>
      <c r="E26" s="226"/>
      <c r="F26" s="122"/>
    </row>
    <row r="27" spans="1:7" ht="69" customHeight="1" x14ac:dyDescent="0.2">
      <c r="A27" s="224"/>
      <c r="B27" s="276"/>
      <c r="C27" s="500"/>
      <c r="D27" s="283" t="s">
        <v>343</v>
      </c>
      <c r="E27" s="226"/>
      <c r="F27" s="122"/>
    </row>
    <row r="28" spans="1:7" ht="81.75" customHeight="1" x14ac:dyDescent="0.2">
      <c r="A28" s="224"/>
      <c r="B28" s="276"/>
      <c r="C28" s="226" t="s">
        <v>310</v>
      </c>
      <c r="D28" s="222" t="s">
        <v>344</v>
      </c>
      <c r="E28" s="226"/>
      <c r="F28" s="122"/>
    </row>
    <row r="29" spans="1:7" ht="64.5" customHeight="1" x14ac:dyDescent="0.2">
      <c r="A29" s="224"/>
      <c r="B29" s="276"/>
      <c r="C29" s="226" t="s">
        <v>14</v>
      </c>
      <c r="D29" s="222" t="s">
        <v>345</v>
      </c>
      <c r="E29" s="226"/>
      <c r="F29" s="122"/>
    </row>
    <row r="30" spans="1:7" ht="62.25" customHeight="1" x14ac:dyDescent="0.2">
      <c r="A30" s="224"/>
      <c r="B30" s="276"/>
      <c r="C30" s="226"/>
      <c r="D30" s="222"/>
      <c r="E30" s="226"/>
      <c r="F30" s="122"/>
    </row>
    <row r="31" spans="1:7" ht="56.25" customHeight="1" thickBot="1" x14ac:dyDescent="0.25">
      <c r="A31" s="225"/>
      <c r="B31" s="272"/>
      <c r="C31" s="227"/>
      <c r="D31" s="223"/>
      <c r="E31" s="227"/>
      <c r="F31" s="273"/>
    </row>
    <row r="32" spans="1:7" ht="65.25" customHeight="1" x14ac:dyDescent="0.2">
      <c r="A32" s="213"/>
      <c r="B32" s="151"/>
      <c r="C32" s="213"/>
      <c r="D32" s="214"/>
      <c r="E32" s="213"/>
      <c r="F32" s="214"/>
      <c r="G32" s="62"/>
    </row>
    <row r="33" spans="1:7" ht="62.25" customHeight="1" x14ac:dyDescent="0.2">
      <c r="A33" s="213"/>
      <c r="B33" s="151"/>
      <c r="C33" s="213"/>
      <c r="D33" s="214"/>
      <c r="E33" s="213"/>
      <c r="F33" s="214"/>
      <c r="G33" s="62"/>
    </row>
    <row r="34" spans="1:7" ht="63" customHeight="1" x14ac:dyDescent="0.2">
      <c r="A34" s="213"/>
      <c r="B34" s="151"/>
      <c r="C34" s="213"/>
      <c r="D34" s="214"/>
      <c r="E34" s="213"/>
      <c r="F34" s="151"/>
      <c r="G34" s="62"/>
    </row>
    <row r="35" spans="1:7" ht="51.75" customHeight="1" x14ac:dyDescent="0.2">
      <c r="A35" s="213"/>
      <c r="B35" s="151"/>
      <c r="C35" s="213"/>
      <c r="D35" s="214"/>
      <c r="E35" s="213"/>
      <c r="F35" s="151"/>
      <c r="G35" s="62"/>
    </row>
    <row r="36" spans="1:7" ht="52.5" customHeight="1" x14ac:dyDescent="0.2">
      <c r="A36" s="213"/>
      <c r="B36" s="214"/>
      <c r="C36" s="213"/>
      <c r="D36" s="214"/>
      <c r="E36" s="213"/>
      <c r="F36" s="214"/>
      <c r="G36" s="62"/>
    </row>
    <row r="37" spans="1:7" ht="63.75" customHeight="1" x14ac:dyDescent="0.2">
      <c r="A37" s="213"/>
      <c r="B37" s="214"/>
      <c r="C37" s="213"/>
      <c r="D37" s="214"/>
      <c r="E37" s="213"/>
      <c r="F37" s="214"/>
      <c r="G37" s="62"/>
    </row>
    <row r="38" spans="1:7" ht="66" customHeight="1" x14ac:dyDescent="0.2">
      <c r="A38" s="213"/>
      <c r="B38" s="215"/>
      <c r="C38" s="213"/>
      <c r="D38" s="216"/>
      <c r="E38" s="213"/>
      <c r="F38" s="215"/>
      <c r="G38" s="62"/>
    </row>
    <row r="39" spans="1:7" ht="55.5" customHeight="1" x14ac:dyDescent="0.2">
      <c r="A39" s="213"/>
      <c r="B39" s="215"/>
      <c r="C39" s="213"/>
      <c r="D39" s="216"/>
      <c r="E39" s="213"/>
      <c r="F39" s="217"/>
      <c r="G39" s="62"/>
    </row>
    <row r="40" spans="1:7" ht="51.75" customHeight="1" x14ac:dyDescent="0.2">
      <c r="A40" s="213"/>
      <c r="B40" s="217"/>
      <c r="C40" s="213"/>
      <c r="D40" s="218"/>
      <c r="E40" s="213"/>
      <c r="F40" s="217"/>
      <c r="G40" s="62"/>
    </row>
    <row r="41" spans="1:7" ht="55.5" customHeight="1" x14ac:dyDescent="0.2">
      <c r="A41" s="213"/>
      <c r="B41" s="217"/>
      <c r="C41" s="213"/>
      <c r="D41" s="217"/>
      <c r="E41" s="213"/>
      <c r="F41" s="217"/>
      <c r="G41" s="62"/>
    </row>
    <row r="42" spans="1:7" ht="55.5" customHeight="1" x14ac:dyDescent="0.2">
      <c r="A42" s="213"/>
      <c r="B42" s="217"/>
      <c r="C42" s="213"/>
      <c r="D42" s="217"/>
      <c r="E42" s="213"/>
      <c r="F42" s="217"/>
      <c r="G42" s="62"/>
    </row>
    <row r="43" spans="1:7" ht="54.75" customHeight="1" x14ac:dyDescent="0.2">
      <c r="A43" s="213"/>
      <c r="B43" s="217"/>
      <c r="C43" s="213"/>
      <c r="D43" s="217"/>
      <c r="E43" s="213"/>
      <c r="F43" s="217"/>
      <c r="G43" s="62"/>
    </row>
    <row r="44" spans="1:7" ht="56.25" customHeight="1" x14ac:dyDescent="0.2">
      <c r="A44" s="213"/>
      <c r="B44" s="217"/>
      <c r="C44" s="213"/>
      <c r="D44" s="217"/>
      <c r="E44" s="213"/>
      <c r="F44" s="217"/>
      <c r="G44" s="62"/>
    </row>
    <row r="45" spans="1:7" ht="54.75" customHeight="1" x14ac:dyDescent="0.2">
      <c r="A45" s="213"/>
      <c r="B45" s="215"/>
      <c r="C45" s="213"/>
      <c r="D45" s="216"/>
      <c r="E45" s="213"/>
      <c r="F45" s="215"/>
      <c r="G45" s="62"/>
    </row>
    <row r="46" spans="1:7" ht="55.5" customHeight="1" x14ac:dyDescent="0.2">
      <c r="A46" s="213"/>
      <c r="B46" s="215"/>
      <c r="C46" s="213"/>
      <c r="D46" s="216"/>
      <c r="E46" s="213"/>
      <c r="F46" s="217"/>
      <c r="G46" s="62"/>
    </row>
    <row r="47" spans="1:7" ht="54.75" customHeight="1" x14ac:dyDescent="0.2">
      <c r="A47" s="213"/>
      <c r="B47" s="217"/>
      <c r="C47" s="213"/>
      <c r="D47" s="218"/>
      <c r="E47" s="213"/>
      <c r="F47" s="217"/>
      <c r="G47" s="62"/>
    </row>
    <row r="48" spans="1:7" ht="55.5" customHeight="1" x14ac:dyDescent="0.2">
      <c r="A48" s="213"/>
      <c r="B48" s="217"/>
      <c r="C48" s="213"/>
      <c r="D48" s="217"/>
      <c r="E48" s="213"/>
      <c r="F48" s="217"/>
      <c r="G48" s="62"/>
    </row>
    <row r="49" spans="1:7" ht="56.25" customHeight="1" x14ac:dyDescent="0.2">
      <c r="A49" s="213"/>
      <c r="B49" s="217"/>
      <c r="C49" s="213"/>
      <c r="D49" s="217"/>
      <c r="E49" s="213"/>
      <c r="F49" s="217"/>
      <c r="G49" s="62"/>
    </row>
    <row r="50" spans="1:7" ht="59.25" customHeight="1" x14ac:dyDescent="0.2">
      <c r="A50" s="213"/>
      <c r="B50" s="217"/>
      <c r="C50" s="213"/>
      <c r="D50" s="217"/>
      <c r="E50" s="213"/>
      <c r="F50" s="217"/>
      <c r="G50" s="62"/>
    </row>
    <row r="51" spans="1:7" ht="55.5" customHeight="1" x14ac:dyDescent="0.2">
      <c r="A51" s="213"/>
      <c r="B51" s="217"/>
      <c r="C51" s="213"/>
      <c r="D51" s="217"/>
      <c r="E51" s="213"/>
      <c r="F51" s="217"/>
      <c r="G51" s="62"/>
    </row>
    <row r="52" spans="1:7" ht="55.5" customHeight="1" x14ac:dyDescent="0.2">
      <c r="A52" s="213"/>
      <c r="B52" s="215"/>
      <c r="C52" s="213"/>
      <c r="D52" s="216"/>
      <c r="E52" s="213"/>
      <c r="F52" s="215"/>
      <c r="G52" s="62"/>
    </row>
    <row r="53" spans="1:7" ht="56.25" customHeight="1" x14ac:dyDescent="0.2">
      <c r="A53" s="213"/>
      <c r="B53" s="215"/>
      <c r="C53" s="213"/>
      <c r="D53" s="216"/>
      <c r="E53" s="213"/>
      <c r="F53" s="217"/>
      <c r="G53" s="62"/>
    </row>
    <row r="54" spans="1:7" ht="54" customHeight="1" x14ac:dyDescent="0.2">
      <c r="A54" s="213"/>
      <c r="B54" s="217"/>
      <c r="C54" s="213"/>
      <c r="D54" s="218"/>
      <c r="E54" s="213"/>
      <c r="F54" s="217"/>
      <c r="G54" s="62"/>
    </row>
    <row r="55" spans="1:7" ht="56.25" customHeight="1" x14ac:dyDescent="0.2">
      <c r="A55" s="213"/>
      <c r="B55" s="217"/>
      <c r="C55" s="213"/>
      <c r="D55" s="217"/>
      <c r="E55" s="213"/>
      <c r="F55" s="217"/>
      <c r="G55" s="62"/>
    </row>
    <row r="56" spans="1:7" ht="59.25" customHeight="1" x14ac:dyDescent="0.2">
      <c r="A56" s="213"/>
      <c r="B56" s="217"/>
      <c r="C56" s="213"/>
      <c r="D56" s="217"/>
      <c r="E56" s="213"/>
      <c r="F56" s="217"/>
      <c r="G56" s="62"/>
    </row>
    <row r="57" spans="1:7" ht="54.75" customHeight="1" x14ac:dyDescent="0.2">
      <c r="A57" s="213"/>
      <c r="B57" s="217"/>
      <c r="C57" s="213"/>
      <c r="D57" s="217"/>
      <c r="E57" s="213"/>
      <c r="F57" s="217"/>
      <c r="G57" s="62"/>
    </row>
    <row r="58" spans="1:7" ht="55.5" customHeight="1" x14ac:dyDescent="0.2">
      <c r="A58" s="213"/>
      <c r="B58" s="217"/>
      <c r="C58" s="213"/>
      <c r="D58" s="217"/>
      <c r="E58" s="213"/>
      <c r="F58" s="217"/>
      <c r="G58" s="62"/>
    </row>
    <row r="59" spans="1:7" x14ac:dyDescent="0.2">
      <c r="A59" s="62"/>
      <c r="B59" s="62"/>
      <c r="C59" s="62"/>
      <c r="D59" s="62"/>
      <c r="E59" s="62"/>
      <c r="F59" s="62"/>
      <c r="G59" s="62"/>
    </row>
    <row r="60" spans="1:7" x14ac:dyDescent="0.2">
      <c r="A60" s="62"/>
      <c r="B60" s="62"/>
      <c r="C60" s="62"/>
      <c r="D60" s="62"/>
      <c r="E60" s="62"/>
      <c r="F60" s="62"/>
      <c r="G60" s="62"/>
    </row>
    <row r="61" spans="1:7" x14ac:dyDescent="0.2">
      <c r="A61" s="62"/>
      <c r="B61" s="62"/>
      <c r="C61" s="62"/>
      <c r="D61" s="62"/>
      <c r="E61" s="62"/>
      <c r="F61" s="62"/>
      <c r="G61" s="62"/>
    </row>
    <row r="62" spans="1:7" x14ac:dyDescent="0.2">
      <c r="A62" s="62"/>
      <c r="B62" s="62"/>
      <c r="C62" s="62"/>
      <c r="D62" s="62"/>
      <c r="E62" s="62"/>
      <c r="F62" s="62"/>
      <c r="G62" s="62"/>
    </row>
    <row r="63" spans="1:7" x14ac:dyDescent="0.2">
      <c r="A63" s="62"/>
      <c r="B63" s="62"/>
      <c r="C63" s="62"/>
      <c r="D63" s="62"/>
      <c r="E63" s="62"/>
      <c r="F63" s="62"/>
      <c r="G63" s="62"/>
    </row>
    <row r="64" spans="1:7" x14ac:dyDescent="0.2">
      <c r="A64" s="62"/>
      <c r="B64" s="62"/>
      <c r="C64" s="62"/>
      <c r="D64" s="62"/>
      <c r="E64" s="62"/>
      <c r="F64" s="62"/>
      <c r="G64" s="62"/>
    </row>
    <row r="65" spans="1:7" x14ac:dyDescent="0.2">
      <c r="A65" s="62"/>
      <c r="B65" s="62"/>
      <c r="C65" s="62"/>
      <c r="D65" s="62"/>
      <c r="E65" s="62"/>
      <c r="F65" s="62"/>
      <c r="G65" s="62"/>
    </row>
    <row r="66" spans="1:7" x14ac:dyDescent="0.2">
      <c r="A66" s="62"/>
      <c r="B66" s="62"/>
      <c r="C66" s="62"/>
      <c r="D66" s="62"/>
      <c r="E66" s="62"/>
      <c r="F66" s="62"/>
      <c r="G66" s="62"/>
    </row>
    <row r="67" spans="1:7" x14ac:dyDescent="0.2">
      <c r="A67" s="62"/>
      <c r="B67" s="62"/>
      <c r="C67" s="62"/>
      <c r="D67" s="62"/>
      <c r="E67" s="62"/>
      <c r="F67" s="62"/>
      <c r="G67" s="62"/>
    </row>
    <row r="68" spans="1:7" x14ac:dyDescent="0.2">
      <c r="A68" s="62"/>
      <c r="B68" s="62"/>
      <c r="C68" s="62"/>
      <c r="D68" s="62"/>
      <c r="E68" s="62"/>
      <c r="F68" s="62"/>
      <c r="G68" s="62"/>
    </row>
  </sheetData>
  <mergeCells count="16">
    <mergeCell ref="C12:C20"/>
    <mergeCell ref="E12:E17"/>
    <mergeCell ref="A12:A16"/>
    <mergeCell ref="A21:A22"/>
    <mergeCell ref="C21:C27"/>
    <mergeCell ref="A23:A24"/>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Hoja2!$A$1:$A$6</xm:f>
          </x14:formula1>
          <xm:sqref>A12:A15 A17:A21 A23 A25:A31</xm:sqref>
        </x14:dataValidation>
        <x14:dataValidation type="list" allowBlank="1" showInputMessage="1" showErrorMessage="1">
          <x14:formula1>
            <xm:f>Hoja2!$B$1:$B$7</xm:f>
          </x14:formula1>
          <xm:sqref>C12:C15 C21 C28:C31</xm:sqref>
        </x14:dataValidation>
        <x14:dataValidation type="list" allowBlank="1" showInputMessage="1" showErrorMessage="1">
          <x14:formula1>
            <xm:f>Hoja2!$C$1:$C$9</xm:f>
          </x14:formula1>
          <xm:sqref>E12:E15 E20:E31</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X243"/>
  <sheetViews>
    <sheetView workbookViewId="0">
      <selection activeCell="G1" sqref="G1:I4"/>
    </sheetView>
  </sheetViews>
  <sheetFormatPr baseColWidth="10" defaultRowHeight="15" x14ac:dyDescent="0.25"/>
  <cols>
    <col min="8" max="8" width="10.5703125" customWidth="1"/>
    <col min="9" max="9" width="10.42578125" customWidth="1"/>
    <col min="11" max="11" width="14.85546875" customWidth="1"/>
    <col min="12" max="12" width="14.28515625" customWidth="1"/>
  </cols>
  <sheetData>
    <row r="1" spans="1:12" ht="15" customHeight="1" x14ac:dyDescent="0.25">
      <c r="A1" s="539"/>
      <c r="B1" s="948"/>
      <c r="C1" s="483" t="str">
        <f>CONTEXTO!B1</f>
        <v>PROCESO: GESTION INTEGRAL DE CALIDAD</v>
      </c>
      <c r="D1" s="483"/>
      <c r="E1" s="483"/>
      <c r="F1" s="483"/>
      <c r="G1" s="466" t="s">
        <v>538</v>
      </c>
      <c r="H1" s="466"/>
      <c r="I1" s="466"/>
      <c r="J1" s="946"/>
      <c r="K1" s="454"/>
      <c r="L1" s="1"/>
    </row>
    <row r="2" spans="1:12" x14ac:dyDescent="0.25">
      <c r="A2" s="540"/>
      <c r="B2" s="534"/>
      <c r="C2" s="484"/>
      <c r="D2" s="484"/>
      <c r="E2" s="484"/>
      <c r="F2" s="484"/>
      <c r="G2" s="510" t="s">
        <v>554</v>
      </c>
      <c r="H2" s="510"/>
      <c r="I2" s="510"/>
      <c r="J2" s="947"/>
      <c r="K2" s="455"/>
      <c r="L2" s="1"/>
    </row>
    <row r="3" spans="1:12" ht="15" customHeight="1" x14ac:dyDescent="0.25">
      <c r="A3" s="540"/>
      <c r="B3" s="534"/>
      <c r="C3" s="484" t="s">
        <v>32</v>
      </c>
      <c r="D3" s="484"/>
      <c r="E3" s="484"/>
      <c r="F3" s="484"/>
      <c r="G3" s="510" t="s">
        <v>540</v>
      </c>
      <c r="H3" s="510"/>
      <c r="I3" s="510"/>
      <c r="J3" s="947"/>
      <c r="K3" s="455"/>
      <c r="L3" s="1"/>
    </row>
    <row r="4" spans="1:12" x14ac:dyDescent="0.25">
      <c r="A4" s="540"/>
      <c r="B4" s="534"/>
      <c r="C4" s="484"/>
      <c r="D4" s="484"/>
      <c r="E4" s="484"/>
      <c r="F4" s="484"/>
      <c r="G4" s="510" t="s">
        <v>558</v>
      </c>
      <c r="H4" s="510"/>
      <c r="I4" s="510"/>
      <c r="J4" s="947"/>
      <c r="K4" s="455"/>
      <c r="L4" s="1"/>
    </row>
    <row r="5" spans="1:12" ht="15.75" x14ac:dyDescent="0.25">
      <c r="A5" s="486"/>
      <c r="B5" s="487"/>
      <c r="C5" s="487"/>
      <c r="D5" s="487"/>
      <c r="E5" s="487"/>
      <c r="F5" s="487"/>
      <c r="G5" s="487"/>
      <c r="H5" s="487"/>
      <c r="I5" s="487"/>
      <c r="J5" s="487"/>
      <c r="K5" s="488"/>
      <c r="L5" s="1"/>
    </row>
    <row r="6" spans="1:12" x14ac:dyDescent="0.25">
      <c r="A6" s="954" t="s">
        <v>119</v>
      </c>
      <c r="B6" s="955"/>
      <c r="C6" s="955"/>
      <c r="D6" s="955"/>
      <c r="E6" s="955"/>
      <c r="F6" s="955"/>
      <c r="G6" s="955"/>
      <c r="H6" s="955"/>
      <c r="I6" s="955"/>
      <c r="J6" s="955"/>
      <c r="K6" s="956"/>
      <c r="L6" s="1"/>
    </row>
    <row r="7" spans="1:12" x14ac:dyDescent="0.25">
      <c r="A7" s="954"/>
      <c r="B7" s="955"/>
      <c r="C7" s="955"/>
      <c r="D7" s="955"/>
      <c r="E7" s="955"/>
      <c r="F7" s="955"/>
      <c r="G7" s="955"/>
      <c r="H7" s="955"/>
      <c r="I7" s="955"/>
      <c r="J7" s="955"/>
      <c r="K7" s="956"/>
      <c r="L7" s="1"/>
    </row>
    <row r="8" spans="1:12" x14ac:dyDescent="0.25">
      <c r="A8" s="489" t="str">
        <f>CONTEXTO!A8</f>
        <v xml:space="preserve">PROCESO: Gestión de Evaluación y  Seguimiento </v>
      </c>
      <c r="B8" s="490"/>
      <c r="C8" s="490"/>
      <c r="D8" s="490"/>
      <c r="E8" s="490"/>
      <c r="F8" s="490"/>
      <c r="G8" s="490"/>
      <c r="H8" s="490"/>
      <c r="I8" s="490"/>
      <c r="J8" s="490"/>
      <c r="K8" s="491"/>
      <c r="L8" s="1"/>
    </row>
    <row r="9" spans="1:12" ht="56.25" customHeight="1" thickBot="1" x14ac:dyDescent="0.3">
      <c r="A9" s="951"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9" s="952"/>
      <c r="C9" s="952"/>
      <c r="D9" s="952"/>
      <c r="E9" s="952"/>
      <c r="F9" s="952"/>
      <c r="G9" s="952"/>
      <c r="H9" s="952"/>
      <c r="I9" s="952"/>
      <c r="J9" s="952"/>
      <c r="K9" s="953"/>
      <c r="L9" s="1"/>
    </row>
    <row r="10" spans="1:12" ht="15.75" thickBot="1" x14ac:dyDescent="0.3">
      <c r="A10" s="949"/>
      <c r="B10" s="950"/>
      <c r="C10" s="950"/>
      <c r="D10" s="950"/>
      <c r="E10" s="950"/>
      <c r="F10" s="950"/>
      <c r="G10" s="950"/>
      <c r="H10" s="950"/>
      <c r="I10" s="950"/>
      <c r="J10" s="950"/>
      <c r="K10" s="950"/>
      <c r="L10" s="62"/>
    </row>
    <row r="11" spans="1:12" ht="18.75" customHeight="1" thickBot="1" x14ac:dyDescent="0.3">
      <c r="A11" s="1142" t="s">
        <v>120</v>
      </c>
      <c r="B11" s="1136" t="str">
        <f>DESCRIPCION!A12</f>
        <v>Socialización inoportuna de los informes emitidos por la Oficina de Control Interno en Comité de Coordinación de Control Interno</v>
      </c>
      <c r="C11" s="1136"/>
      <c r="D11" s="1136"/>
      <c r="E11" s="1136"/>
      <c r="F11" s="1136"/>
      <c r="G11" s="1136"/>
      <c r="H11" s="1137"/>
      <c r="I11" s="1145" t="s">
        <v>406</v>
      </c>
      <c r="J11" s="1146"/>
      <c r="K11" s="159" t="str">
        <f>IF(J18="x","EXTREMA",IF(J20="x","ALTA",IF(J22="x","MODERADA",IF(J24="x","BAJA",""))))</f>
        <v>MODERADA</v>
      </c>
      <c r="L11" s="1"/>
    </row>
    <row r="12" spans="1:12" ht="16.5" thickBot="1" x14ac:dyDescent="0.3">
      <c r="A12" s="1143"/>
      <c r="B12" s="1138"/>
      <c r="C12" s="1138"/>
      <c r="D12" s="1138"/>
      <c r="E12" s="1138"/>
      <c r="F12" s="1138"/>
      <c r="G12" s="1138"/>
      <c r="H12" s="1139"/>
      <c r="I12" s="1140" t="s">
        <v>407</v>
      </c>
      <c r="J12" s="1141"/>
      <c r="K12" s="208" t="str">
        <f>'VALORACIÓN ZONA RIESGO INHERENT'!K11</f>
        <v>ALTA</v>
      </c>
      <c r="L12" s="1"/>
    </row>
    <row r="13" spans="1:12" ht="16.5" thickBot="1" x14ac:dyDescent="0.3">
      <c r="A13" s="1144"/>
      <c r="B13" s="898" t="s">
        <v>314</v>
      </c>
      <c r="C13" s="899"/>
      <c r="D13" s="899"/>
      <c r="E13" s="899"/>
      <c r="F13" s="899"/>
      <c r="G13" s="899"/>
      <c r="H13" s="899"/>
      <c r="I13" s="899"/>
      <c r="J13" s="902"/>
      <c r="K13" s="207" t="str">
        <f>'SOLIDEZ DE LOS CONTROLES'!H11</f>
        <v>Fuerte</v>
      </c>
      <c r="L13" s="1"/>
    </row>
    <row r="14" spans="1:12" ht="16.5" thickBot="1" x14ac:dyDescent="0.3">
      <c r="A14" s="318" t="s">
        <v>122</v>
      </c>
      <c r="B14" s="319"/>
      <c r="C14" s="319"/>
      <c r="D14" s="320"/>
      <c r="E14" s="1163" t="s">
        <v>412</v>
      </c>
      <c r="F14" s="1164"/>
      <c r="G14" s="1165"/>
      <c r="H14" s="899" t="s">
        <v>136</v>
      </c>
      <c r="I14" s="902"/>
      <c r="J14" s="903" t="s">
        <v>133</v>
      </c>
      <c r="K14" s="904"/>
      <c r="L14" s="1"/>
    </row>
    <row r="15" spans="1:12" ht="36" customHeight="1" x14ac:dyDescent="0.25">
      <c r="A15" s="192"/>
      <c r="B15" s="173"/>
      <c r="C15" s="193"/>
      <c r="D15" s="173"/>
      <c r="E15" s="173"/>
      <c r="F15" s="173"/>
      <c r="G15" s="173"/>
      <c r="H15" s="173"/>
      <c r="I15" s="173"/>
      <c r="J15" s="188"/>
      <c r="K15" s="189"/>
      <c r="L15" s="1"/>
    </row>
    <row r="16" spans="1:12" ht="39" customHeight="1" x14ac:dyDescent="0.25">
      <c r="A16" s="914" t="s">
        <v>122</v>
      </c>
      <c r="B16" s="173">
        <v>5</v>
      </c>
      <c r="C16" s="915"/>
      <c r="D16" s="911"/>
      <c r="E16" s="912"/>
      <c r="F16" s="912"/>
      <c r="G16" s="912"/>
      <c r="H16" s="173"/>
      <c r="I16" s="173"/>
      <c r="J16" s="921" t="s">
        <v>121</v>
      </c>
      <c r="K16" s="922"/>
      <c r="L16" s="1"/>
    </row>
    <row r="17" spans="1:24" x14ac:dyDescent="0.25">
      <c r="A17" s="914"/>
      <c r="B17" s="173" t="s">
        <v>124</v>
      </c>
      <c r="C17" s="916"/>
      <c r="D17" s="911"/>
      <c r="E17" s="912"/>
      <c r="F17" s="912"/>
      <c r="G17" s="912"/>
      <c r="H17" s="173"/>
      <c r="I17" s="173"/>
      <c r="J17" s="175"/>
      <c r="K17" s="176"/>
      <c r="L17" s="1"/>
    </row>
    <row r="18" spans="1:24" ht="27.75" x14ac:dyDescent="0.25">
      <c r="A18" s="914"/>
      <c r="B18" s="173">
        <v>4</v>
      </c>
      <c r="C18" s="957"/>
      <c r="D18" s="911"/>
      <c r="E18" s="911"/>
      <c r="F18" s="920"/>
      <c r="G18" s="912"/>
      <c r="H18" s="173"/>
      <c r="I18" s="173"/>
      <c r="J18" s="179" t="str">
        <f xml:space="preserve"> IF(OR(E16="X",F16="X",G16="x",F18="x",G18="X",F20="X",G20="X",G22="X" ),"x","")</f>
        <v/>
      </c>
      <c r="K18" s="176" t="s">
        <v>123</v>
      </c>
      <c r="L18" s="1"/>
    </row>
    <row r="19" spans="1:24" ht="27.75" x14ac:dyDescent="0.25">
      <c r="A19" s="914"/>
      <c r="B19" s="173" t="s">
        <v>126</v>
      </c>
      <c r="C19" s="958"/>
      <c r="D19" s="911"/>
      <c r="E19" s="911"/>
      <c r="F19" s="920"/>
      <c r="G19" s="912"/>
      <c r="H19" s="173"/>
      <c r="I19" s="173"/>
      <c r="J19" s="180"/>
      <c r="K19" s="176"/>
      <c r="L19" s="1"/>
    </row>
    <row r="20" spans="1:24" ht="27.75" x14ac:dyDescent="0.25">
      <c r="A20" s="914"/>
      <c r="B20" s="173">
        <v>3</v>
      </c>
      <c r="C20" s="905"/>
      <c r="D20" s="909"/>
      <c r="E20" s="910"/>
      <c r="F20" s="920"/>
      <c r="G20" s="912"/>
      <c r="H20" s="173"/>
      <c r="I20" s="173"/>
      <c r="J20" s="181" t="str">
        <f xml:space="preserve"> IF(OR(C16="X",D16="X",D18="x",E18="x",E20="X",F22="X",F24="X",G24="X" ),"x","")</f>
        <v/>
      </c>
      <c r="K20" s="176" t="s">
        <v>125</v>
      </c>
      <c r="L20" s="1"/>
      <c r="X20" s="41"/>
    </row>
    <row r="21" spans="1:24" ht="27.75" x14ac:dyDescent="0.25">
      <c r="A21" s="914"/>
      <c r="B21" s="173" t="s">
        <v>128</v>
      </c>
      <c r="C21" s="906"/>
      <c r="D21" s="909"/>
      <c r="E21" s="911"/>
      <c r="F21" s="920"/>
      <c r="G21" s="912"/>
      <c r="H21" s="173"/>
      <c r="I21" s="173"/>
      <c r="J21" s="182"/>
      <c r="K21" s="176"/>
      <c r="L21" s="1"/>
    </row>
    <row r="22" spans="1:24" ht="27.75" x14ac:dyDescent="0.25">
      <c r="A22" s="914"/>
      <c r="B22" s="173">
        <v>2</v>
      </c>
      <c r="C22" s="905"/>
      <c r="D22" s="907"/>
      <c r="E22" s="908"/>
      <c r="F22" s="910"/>
      <c r="G22" s="912"/>
      <c r="H22" s="173"/>
      <c r="I22" s="173"/>
      <c r="J22" s="183" t="str">
        <f xml:space="preserve"> IF(OR(C18="X",D20="X",E22="x",E24="x" ),"x","")</f>
        <v>x</v>
      </c>
      <c r="K22" s="176" t="s">
        <v>127</v>
      </c>
      <c r="L22" s="1"/>
    </row>
    <row r="23" spans="1:24" ht="27.75" x14ac:dyDescent="0.25">
      <c r="A23" s="914"/>
      <c r="B23" s="173" t="s">
        <v>249</v>
      </c>
      <c r="C23" s="906"/>
      <c r="D23" s="907"/>
      <c r="E23" s="909"/>
      <c r="F23" s="911"/>
      <c r="G23" s="912"/>
      <c r="H23" s="173"/>
      <c r="I23" s="173"/>
      <c r="J23" s="182"/>
      <c r="K23" s="176"/>
      <c r="L23" s="1"/>
    </row>
    <row r="24" spans="1:24" ht="27.75" x14ac:dyDescent="0.25">
      <c r="A24" s="914"/>
      <c r="B24" s="173">
        <v>1</v>
      </c>
      <c r="C24" s="905"/>
      <c r="D24" s="936"/>
      <c r="E24" s="938" t="s">
        <v>405</v>
      </c>
      <c r="F24" s="940"/>
      <c r="G24" s="942"/>
      <c r="H24" s="173"/>
      <c r="I24" s="173"/>
      <c r="J24" s="184" t="str">
        <f xml:space="preserve"> IF(OR(C20="X",C22="X",C24="x",D22="x",D24="x" ),"x","")</f>
        <v/>
      </c>
      <c r="K24" s="176" t="s">
        <v>129</v>
      </c>
      <c r="L24" s="1"/>
    </row>
    <row r="25" spans="1:24" x14ac:dyDescent="0.25">
      <c r="A25" s="914"/>
      <c r="B25" s="173" t="s">
        <v>130</v>
      </c>
      <c r="C25" s="935"/>
      <c r="D25" s="937"/>
      <c r="E25" s="939"/>
      <c r="F25" s="941"/>
      <c r="G25" s="943"/>
      <c r="H25" s="173"/>
      <c r="I25" s="173"/>
      <c r="J25" s="157"/>
      <c r="K25" s="158"/>
      <c r="L25" s="1"/>
    </row>
    <row r="26" spans="1:24" x14ac:dyDescent="0.25">
      <c r="A26" s="192"/>
      <c r="B26" s="173"/>
      <c r="C26" s="173">
        <v>1</v>
      </c>
      <c r="D26" s="173">
        <v>2</v>
      </c>
      <c r="E26" s="173">
        <v>3</v>
      </c>
      <c r="F26" s="173">
        <v>4</v>
      </c>
      <c r="G26" s="173">
        <v>5</v>
      </c>
      <c r="H26" s="173"/>
      <c r="I26" s="173"/>
      <c r="J26" s="923"/>
      <c r="K26" s="924"/>
      <c r="L26" s="1"/>
    </row>
    <row r="27" spans="1:24" x14ac:dyDescent="0.25">
      <c r="A27" s="192"/>
      <c r="B27" s="173"/>
      <c r="C27" s="323" t="s">
        <v>131</v>
      </c>
      <c r="D27" s="173" t="s">
        <v>132</v>
      </c>
      <c r="E27" s="173" t="s">
        <v>133</v>
      </c>
      <c r="F27" s="173" t="s">
        <v>134</v>
      </c>
      <c r="G27" s="173" t="s">
        <v>135</v>
      </c>
      <c r="H27" s="173"/>
      <c r="I27" s="173"/>
      <c r="J27" s="173"/>
      <c r="K27" s="189"/>
      <c r="L27" s="1"/>
    </row>
    <row r="28" spans="1:24" ht="15" customHeight="1" x14ac:dyDescent="0.25">
      <c r="A28" s="192"/>
      <c r="B28" s="173"/>
      <c r="C28" s="913" t="s">
        <v>136</v>
      </c>
      <c r="D28" s="913"/>
      <c r="E28" s="913"/>
      <c r="F28" s="913"/>
      <c r="G28" s="913"/>
      <c r="H28" s="173"/>
      <c r="I28" s="173"/>
      <c r="J28" s="173"/>
      <c r="K28" s="189"/>
      <c r="L28" s="1"/>
    </row>
    <row r="29" spans="1:24" ht="15" customHeight="1" x14ac:dyDescent="0.25">
      <c r="A29" s="192"/>
      <c r="B29" s="173"/>
      <c r="C29" s="913"/>
      <c r="D29" s="913"/>
      <c r="E29" s="913"/>
      <c r="F29" s="913"/>
      <c r="G29" s="913"/>
      <c r="H29" s="173"/>
      <c r="I29" s="173"/>
      <c r="J29" s="173"/>
      <c r="K29" s="189"/>
      <c r="L29" s="1"/>
    </row>
    <row r="30" spans="1:24" ht="15.75" thickBot="1" x14ac:dyDescent="0.3">
      <c r="A30" s="194"/>
      <c r="B30" s="195"/>
      <c r="C30" s="195"/>
      <c r="D30" s="195"/>
      <c r="E30" s="195"/>
      <c r="F30" s="195"/>
      <c r="G30" s="195"/>
      <c r="H30" s="195"/>
      <c r="I30" s="195"/>
      <c r="J30" s="195"/>
      <c r="K30" s="196"/>
      <c r="L30" s="1"/>
    </row>
    <row r="31" spans="1:24" ht="15.75" thickBot="1" x14ac:dyDescent="0.3">
      <c r="A31" s="1"/>
      <c r="B31" s="1"/>
      <c r="C31" s="1"/>
      <c r="D31" s="1"/>
      <c r="E31" s="1"/>
      <c r="F31" s="1"/>
      <c r="G31" s="1"/>
      <c r="H31" s="1"/>
      <c r="I31" s="1"/>
      <c r="J31" s="1"/>
      <c r="K31" s="1"/>
      <c r="L31" s="1"/>
    </row>
    <row r="32" spans="1:24" ht="15.75" customHeight="1" thickBot="1" x14ac:dyDescent="0.3">
      <c r="A32" s="1142" t="s">
        <v>120</v>
      </c>
      <c r="B32" s="1149" t="str">
        <f>DESCRIPCION!A15</f>
        <v>Presentación inoportuna de informes de ley a entes externos</v>
      </c>
      <c r="C32" s="1136"/>
      <c r="D32" s="1136"/>
      <c r="E32" s="1136"/>
      <c r="F32" s="1136"/>
      <c r="G32" s="1136"/>
      <c r="H32" s="1137"/>
      <c r="I32" s="1148" t="s">
        <v>408</v>
      </c>
      <c r="J32" s="1146"/>
      <c r="K32" s="154" t="str">
        <f>IF(J39="x","EXTREMA",IF(J41="x","ALTA",IF(J43="x","MODERADA",IF(J45="x","BAJA",""))))</f>
        <v>MODERADA</v>
      </c>
      <c r="L32" s="1"/>
    </row>
    <row r="33" spans="1:12" ht="16.5" thickBot="1" x14ac:dyDescent="0.3">
      <c r="A33" s="1143"/>
      <c r="B33" s="1150"/>
      <c r="C33" s="1138"/>
      <c r="D33" s="1138"/>
      <c r="E33" s="1138"/>
      <c r="F33" s="1138"/>
      <c r="G33" s="1138"/>
      <c r="H33" s="1139"/>
      <c r="I33" s="1140" t="s">
        <v>409</v>
      </c>
      <c r="J33" s="1141"/>
      <c r="K33" s="209" t="str">
        <f>'VALORACIÓN ZONA RIESGO INHERENT'!K31</f>
        <v>ALTA</v>
      </c>
      <c r="L33" s="1"/>
    </row>
    <row r="34" spans="1:12" ht="16.5" thickBot="1" x14ac:dyDescent="0.3">
      <c r="A34" s="1144"/>
      <c r="B34" s="898" t="s">
        <v>314</v>
      </c>
      <c r="C34" s="899"/>
      <c r="D34" s="899"/>
      <c r="E34" s="899"/>
      <c r="F34" s="899"/>
      <c r="G34" s="899"/>
      <c r="H34" s="899"/>
      <c r="I34" s="899"/>
      <c r="J34" s="902"/>
      <c r="K34" s="207" t="str">
        <f>'SOLIDEZ DE LOS CONTROLES'!H14</f>
        <v>Fuerte</v>
      </c>
      <c r="L34" s="1"/>
    </row>
    <row r="35" spans="1:12" ht="16.5" thickBot="1" x14ac:dyDescent="0.3">
      <c r="A35" s="318" t="s">
        <v>122</v>
      </c>
      <c r="B35" s="319"/>
      <c r="C35" s="319"/>
      <c r="D35" s="320"/>
      <c r="E35" s="1163" t="s">
        <v>412</v>
      </c>
      <c r="F35" s="1164"/>
      <c r="G35" s="1165"/>
      <c r="H35" s="899" t="s">
        <v>136</v>
      </c>
      <c r="I35" s="902"/>
      <c r="J35" s="903" t="s">
        <v>133</v>
      </c>
      <c r="K35" s="904"/>
      <c r="L35" s="1"/>
    </row>
    <row r="36" spans="1:12" ht="32.25" customHeight="1" thickBot="1" x14ac:dyDescent="0.3">
      <c r="A36" s="187"/>
      <c r="B36" s="186"/>
      <c r="C36" s="186"/>
      <c r="D36" s="186"/>
      <c r="E36" s="186"/>
      <c r="F36" s="186"/>
      <c r="G36" s="186"/>
      <c r="H36" s="186"/>
      <c r="I36" s="186"/>
      <c r="J36" s="188"/>
      <c r="K36" s="189"/>
      <c r="L36" s="1"/>
    </row>
    <row r="37" spans="1:12" ht="28.5" customHeight="1" thickBot="1" x14ac:dyDescent="0.3">
      <c r="A37" s="927" t="s">
        <v>122</v>
      </c>
      <c r="B37" s="185">
        <v>5</v>
      </c>
      <c r="C37" s="1160"/>
      <c r="D37" s="930"/>
      <c r="E37" s="928"/>
      <c r="F37" s="928"/>
      <c r="G37" s="928"/>
      <c r="H37" s="186"/>
      <c r="I37" s="186"/>
      <c r="J37" s="925" t="s">
        <v>121</v>
      </c>
      <c r="K37" s="926"/>
      <c r="L37" s="1"/>
    </row>
    <row r="38" spans="1:12" ht="15.75" thickBot="1" x14ac:dyDescent="0.3">
      <c r="A38" s="927"/>
      <c r="B38" s="185" t="s">
        <v>124</v>
      </c>
      <c r="C38" s="944"/>
      <c r="D38" s="930"/>
      <c r="E38" s="928"/>
      <c r="F38" s="928"/>
      <c r="G38" s="928"/>
      <c r="H38" s="186"/>
      <c r="I38" s="186"/>
      <c r="J38" s="190"/>
      <c r="K38" s="20"/>
      <c r="L38" s="1"/>
    </row>
    <row r="39" spans="1:12" ht="29.25" thickBot="1" x14ac:dyDescent="0.3">
      <c r="A39" s="927"/>
      <c r="B39" s="185">
        <v>4</v>
      </c>
      <c r="C39" s="929"/>
      <c r="D39" s="930"/>
      <c r="E39" s="930"/>
      <c r="F39" s="931"/>
      <c r="G39" s="928"/>
      <c r="H39" s="186"/>
      <c r="I39" s="186"/>
      <c r="J39" s="200" t="str">
        <f xml:space="preserve"> IF(OR(E37="X",F37="X",G37="x",F39="x",G39="X",F41="X",G41="X",G43="X" ),"x","")</f>
        <v/>
      </c>
      <c r="K39" s="20" t="s">
        <v>123</v>
      </c>
      <c r="L39" s="1"/>
    </row>
    <row r="40" spans="1:12" ht="29.25" thickBot="1" x14ac:dyDescent="0.3">
      <c r="A40" s="927"/>
      <c r="B40" s="185" t="s">
        <v>126</v>
      </c>
      <c r="C40" s="929"/>
      <c r="D40" s="930"/>
      <c r="E40" s="930"/>
      <c r="F40" s="932"/>
      <c r="G40" s="928"/>
      <c r="H40" s="186"/>
      <c r="I40" s="186"/>
      <c r="J40" s="201"/>
      <c r="K40" s="20"/>
      <c r="L40" s="1"/>
    </row>
    <row r="41" spans="1:12" ht="29.25" thickBot="1" x14ac:dyDescent="0.3">
      <c r="A41" s="927"/>
      <c r="B41" s="185">
        <v>3</v>
      </c>
      <c r="C41" s="933"/>
      <c r="D41" s="945"/>
      <c r="E41" s="959"/>
      <c r="F41" s="931"/>
      <c r="G41" s="928"/>
      <c r="H41" s="186"/>
      <c r="I41" s="186"/>
      <c r="J41" s="202" t="str">
        <f xml:space="preserve"> IF(OR(C37="X",D37="X",D39="x",E39="x",E41="X",F43="X",F45="X",G45="X" ),"x","")</f>
        <v/>
      </c>
      <c r="K41" s="20" t="s">
        <v>125</v>
      </c>
      <c r="L41" s="1"/>
    </row>
    <row r="42" spans="1:12" ht="29.25" thickBot="1" x14ac:dyDescent="0.3">
      <c r="A42" s="927"/>
      <c r="B42" s="185" t="s">
        <v>128</v>
      </c>
      <c r="C42" s="933"/>
      <c r="D42" s="945"/>
      <c r="E42" s="930"/>
      <c r="F42" s="932"/>
      <c r="G42" s="928"/>
      <c r="H42" s="186"/>
      <c r="I42" s="186"/>
      <c r="J42" s="203"/>
      <c r="K42" s="20"/>
      <c r="L42" s="1"/>
    </row>
    <row r="43" spans="1:12" ht="29.25" thickBot="1" x14ac:dyDescent="0.3">
      <c r="A43" s="927"/>
      <c r="B43" s="185">
        <v>2</v>
      </c>
      <c r="C43" s="933"/>
      <c r="D43" s="962"/>
      <c r="E43" s="969"/>
      <c r="F43" s="970"/>
      <c r="G43" s="928"/>
      <c r="H43" s="186"/>
      <c r="I43" s="186"/>
      <c r="J43" s="204" t="str">
        <f xml:space="preserve"> IF(OR(C39="X",D41="X",E43="x",E45="x" ),"x","")</f>
        <v>x</v>
      </c>
      <c r="K43" s="20" t="s">
        <v>127</v>
      </c>
      <c r="L43" s="1"/>
    </row>
    <row r="44" spans="1:12" ht="29.25" thickBot="1" x14ac:dyDescent="0.3">
      <c r="A44" s="927"/>
      <c r="B44" s="185" t="s">
        <v>249</v>
      </c>
      <c r="C44" s="933"/>
      <c r="D44" s="962"/>
      <c r="E44" s="945"/>
      <c r="F44" s="971"/>
      <c r="G44" s="928"/>
      <c r="H44" s="186"/>
      <c r="I44" s="186"/>
      <c r="J44" s="203"/>
      <c r="K44" s="20"/>
      <c r="L44" s="1"/>
    </row>
    <row r="45" spans="1:12" ht="29.25" thickBot="1" x14ac:dyDescent="0.3">
      <c r="A45" s="927"/>
      <c r="B45" s="185">
        <v>1</v>
      </c>
      <c r="C45" s="933"/>
      <c r="D45" s="1162"/>
      <c r="E45" s="964" t="s">
        <v>138</v>
      </c>
      <c r="F45" s="966"/>
      <c r="G45" s="930"/>
      <c r="H45" s="186"/>
      <c r="I45" s="186"/>
      <c r="J45" s="205" t="str">
        <f xml:space="preserve"> IF(OR(C41="X",C43="X",D43="x",C45="x",D45="x" ),"x","")</f>
        <v/>
      </c>
      <c r="K45" s="20" t="s">
        <v>129</v>
      </c>
      <c r="L45" s="1"/>
    </row>
    <row r="46" spans="1:12" ht="15.75" thickBot="1" x14ac:dyDescent="0.3">
      <c r="A46" s="927"/>
      <c r="B46" s="185" t="s">
        <v>130</v>
      </c>
      <c r="C46" s="961"/>
      <c r="D46" s="963"/>
      <c r="E46" s="965"/>
      <c r="F46" s="967"/>
      <c r="G46" s="968"/>
      <c r="H46" s="191"/>
      <c r="I46" s="186"/>
      <c r="J46" s="186"/>
      <c r="K46" s="185"/>
      <c r="L46" s="1"/>
    </row>
    <row r="47" spans="1:12" x14ac:dyDescent="0.25">
      <c r="A47" s="187"/>
      <c r="B47" s="186"/>
      <c r="C47" s="186">
        <v>1</v>
      </c>
      <c r="D47" s="186">
        <v>2</v>
      </c>
      <c r="E47" s="186">
        <v>3</v>
      </c>
      <c r="F47" s="186">
        <v>4</v>
      </c>
      <c r="G47" s="186">
        <v>5</v>
      </c>
      <c r="H47" s="186"/>
      <c r="I47" s="186"/>
      <c r="J47" s="186"/>
      <c r="K47" s="185"/>
      <c r="L47" s="1"/>
    </row>
    <row r="48" spans="1:12" x14ac:dyDescent="0.25">
      <c r="A48" s="187"/>
      <c r="B48" s="186"/>
      <c r="C48" s="186" t="s">
        <v>131</v>
      </c>
      <c r="D48" s="186" t="s">
        <v>132</v>
      </c>
      <c r="E48" s="186" t="s">
        <v>133</v>
      </c>
      <c r="F48" s="186" t="s">
        <v>134</v>
      </c>
      <c r="G48" s="186" t="s">
        <v>135</v>
      </c>
      <c r="H48" s="186"/>
      <c r="I48" s="186"/>
      <c r="J48" s="186"/>
      <c r="K48" s="185"/>
      <c r="L48" s="1"/>
    </row>
    <row r="49" spans="1:12" ht="15" customHeight="1" x14ac:dyDescent="0.25">
      <c r="A49" s="187"/>
      <c r="B49" s="186"/>
      <c r="C49" s="960" t="s">
        <v>136</v>
      </c>
      <c r="D49" s="960"/>
      <c r="E49" s="960"/>
      <c r="F49" s="960"/>
      <c r="G49" s="960"/>
      <c r="H49" s="186"/>
      <c r="I49" s="186"/>
      <c r="J49" s="186"/>
      <c r="K49" s="185"/>
      <c r="L49" s="1"/>
    </row>
    <row r="50" spans="1:12" ht="15" customHeight="1" x14ac:dyDescent="0.25">
      <c r="A50" s="187"/>
      <c r="B50" s="186"/>
      <c r="C50" s="960"/>
      <c r="D50" s="960"/>
      <c r="E50" s="960"/>
      <c r="F50" s="960"/>
      <c r="G50" s="960"/>
      <c r="H50" s="186"/>
      <c r="I50" s="186"/>
      <c r="J50" s="186"/>
      <c r="K50" s="185"/>
      <c r="L50" s="1"/>
    </row>
    <row r="51" spans="1:12" ht="15.75" thickBot="1" x14ac:dyDescent="0.3">
      <c r="A51" s="21"/>
      <c r="B51" s="19"/>
      <c r="C51" s="19"/>
      <c r="D51" s="19"/>
      <c r="E51" s="19"/>
      <c r="F51" s="19"/>
      <c r="G51" s="19"/>
      <c r="H51" s="19"/>
      <c r="I51" s="152"/>
      <c r="J51" s="152"/>
      <c r="K51" s="153"/>
      <c r="L51" s="1"/>
    </row>
    <row r="52" spans="1:12" ht="15.75" thickBot="1" x14ac:dyDescent="0.3">
      <c r="A52" s="1"/>
      <c r="B52" s="1"/>
      <c r="C52" s="1"/>
      <c r="D52" s="1"/>
      <c r="E52" s="1"/>
      <c r="F52" s="1"/>
      <c r="G52" s="1"/>
      <c r="H52" s="1"/>
      <c r="I52" s="1"/>
      <c r="J52" s="1"/>
      <c r="K52" s="1"/>
      <c r="L52" s="1"/>
    </row>
    <row r="53" spans="1:12" ht="16.5" thickBot="1" x14ac:dyDescent="0.3">
      <c r="A53" s="1142" t="s">
        <v>120</v>
      </c>
      <c r="B53" s="1136" t="str">
        <f>DESCRIPCION!A18</f>
        <v>Desvío de los resultados  de la auditoría en beneficio propio o del auditado.</v>
      </c>
      <c r="C53" s="1136"/>
      <c r="D53" s="1136"/>
      <c r="E53" s="1136"/>
      <c r="F53" s="1136"/>
      <c r="G53" s="1136"/>
      <c r="H53" s="1137"/>
      <c r="I53" s="1145" t="s">
        <v>312</v>
      </c>
      <c r="J53" s="1146"/>
      <c r="K53" s="154" t="str">
        <f>IF(J60="x","EXTREMA",IF(J62="x","ALTA",IF(J64="x","MODERADA",IF(J66="x","BAJA",""))))</f>
        <v>ALTA</v>
      </c>
      <c r="L53" s="1"/>
    </row>
    <row r="54" spans="1:12" ht="16.5" thickBot="1" x14ac:dyDescent="0.3">
      <c r="A54" s="1143"/>
      <c r="B54" s="1138"/>
      <c r="C54" s="1138"/>
      <c r="D54" s="1138"/>
      <c r="E54" s="1138"/>
      <c r="F54" s="1138"/>
      <c r="G54" s="1138"/>
      <c r="H54" s="1139"/>
      <c r="I54" s="1140" t="s">
        <v>313</v>
      </c>
      <c r="J54" s="1141"/>
      <c r="K54" s="209" t="str">
        <f>'VALORACIÓN ZONA RIESGO INHERENT'!K51</f>
        <v>EXTREMA</v>
      </c>
      <c r="L54" s="1"/>
    </row>
    <row r="55" spans="1:12" ht="16.5" thickBot="1" x14ac:dyDescent="0.3">
      <c r="A55" s="1144"/>
      <c r="B55" s="898" t="s">
        <v>314</v>
      </c>
      <c r="C55" s="899"/>
      <c r="D55" s="899"/>
      <c r="E55" s="899"/>
      <c r="F55" s="899"/>
      <c r="G55" s="899"/>
      <c r="H55" s="899"/>
      <c r="I55" s="899"/>
      <c r="J55" s="902"/>
      <c r="K55" s="207" t="str">
        <f>'SOLIDEZ DE LOS CONTROLES'!H18</f>
        <v>Moderado</v>
      </c>
      <c r="L55" s="1"/>
    </row>
    <row r="56" spans="1:12" ht="16.5" thickBot="1" x14ac:dyDescent="0.3">
      <c r="A56" s="318" t="s">
        <v>122</v>
      </c>
      <c r="B56" s="319"/>
      <c r="C56" s="319"/>
      <c r="D56" s="320"/>
      <c r="E56" s="1163" t="s">
        <v>249</v>
      </c>
      <c r="F56" s="1164"/>
      <c r="G56" s="1165"/>
      <c r="H56" s="899" t="s">
        <v>136</v>
      </c>
      <c r="I56" s="902"/>
      <c r="J56" s="903" t="s">
        <v>134</v>
      </c>
      <c r="K56" s="904"/>
      <c r="L56" s="1"/>
    </row>
    <row r="57" spans="1:12" ht="38.25" customHeight="1" thickBot="1" x14ac:dyDescent="0.3">
      <c r="A57" s="187"/>
      <c r="B57" s="186"/>
      <c r="C57" s="186"/>
      <c r="D57" s="186"/>
      <c r="E57" s="186"/>
      <c r="F57" s="186"/>
      <c r="G57" s="186"/>
      <c r="H57" s="186"/>
      <c r="I57" s="186"/>
      <c r="J57" s="188"/>
      <c r="K57" s="189"/>
      <c r="L57" s="1"/>
    </row>
    <row r="58" spans="1:12" ht="22.5" customHeight="1" thickBot="1" x14ac:dyDescent="0.3">
      <c r="A58" s="927" t="s">
        <v>122</v>
      </c>
      <c r="B58" s="185">
        <v>5</v>
      </c>
      <c r="C58" s="1160"/>
      <c r="D58" s="930"/>
      <c r="E58" s="928"/>
      <c r="F58" s="928"/>
      <c r="G58" s="928"/>
      <c r="H58" s="186"/>
      <c r="I58" s="186"/>
      <c r="J58" s="925" t="s">
        <v>121</v>
      </c>
      <c r="K58" s="926"/>
      <c r="L58" s="1"/>
    </row>
    <row r="59" spans="1:12" ht="23.25" customHeight="1" thickBot="1" x14ac:dyDescent="0.3">
      <c r="A59" s="927"/>
      <c r="B59" s="185" t="s">
        <v>124</v>
      </c>
      <c r="C59" s="944"/>
      <c r="D59" s="930"/>
      <c r="E59" s="928"/>
      <c r="F59" s="928"/>
      <c r="G59" s="928"/>
      <c r="H59" s="186"/>
      <c r="I59" s="186"/>
      <c r="J59" s="190"/>
      <c r="K59" s="20"/>
      <c r="L59" s="1"/>
    </row>
    <row r="60" spans="1:12" ht="29.25" thickBot="1" x14ac:dyDescent="0.3">
      <c r="A60" s="927"/>
      <c r="B60" s="185">
        <v>4</v>
      </c>
      <c r="C60" s="929"/>
      <c r="D60" s="930"/>
      <c r="E60" s="930"/>
      <c r="F60" s="931"/>
      <c r="G60" s="928"/>
      <c r="H60" s="186"/>
      <c r="I60" s="186"/>
      <c r="J60" s="200" t="str">
        <f xml:space="preserve"> IF(OR(E58="X",F58="X",G58="x",F60="x",G60="X",F62="X",G62="X",G64="X" ),"x","")</f>
        <v/>
      </c>
      <c r="K60" s="20" t="s">
        <v>123</v>
      </c>
      <c r="L60" s="1"/>
    </row>
    <row r="61" spans="1:12" ht="29.25" thickBot="1" x14ac:dyDescent="0.3">
      <c r="A61" s="927"/>
      <c r="B61" s="185" t="s">
        <v>126</v>
      </c>
      <c r="C61" s="929"/>
      <c r="D61" s="930"/>
      <c r="E61" s="930"/>
      <c r="F61" s="932"/>
      <c r="G61" s="928"/>
      <c r="H61" s="186"/>
      <c r="I61" s="186"/>
      <c r="J61" s="201"/>
      <c r="K61" s="20"/>
      <c r="L61" s="1"/>
    </row>
    <row r="62" spans="1:12" ht="29.25" thickBot="1" x14ac:dyDescent="0.3">
      <c r="A62" s="927"/>
      <c r="B62" s="185">
        <v>3</v>
      </c>
      <c r="C62" s="933"/>
      <c r="D62" s="945"/>
      <c r="E62" s="959"/>
      <c r="F62" s="931"/>
      <c r="G62" s="928"/>
      <c r="H62" s="186"/>
      <c r="I62" s="186"/>
      <c r="J62" s="202" t="str">
        <f xml:space="preserve"> IF(OR(C58="X",D58="X",D60="x",E60="x",E62="X",F64="X",F66="X",G66="X" ),"x","")</f>
        <v>x</v>
      </c>
      <c r="K62" s="20" t="s">
        <v>125</v>
      </c>
      <c r="L62" s="1"/>
    </row>
    <row r="63" spans="1:12" ht="29.25" thickBot="1" x14ac:dyDescent="0.3">
      <c r="A63" s="927"/>
      <c r="B63" s="185" t="s">
        <v>128</v>
      </c>
      <c r="C63" s="933"/>
      <c r="D63" s="945"/>
      <c r="E63" s="930"/>
      <c r="F63" s="932"/>
      <c r="G63" s="928"/>
      <c r="H63" s="186"/>
      <c r="I63" s="186"/>
      <c r="J63" s="203"/>
      <c r="K63" s="20"/>
      <c r="L63" s="1"/>
    </row>
    <row r="64" spans="1:12" ht="29.25" thickBot="1" x14ac:dyDescent="0.3">
      <c r="A64" s="927"/>
      <c r="B64" s="185">
        <v>2</v>
      </c>
      <c r="C64" s="933"/>
      <c r="D64" s="962"/>
      <c r="E64" s="969"/>
      <c r="F64" s="1161" t="s">
        <v>138</v>
      </c>
      <c r="G64" s="928"/>
      <c r="H64" s="186"/>
      <c r="I64" s="186"/>
      <c r="J64" s="204" t="str">
        <f xml:space="preserve"> IF(OR(C60="X",D62="X",E64="x",E66="x" ),"x","")</f>
        <v/>
      </c>
      <c r="K64" s="20" t="s">
        <v>127</v>
      </c>
      <c r="L64" s="1"/>
    </row>
    <row r="65" spans="1:12" ht="29.25" thickBot="1" x14ac:dyDescent="0.3">
      <c r="A65" s="927"/>
      <c r="B65" s="185" t="s">
        <v>249</v>
      </c>
      <c r="C65" s="933"/>
      <c r="D65" s="962"/>
      <c r="E65" s="945"/>
      <c r="F65" s="971"/>
      <c r="G65" s="928"/>
      <c r="H65" s="186"/>
      <c r="I65" s="186"/>
      <c r="J65" s="203"/>
      <c r="K65" s="20"/>
      <c r="L65" s="1"/>
    </row>
    <row r="66" spans="1:12" ht="29.25" thickBot="1" x14ac:dyDescent="0.3">
      <c r="A66" s="927"/>
      <c r="B66" s="185">
        <v>1</v>
      </c>
      <c r="C66" s="933"/>
      <c r="D66" s="962"/>
      <c r="E66" s="945"/>
      <c r="F66" s="930"/>
      <c r="G66" s="930"/>
      <c r="H66" s="186"/>
      <c r="I66" s="186"/>
      <c r="J66" s="205" t="str">
        <f xml:space="preserve"> IF(OR(C62="X",C64="X",D64="x",C66="x",D66="x" ),"x","")</f>
        <v/>
      </c>
      <c r="K66" s="20" t="s">
        <v>129</v>
      </c>
      <c r="L66" s="1"/>
    </row>
    <row r="67" spans="1:12" ht="15.75" thickBot="1" x14ac:dyDescent="0.3">
      <c r="A67" s="927"/>
      <c r="B67" s="185" t="s">
        <v>130</v>
      </c>
      <c r="C67" s="961"/>
      <c r="D67" s="963"/>
      <c r="E67" s="965"/>
      <c r="F67" s="968"/>
      <c r="G67" s="968"/>
      <c r="H67" s="191"/>
      <c r="I67" s="186"/>
      <c r="J67" s="186"/>
      <c r="K67" s="185"/>
      <c r="L67" s="1"/>
    </row>
    <row r="68" spans="1:12" x14ac:dyDescent="0.25">
      <c r="A68" s="187"/>
      <c r="B68" s="186"/>
      <c r="C68" s="186">
        <v>1</v>
      </c>
      <c r="D68" s="186">
        <v>2</v>
      </c>
      <c r="E68" s="186">
        <v>3</v>
      </c>
      <c r="F68" s="186">
        <v>4</v>
      </c>
      <c r="G68" s="186">
        <v>5</v>
      </c>
      <c r="H68" s="186"/>
      <c r="I68" s="186"/>
      <c r="J68" s="186"/>
      <c r="K68" s="185"/>
      <c r="L68" s="1"/>
    </row>
    <row r="69" spans="1:12" x14ac:dyDescent="0.25">
      <c r="A69" s="187"/>
      <c r="B69" s="186"/>
      <c r="C69" s="186" t="s">
        <v>131</v>
      </c>
      <c r="D69" s="186" t="s">
        <v>132</v>
      </c>
      <c r="E69" s="186" t="s">
        <v>133</v>
      </c>
      <c r="F69" s="186" t="s">
        <v>134</v>
      </c>
      <c r="G69" s="186" t="s">
        <v>135</v>
      </c>
      <c r="H69" s="186"/>
      <c r="I69" s="186"/>
      <c r="J69" s="186"/>
      <c r="K69" s="185"/>
      <c r="L69" s="1"/>
    </row>
    <row r="70" spans="1:12" ht="15" customHeight="1" x14ac:dyDescent="0.25">
      <c r="A70" s="187"/>
      <c r="B70" s="186"/>
      <c r="C70" s="960" t="s">
        <v>136</v>
      </c>
      <c r="D70" s="960"/>
      <c r="E70" s="960"/>
      <c r="F70" s="960"/>
      <c r="G70" s="960"/>
      <c r="H70" s="186"/>
      <c r="I70" s="186"/>
      <c r="J70" s="186"/>
      <c r="K70" s="185"/>
      <c r="L70" s="1"/>
    </row>
    <row r="71" spans="1:12" ht="15" customHeight="1" x14ac:dyDescent="0.25">
      <c r="A71" s="187"/>
      <c r="B71" s="186"/>
      <c r="C71" s="960"/>
      <c r="D71" s="960"/>
      <c r="E71" s="960"/>
      <c r="F71" s="960"/>
      <c r="G71" s="960"/>
      <c r="H71" s="186"/>
      <c r="I71" s="186"/>
      <c r="J71" s="186"/>
      <c r="K71" s="185"/>
      <c r="L71" s="1"/>
    </row>
    <row r="72" spans="1:12" ht="15.75" thickBot="1" x14ac:dyDescent="0.3">
      <c r="A72" s="197"/>
      <c r="B72" s="198"/>
      <c r="C72" s="198"/>
      <c r="D72" s="198"/>
      <c r="E72" s="198"/>
      <c r="F72" s="198"/>
      <c r="G72" s="198"/>
      <c r="H72" s="198"/>
      <c r="I72" s="198"/>
      <c r="J72" s="198"/>
      <c r="K72" s="199"/>
      <c r="L72" s="1"/>
    </row>
    <row r="73" spans="1:12" ht="15.75" thickBot="1" x14ac:dyDescent="0.3">
      <c r="A73" s="1"/>
      <c r="B73" s="1"/>
      <c r="C73" s="1"/>
      <c r="D73" s="1"/>
      <c r="E73" s="1"/>
      <c r="F73" s="1"/>
      <c r="G73" s="1"/>
      <c r="H73" s="1"/>
      <c r="I73" s="1"/>
      <c r="J73" s="1"/>
      <c r="K73" s="1"/>
      <c r="L73" s="1"/>
    </row>
    <row r="74" spans="1:12" ht="16.5" thickBot="1" x14ac:dyDescent="0.3">
      <c r="A74" s="1142" t="s">
        <v>120</v>
      </c>
      <c r="B74" s="1149" t="str">
        <f>DESCRIPCION!A21</f>
        <v xml:space="preserve">Incumplimiento de ejecución de  actividades programadas en el plan anual de auditorias. </v>
      </c>
      <c r="C74" s="1136"/>
      <c r="D74" s="1136"/>
      <c r="E74" s="1136"/>
      <c r="F74" s="1136"/>
      <c r="G74" s="1136"/>
      <c r="H74" s="1137"/>
      <c r="I74" s="1145" t="s">
        <v>312</v>
      </c>
      <c r="J74" s="1146"/>
      <c r="K74" s="154" t="str">
        <f>IF(J81="x","EXTREMA",IF(J83="x","ALTA",IF(J85="x","MODERADA",IF(J87="x","BAJA",""))))</f>
        <v>MODERADA</v>
      </c>
      <c r="L74" s="1"/>
    </row>
    <row r="75" spans="1:12" ht="15.75" customHeight="1" thickBot="1" x14ac:dyDescent="0.3">
      <c r="A75" s="1143"/>
      <c r="B75" s="1150"/>
      <c r="C75" s="1138"/>
      <c r="D75" s="1138"/>
      <c r="E75" s="1138"/>
      <c r="F75" s="1138"/>
      <c r="G75" s="1138"/>
      <c r="H75" s="1139"/>
      <c r="I75" s="898" t="s">
        <v>313</v>
      </c>
      <c r="J75" s="902"/>
      <c r="K75" s="207" t="str">
        <f>'VALORACIÓN ZONA RIESGO INHERENT'!K71</f>
        <v>EXTREMA</v>
      </c>
      <c r="L75" s="1"/>
    </row>
    <row r="76" spans="1:12" ht="16.5" thickBot="1" x14ac:dyDescent="0.3">
      <c r="A76" s="1144"/>
      <c r="B76" s="898" t="s">
        <v>314</v>
      </c>
      <c r="C76" s="899"/>
      <c r="D76" s="899"/>
      <c r="E76" s="899"/>
      <c r="F76" s="899"/>
      <c r="G76" s="899"/>
      <c r="H76" s="899"/>
      <c r="I76" s="899"/>
      <c r="J76" s="902"/>
      <c r="K76" s="207" t="str">
        <f>'SOLIDEZ DE LOS CONTROLES'!H22</f>
        <v>Fuerte</v>
      </c>
      <c r="L76" s="1"/>
    </row>
    <row r="77" spans="1:12" ht="16.5" thickBot="1" x14ac:dyDescent="0.3">
      <c r="A77" s="318" t="s">
        <v>122</v>
      </c>
      <c r="B77" s="319"/>
      <c r="C77" s="319"/>
      <c r="D77" s="320"/>
      <c r="E77" s="1163"/>
      <c r="F77" s="1164"/>
      <c r="G77" s="1165"/>
      <c r="H77" s="899" t="s">
        <v>136</v>
      </c>
      <c r="I77" s="902"/>
      <c r="J77" s="903"/>
      <c r="K77" s="904"/>
      <c r="L77" s="1"/>
    </row>
    <row r="78" spans="1:12" ht="42.75" customHeight="1" x14ac:dyDescent="0.25">
      <c r="A78" s="192"/>
      <c r="B78" s="173"/>
      <c r="C78" s="193"/>
      <c r="D78" s="173"/>
      <c r="E78" s="173"/>
      <c r="F78" s="173"/>
      <c r="G78" s="173"/>
      <c r="H78" s="173"/>
      <c r="I78" s="173"/>
      <c r="J78" s="188"/>
      <c r="K78" s="189"/>
      <c r="L78" s="1"/>
    </row>
    <row r="79" spans="1:12" ht="38.25" customHeight="1" x14ac:dyDescent="0.25">
      <c r="A79" s="914" t="s">
        <v>122</v>
      </c>
      <c r="B79" s="173">
        <v>5</v>
      </c>
      <c r="C79" s="915"/>
      <c r="D79" s="911"/>
      <c r="E79" s="912"/>
      <c r="F79" s="912"/>
      <c r="G79" s="912"/>
      <c r="H79" s="173"/>
      <c r="I79" s="173"/>
      <c r="J79" s="921" t="s">
        <v>121</v>
      </c>
      <c r="K79" s="922"/>
      <c r="L79" s="1"/>
    </row>
    <row r="80" spans="1:12" x14ac:dyDescent="0.25">
      <c r="A80" s="914"/>
      <c r="B80" s="173" t="s">
        <v>124</v>
      </c>
      <c r="C80" s="916"/>
      <c r="D80" s="911"/>
      <c r="E80" s="912"/>
      <c r="F80" s="912"/>
      <c r="G80" s="912"/>
      <c r="H80" s="173"/>
      <c r="I80" s="173"/>
      <c r="J80" s="175"/>
      <c r="K80" s="176"/>
      <c r="L80" s="1"/>
    </row>
    <row r="81" spans="1:12" ht="27.75" x14ac:dyDescent="0.25">
      <c r="A81" s="914"/>
      <c r="B81" s="173">
        <v>4</v>
      </c>
      <c r="C81" s="957"/>
      <c r="D81" s="911"/>
      <c r="E81" s="911"/>
      <c r="F81" s="920"/>
      <c r="G81" s="912"/>
      <c r="H81" s="173"/>
      <c r="I81" s="173"/>
      <c r="J81" s="179" t="str">
        <f xml:space="preserve"> IF(OR(E79="X",F79="X",G79="x",F81="x",G81="X",F83="X",G83="X",G85="X" ),"x","")</f>
        <v/>
      </c>
      <c r="K81" s="176" t="s">
        <v>123</v>
      </c>
      <c r="L81" s="1"/>
    </row>
    <row r="82" spans="1:12" ht="27.75" x14ac:dyDescent="0.25">
      <c r="A82" s="914"/>
      <c r="B82" s="173" t="s">
        <v>126</v>
      </c>
      <c r="C82" s="958"/>
      <c r="D82" s="911"/>
      <c r="E82" s="911"/>
      <c r="F82" s="920"/>
      <c r="G82" s="912"/>
      <c r="H82" s="173"/>
      <c r="I82" s="173"/>
      <c r="J82" s="180"/>
      <c r="K82" s="176"/>
      <c r="L82" s="1"/>
    </row>
    <row r="83" spans="1:12" ht="27.75" x14ac:dyDescent="0.25">
      <c r="A83" s="914"/>
      <c r="B83" s="173">
        <v>3</v>
      </c>
      <c r="C83" s="905"/>
      <c r="D83" s="909"/>
      <c r="E83" s="910"/>
      <c r="F83" s="920"/>
      <c r="G83" s="912"/>
      <c r="H83" s="173"/>
      <c r="I83" s="173"/>
      <c r="J83" s="181" t="str">
        <f xml:space="preserve"> IF(OR(C79="X",D79="X",D81="x",E81="x",E83="X",F85="X",F87="X",G87="X" ),"x","")</f>
        <v/>
      </c>
      <c r="K83" s="176" t="s">
        <v>125</v>
      </c>
      <c r="L83" s="1"/>
    </row>
    <row r="84" spans="1:12" ht="27.75" x14ac:dyDescent="0.25">
      <c r="A84" s="914"/>
      <c r="B84" s="173" t="s">
        <v>128</v>
      </c>
      <c r="C84" s="906"/>
      <c r="D84" s="909"/>
      <c r="E84" s="911"/>
      <c r="F84" s="920"/>
      <c r="G84" s="912"/>
      <c r="H84" s="173"/>
      <c r="I84" s="173"/>
      <c r="J84" s="182"/>
      <c r="K84" s="176"/>
      <c r="L84" s="1"/>
    </row>
    <row r="85" spans="1:12" ht="27.75" x14ac:dyDescent="0.25">
      <c r="A85" s="914"/>
      <c r="B85" s="173">
        <v>2</v>
      </c>
      <c r="C85" s="905"/>
      <c r="D85" s="907"/>
      <c r="E85" s="908" t="s">
        <v>138</v>
      </c>
      <c r="F85" s="910"/>
      <c r="G85" s="912"/>
      <c r="H85" s="173"/>
      <c r="I85" s="173"/>
      <c r="J85" s="183" t="str">
        <f xml:space="preserve"> IF(OR(C81="X",D83="X",E85="x",E87="x" ),"x","")</f>
        <v>x</v>
      </c>
      <c r="K85" s="176" t="s">
        <v>127</v>
      </c>
      <c r="L85" s="1"/>
    </row>
    <row r="86" spans="1:12" ht="27.75" x14ac:dyDescent="0.25">
      <c r="A86" s="914"/>
      <c r="B86" s="173" t="s">
        <v>249</v>
      </c>
      <c r="C86" s="906"/>
      <c r="D86" s="907"/>
      <c r="E86" s="909"/>
      <c r="F86" s="911"/>
      <c r="G86" s="912"/>
      <c r="H86" s="173"/>
      <c r="I86" s="173"/>
      <c r="J86" s="182"/>
      <c r="K86" s="176"/>
      <c r="L86" s="1"/>
    </row>
    <row r="87" spans="1:12" ht="27.75" x14ac:dyDescent="0.25">
      <c r="A87" s="914"/>
      <c r="B87" s="173">
        <v>1</v>
      </c>
      <c r="C87" s="905"/>
      <c r="D87" s="936"/>
      <c r="E87" s="938"/>
      <c r="F87" s="940"/>
      <c r="G87" s="942"/>
      <c r="H87" s="173"/>
      <c r="I87" s="173"/>
      <c r="J87" s="184" t="str">
        <f xml:space="preserve"> IF(OR(C83="X",C85="X",D85="x",D87="x",C87="x" ),"x","")</f>
        <v/>
      </c>
      <c r="K87" s="176" t="s">
        <v>129</v>
      </c>
      <c r="L87" s="1"/>
    </row>
    <row r="88" spans="1:12" x14ac:dyDescent="0.25">
      <c r="A88" s="914"/>
      <c r="B88" s="173" t="s">
        <v>130</v>
      </c>
      <c r="C88" s="935"/>
      <c r="D88" s="937"/>
      <c r="E88" s="939"/>
      <c r="F88" s="941"/>
      <c r="G88" s="943"/>
      <c r="H88" s="173"/>
      <c r="I88" s="173"/>
      <c r="J88" s="173"/>
      <c r="K88" s="174"/>
      <c r="L88" s="1"/>
    </row>
    <row r="89" spans="1:12" x14ac:dyDescent="0.25">
      <c r="A89" s="192"/>
      <c r="B89" s="173"/>
      <c r="C89" s="173">
        <v>1</v>
      </c>
      <c r="D89" s="173">
        <v>2</v>
      </c>
      <c r="E89" s="173">
        <v>3</v>
      </c>
      <c r="F89" s="173">
        <v>4</v>
      </c>
      <c r="G89" s="173">
        <v>5</v>
      </c>
      <c r="H89" s="173"/>
      <c r="I89" s="173"/>
      <c r="J89" s="173"/>
      <c r="K89" s="174"/>
      <c r="L89" s="1"/>
    </row>
    <row r="90" spans="1:12" x14ac:dyDescent="0.25">
      <c r="A90" s="192"/>
      <c r="B90" s="173"/>
      <c r="C90" s="173" t="s">
        <v>131</v>
      </c>
      <c r="D90" s="173" t="s">
        <v>132</v>
      </c>
      <c r="E90" s="173" t="s">
        <v>133</v>
      </c>
      <c r="F90" s="173" t="s">
        <v>134</v>
      </c>
      <c r="G90" s="173" t="s">
        <v>135</v>
      </c>
      <c r="H90" s="173"/>
      <c r="I90" s="921"/>
      <c r="J90" s="921"/>
      <c r="K90" s="922"/>
      <c r="L90" s="1"/>
    </row>
    <row r="91" spans="1:12" ht="15" customHeight="1" x14ac:dyDescent="0.25">
      <c r="A91" s="192"/>
      <c r="B91" s="173"/>
      <c r="C91" s="913" t="s">
        <v>136</v>
      </c>
      <c r="D91" s="913"/>
      <c r="E91" s="913"/>
      <c r="F91" s="913"/>
      <c r="G91" s="913"/>
      <c r="H91" s="173"/>
      <c r="I91" s="173"/>
      <c r="J91" s="173"/>
      <c r="K91" s="174"/>
      <c r="L91" s="1"/>
    </row>
    <row r="92" spans="1:12" ht="15" customHeight="1" x14ac:dyDescent="0.25">
      <c r="A92" s="192"/>
      <c r="B92" s="173"/>
      <c r="C92" s="913"/>
      <c r="D92" s="913"/>
      <c r="E92" s="913"/>
      <c r="F92" s="913"/>
      <c r="G92" s="913"/>
      <c r="H92" s="173"/>
      <c r="I92" s="173"/>
      <c r="J92" s="173"/>
      <c r="K92" s="174"/>
      <c r="L92" s="1"/>
    </row>
    <row r="93" spans="1:12" ht="15.75" thickBot="1" x14ac:dyDescent="0.3">
      <c r="A93" s="83"/>
      <c r="B93" s="84"/>
      <c r="C93" s="84"/>
      <c r="D93" s="84"/>
      <c r="E93" s="84"/>
      <c r="F93" s="84"/>
      <c r="G93" s="84"/>
      <c r="H93" s="84"/>
      <c r="I93" s="84"/>
      <c r="J93" s="84"/>
      <c r="K93" s="85"/>
      <c r="L93" s="1"/>
    </row>
    <row r="94" spans="1:12" ht="15.75" thickBot="1" x14ac:dyDescent="0.3">
      <c r="A94" s="1"/>
      <c r="B94" s="1"/>
      <c r="C94" s="1"/>
      <c r="D94" s="1"/>
      <c r="E94" s="1"/>
      <c r="F94" s="1"/>
      <c r="G94" s="1"/>
      <c r="H94" s="1"/>
      <c r="I94" s="1"/>
      <c r="J94" s="1"/>
      <c r="K94" s="1"/>
      <c r="L94" s="1"/>
    </row>
    <row r="95" spans="1:12" ht="15.75" customHeight="1" thickBot="1" x14ac:dyDescent="0.3">
      <c r="A95" s="1142" t="s">
        <v>120</v>
      </c>
      <c r="B95" s="1136">
        <f>DESCRIPCION!A24</f>
        <v>0</v>
      </c>
      <c r="C95" s="1136"/>
      <c r="D95" s="1136"/>
      <c r="E95" s="1136"/>
      <c r="F95" s="1136"/>
      <c r="G95" s="1136"/>
      <c r="H95" s="1137"/>
      <c r="I95" s="1148" t="s">
        <v>312</v>
      </c>
      <c r="J95" s="1146"/>
      <c r="K95" s="154" t="str">
        <f>IF(J102="x","EXTREMA",IF(J104="x","ALTA",IF(J106="x","MODERADA",IF(J108="x","BAJA",""))))</f>
        <v/>
      </c>
      <c r="L95" s="1"/>
    </row>
    <row r="96" spans="1:12" ht="16.5" thickBot="1" x14ac:dyDescent="0.3">
      <c r="A96" s="1143"/>
      <c r="B96" s="1138"/>
      <c r="C96" s="1138"/>
      <c r="D96" s="1138"/>
      <c r="E96" s="1138"/>
      <c r="F96" s="1138"/>
      <c r="G96" s="1138"/>
      <c r="H96" s="1139"/>
      <c r="I96" s="1140" t="s">
        <v>313</v>
      </c>
      <c r="J96" s="1141"/>
      <c r="K96" s="208" t="str">
        <f>'VALORACIÓN ZONA RIESGO INHERENT'!K91</f>
        <v/>
      </c>
      <c r="L96" s="1"/>
    </row>
    <row r="97" spans="1:12" ht="16.5" thickBot="1" x14ac:dyDescent="0.3">
      <c r="A97" s="1144"/>
      <c r="B97" s="1140" t="s">
        <v>314</v>
      </c>
      <c r="C97" s="1147"/>
      <c r="D97" s="1147"/>
      <c r="E97" s="1147"/>
      <c r="F97" s="1147"/>
      <c r="G97" s="1147"/>
      <c r="H97" s="1147"/>
      <c r="I97" s="1147"/>
      <c r="J97" s="1141"/>
      <c r="K97" s="208" t="str">
        <f>'SOLIDEZ DE LOS CONTROLES'!H22</f>
        <v>Fuerte</v>
      </c>
      <c r="L97" s="1"/>
    </row>
    <row r="98" spans="1:12" ht="16.5" thickBot="1" x14ac:dyDescent="0.3">
      <c r="A98" s="318" t="s">
        <v>122</v>
      </c>
      <c r="B98" s="319"/>
      <c r="C98" s="319"/>
      <c r="D98" s="320"/>
      <c r="E98" s="1163"/>
      <c r="F98" s="1164"/>
      <c r="G98" s="1165"/>
      <c r="H98" s="899" t="s">
        <v>136</v>
      </c>
      <c r="I98" s="902"/>
      <c r="J98" s="903"/>
      <c r="K98" s="904"/>
      <c r="L98" s="1"/>
    </row>
    <row r="99" spans="1:12" ht="37.5" customHeight="1" x14ac:dyDescent="0.25">
      <c r="A99" s="192"/>
      <c r="B99" s="173"/>
      <c r="C99" s="321"/>
      <c r="D99" s="173"/>
      <c r="E99" s="173"/>
      <c r="F99" s="173"/>
      <c r="G99" s="173"/>
      <c r="H99" s="173"/>
      <c r="I99" s="173"/>
      <c r="J99" s="188"/>
      <c r="K99" s="189"/>
      <c r="L99" s="1"/>
    </row>
    <row r="100" spans="1:12" ht="39" customHeight="1" x14ac:dyDescent="0.25">
      <c r="A100" s="914" t="s">
        <v>122</v>
      </c>
      <c r="B100" s="173">
        <v>5</v>
      </c>
      <c r="C100" s="915"/>
      <c r="D100" s="911"/>
      <c r="E100" s="912"/>
      <c r="F100" s="912"/>
      <c r="G100" s="912"/>
      <c r="H100" s="173"/>
      <c r="I100" s="173"/>
      <c r="J100" s="921" t="s">
        <v>121</v>
      </c>
      <c r="K100" s="922"/>
      <c r="L100" s="1"/>
    </row>
    <row r="101" spans="1:12" x14ac:dyDescent="0.25">
      <c r="A101" s="914"/>
      <c r="B101" s="173" t="s">
        <v>124</v>
      </c>
      <c r="C101" s="916"/>
      <c r="D101" s="911"/>
      <c r="E101" s="912"/>
      <c r="F101" s="912"/>
      <c r="G101" s="912"/>
      <c r="H101" s="173"/>
      <c r="I101" s="173"/>
      <c r="J101" s="175"/>
      <c r="K101" s="176"/>
      <c r="L101" s="1"/>
    </row>
    <row r="102" spans="1:12" ht="27.75" x14ac:dyDescent="0.25">
      <c r="A102" s="914"/>
      <c r="B102" s="173">
        <v>4</v>
      </c>
      <c r="C102" s="957"/>
      <c r="D102" s="911"/>
      <c r="E102" s="911"/>
      <c r="F102" s="920"/>
      <c r="G102" s="912"/>
      <c r="H102" s="173"/>
      <c r="I102" s="173"/>
      <c r="J102" s="179" t="str">
        <f xml:space="preserve"> IF(OR(E100="X",F100="X",G100="x",F102="x",G102="X",F104="X",G104="X",G106="X" ),"x","")</f>
        <v/>
      </c>
      <c r="K102" s="176" t="s">
        <v>123</v>
      </c>
      <c r="L102" s="1"/>
    </row>
    <row r="103" spans="1:12" ht="27.75" x14ac:dyDescent="0.25">
      <c r="A103" s="914"/>
      <c r="B103" s="173" t="s">
        <v>126</v>
      </c>
      <c r="C103" s="958"/>
      <c r="D103" s="911"/>
      <c r="E103" s="911"/>
      <c r="F103" s="920"/>
      <c r="G103" s="912"/>
      <c r="H103" s="173"/>
      <c r="I103" s="173"/>
      <c r="J103" s="180"/>
      <c r="K103" s="176"/>
      <c r="L103" s="1"/>
    </row>
    <row r="104" spans="1:12" ht="27.75" x14ac:dyDescent="0.25">
      <c r="A104" s="914"/>
      <c r="B104" s="173">
        <v>3</v>
      </c>
      <c r="C104" s="905"/>
      <c r="D104" s="909"/>
      <c r="E104" s="910"/>
      <c r="F104" s="920"/>
      <c r="G104" s="912"/>
      <c r="H104" s="173"/>
      <c r="I104" s="173"/>
      <c r="J104" s="181" t="str">
        <f xml:space="preserve"> IF(OR(C100="X",D100="X",D102="x",E102="x",E104="X",F106="X",F108="X",G108="X" ),"x","")</f>
        <v/>
      </c>
      <c r="K104" s="176" t="s">
        <v>125</v>
      </c>
      <c r="L104" s="1"/>
    </row>
    <row r="105" spans="1:12" ht="27.75" x14ac:dyDescent="0.25">
      <c r="A105" s="914"/>
      <c r="B105" s="173" t="s">
        <v>128</v>
      </c>
      <c r="C105" s="906"/>
      <c r="D105" s="909"/>
      <c r="E105" s="911"/>
      <c r="F105" s="920"/>
      <c r="G105" s="912"/>
      <c r="H105" s="173"/>
      <c r="I105" s="173"/>
      <c r="J105" s="182"/>
      <c r="K105" s="176"/>
      <c r="L105" s="1"/>
    </row>
    <row r="106" spans="1:12" ht="27.75" x14ac:dyDescent="0.25">
      <c r="A106" s="914"/>
      <c r="B106" s="173">
        <v>2</v>
      </c>
      <c r="C106" s="905"/>
      <c r="D106" s="907"/>
      <c r="E106" s="908"/>
      <c r="F106" s="910"/>
      <c r="G106" s="912"/>
      <c r="H106" s="173"/>
      <c r="I106" s="173"/>
      <c r="J106" s="183" t="str">
        <f xml:space="preserve"> IF(OR(C102="X",D104="X",E108="x",E106="x" ),"x","")</f>
        <v/>
      </c>
      <c r="K106" s="176" t="s">
        <v>127</v>
      </c>
      <c r="L106" s="1"/>
    </row>
    <row r="107" spans="1:12" ht="27.75" x14ac:dyDescent="0.25">
      <c r="A107" s="914"/>
      <c r="B107" s="173" t="s">
        <v>249</v>
      </c>
      <c r="C107" s="906"/>
      <c r="D107" s="907"/>
      <c r="E107" s="909"/>
      <c r="F107" s="911"/>
      <c r="G107" s="912"/>
      <c r="H107" s="173"/>
      <c r="I107" s="173"/>
      <c r="J107" s="182"/>
      <c r="K107" s="176"/>
      <c r="L107" s="1"/>
    </row>
    <row r="108" spans="1:12" ht="27.75" x14ac:dyDescent="0.25">
      <c r="A108" s="914"/>
      <c r="B108" s="173">
        <v>1</v>
      </c>
      <c r="C108" s="905"/>
      <c r="D108" s="936"/>
      <c r="E108" s="938"/>
      <c r="F108" s="940"/>
      <c r="G108" s="942"/>
      <c r="H108" s="173"/>
      <c r="I108" s="173"/>
      <c r="J108" s="184" t="str">
        <f xml:space="preserve"> IF(OR(C104="X",C106="X",C108="x",D106="x",D108="x" ),"x","")</f>
        <v/>
      </c>
      <c r="K108" s="176" t="s">
        <v>129</v>
      </c>
      <c r="L108" s="1"/>
    </row>
    <row r="109" spans="1:12" x14ac:dyDescent="0.25">
      <c r="A109" s="914"/>
      <c r="B109" s="173" t="s">
        <v>130</v>
      </c>
      <c r="C109" s="935"/>
      <c r="D109" s="937"/>
      <c r="E109" s="939"/>
      <c r="F109" s="941"/>
      <c r="G109" s="943"/>
      <c r="H109" s="173"/>
      <c r="I109" s="173"/>
      <c r="J109" s="173"/>
      <c r="K109" s="174"/>
      <c r="L109" s="1"/>
    </row>
    <row r="110" spans="1:12" x14ac:dyDescent="0.25">
      <c r="A110" s="192"/>
      <c r="B110" s="173"/>
      <c r="C110" s="173">
        <v>1</v>
      </c>
      <c r="D110" s="173">
        <v>2</v>
      </c>
      <c r="E110" s="173">
        <v>3</v>
      </c>
      <c r="F110" s="173">
        <v>4</v>
      </c>
      <c r="G110" s="173">
        <v>5</v>
      </c>
      <c r="H110" s="173"/>
      <c r="I110" s="173"/>
      <c r="J110" s="173"/>
      <c r="K110" s="174"/>
      <c r="L110" s="1"/>
    </row>
    <row r="111" spans="1:12" x14ac:dyDescent="0.25">
      <c r="A111" s="192"/>
      <c r="B111" s="173"/>
      <c r="C111" s="173" t="s">
        <v>131</v>
      </c>
      <c r="D111" s="173" t="s">
        <v>132</v>
      </c>
      <c r="E111" s="173" t="s">
        <v>133</v>
      </c>
      <c r="F111" s="173" t="s">
        <v>134</v>
      </c>
      <c r="G111" s="173" t="s">
        <v>135</v>
      </c>
      <c r="H111" s="173"/>
      <c r="I111" s="173"/>
      <c r="J111" s="173"/>
      <c r="K111" s="174"/>
      <c r="L111" s="1"/>
    </row>
    <row r="112" spans="1:12" ht="15" customHeight="1" x14ac:dyDescent="0.25">
      <c r="A112" s="192"/>
      <c r="B112" s="173"/>
      <c r="C112" s="913" t="s">
        <v>136</v>
      </c>
      <c r="D112" s="913"/>
      <c r="E112" s="913"/>
      <c r="F112" s="913"/>
      <c r="G112" s="913"/>
      <c r="H112" s="173"/>
      <c r="I112" s="173"/>
      <c r="J112" s="173"/>
      <c r="K112" s="174"/>
      <c r="L112" s="1"/>
    </row>
    <row r="113" spans="1:12" ht="15" customHeight="1" x14ac:dyDescent="0.25">
      <c r="A113" s="192"/>
      <c r="B113" s="173"/>
      <c r="C113" s="913"/>
      <c r="D113" s="913"/>
      <c r="E113" s="913"/>
      <c r="F113" s="913"/>
      <c r="G113" s="913"/>
      <c r="H113" s="173"/>
      <c r="I113" s="173"/>
      <c r="J113" s="173"/>
      <c r="K113" s="174"/>
      <c r="L113" s="1"/>
    </row>
    <row r="114" spans="1:12" ht="15.75" thickBot="1" x14ac:dyDescent="0.3">
      <c r="A114" s="83"/>
      <c r="B114" s="84"/>
      <c r="C114" s="84"/>
      <c r="D114" s="84"/>
      <c r="E114" s="84"/>
      <c r="F114" s="84"/>
      <c r="G114" s="84"/>
      <c r="H114" s="84"/>
      <c r="I114" s="84"/>
      <c r="J114" s="84"/>
      <c r="K114" s="85"/>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142" t="s">
        <v>120</v>
      </c>
      <c r="B116" s="1136" t="str">
        <f>DESCRIPCION!A26</f>
        <v>f</v>
      </c>
      <c r="C116" s="1136"/>
      <c r="D116" s="1136"/>
      <c r="E116" s="1136"/>
      <c r="F116" s="1136"/>
      <c r="G116" s="1136"/>
      <c r="H116" s="1137"/>
      <c r="I116" s="1145" t="s">
        <v>312</v>
      </c>
      <c r="J116" s="1146"/>
      <c r="K116" s="154" t="str">
        <f>IF(J123="x","EXTREMA",IF(J125="x","ALTA",IF(J127="x","MODERADA",IF(J129="x","BAJA",""))))</f>
        <v/>
      </c>
      <c r="L116" s="1"/>
    </row>
    <row r="117" spans="1:12" ht="16.5" thickBot="1" x14ac:dyDescent="0.3">
      <c r="A117" s="1143"/>
      <c r="B117" s="1138"/>
      <c r="C117" s="1138"/>
      <c r="D117" s="1138"/>
      <c r="E117" s="1138"/>
      <c r="F117" s="1138"/>
      <c r="G117" s="1138"/>
      <c r="H117" s="1139"/>
      <c r="I117" s="1147" t="s">
        <v>313</v>
      </c>
      <c r="J117" s="1141"/>
      <c r="K117" s="208" t="str">
        <f>'VALORACIÓN ZONA RIESGO INHERENT'!K111</f>
        <v/>
      </c>
      <c r="L117" s="1"/>
    </row>
    <row r="118" spans="1:12" ht="16.5" thickBot="1" x14ac:dyDescent="0.3">
      <c r="A118" s="1144"/>
      <c r="B118" s="898" t="s">
        <v>314</v>
      </c>
      <c r="C118" s="899"/>
      <c r="D118" s="899"/>
      <c r="E118" s="899"/>
      <c r="F118" s="899"/>
      <c r="G118" s="899"/>
      <c r="H118" s="899"/>
      <c r="I118" s="899"/>
      <c r="J118" s="902"/>
      <c r="K118" s="208">
        <f>'SOLIDEZ DE LOS CONTROLES'!H27</f>
        <v>0</v>
      </c>
      <c r="L118" s="1"/>
    </row>
    <row r="119" spans="1:12" ht="16.5" thickBot="1" x14ac:dyDescent="0.3">
      <c r="A119" s="318" t="s">
        <v>122</v>
      </c>
      <c r="B119" s="319"/>
      <c r="C119" s="319"/>
      <c r="D119" s="320"/>
      <c r="E119" s="1163"/>
      <c r="F119" s="1164"/>
      <c r="G119" s="1165"/>
      <c r="H119" s="899" t="s">
        <v>136</v>
      </c>
      <c r="I119" s="902"/>
      <c r="J119" s="903"/>
      <c r="K119" s="904"/>
      <c r="L119" s="1"/>
    </row>
    <row r="120" spans="1:12" ht="39.75" customHeight="1" x14ac:dyDescent="0.25">
      <c r="A120" s="192"/>
      <c r="B120" s="173"/>
      <c r="C120" s="193"/>
      <c r="D120" s="173"/>
      <c r="E120" s="173"/>
      <c r="F120" s="173"/>
      <c r="G120" s="173"/>
      <c r="H120" s="173"/>
      <c r="I120" s="173"/>
      <c r="J120" s="62"/>
      <c r="K120" s="75"/>
      <c r="L120" s="1"/>
    </row>
    <row r="121" spans="1:12" ht="15" customHeight="1" x14ac:dyDescent="0.25">
      <c r="A121" s="914" t="s">
        <v>122</v>
      </c>
      <c r="B121" s="173">
        <v>5</v>
      </c>
      <c r="C121" s="972"/>
      <c r="D121" s="974"/>
      <c r="E121" s="975"/>
      <c r="F121" s="975"/>
      <c r="G121" s="975"/>
      <c r="H121" s="206"/>
      <c r="I121" s="173"/>
      <c r="J121" s="921" t="s">
        <v>121</v>
      </c>
      <c r="K121" s="922"/>
      <c r="L121" s="1"/>
    </row>
    <row r="122" spans="1:12" ht="33" x14ac:dyDescent="0.25">
      <c r="A122" s="914"/>
      <c r="B122" s="173" t="s">
        <v>124</v>
      </c>
      <c r="C122" s="973"/>
      <c r="D122" s="974"/>
      <c r="E122" s="975"/>
      <c r="F122" s="975"/>
      <c r="G122" s="975"/>
      <c r="H122" s="206"/>
      <c r="I122" s="173"/>
      <c r="J122" s="175"/>
      <c r="K122" s="176"/>
      <c r="L122" s="1"/>
    </row>
    <row r="123" spans="1:12" ht="33" x14ac:dyDescent="0.25">
      <c r="A123" s="914"/>
      <c r="B123" s="173">
        <v>4</v>
      </c>
      <c r="C123" s="976"/>
      <c r="D123" s="974"/>
      <c r="E123" s="974"/>
      <c r="F123" s="978"/>
      <c r="G123" s="975"/>
      <c r="H123" s="206"/>
      <c r="I123" s="173"/>
      <c r="J123" s="179" t="str">
        <f xml:space="preserve"> IF(OR(E121="X",F121="X",G121="x",F123="x",G123="X",F125="X",G125="X",G127="X" ),"x","")</f>
        <v/>
      </c>
      <c r="K123" s="176" t="s">
        <v>123</v>
      </c>
      <c r="L123" s="1"/>
    </row>
    <row r="124" spans="1:12" ht="33" x14ac:dyDescent="0.25">
      <c r="A124" s="914"/>
      <c r="B124" s="173" t="s">
        <v>126</v>
      </c>
      <c r="C124" s="977"/>
      <c r="D124" s="974"/>
      <c r="E124" s="974"/>
      <c r="F124" s="978"/>
      <c r="G124" s="975"/>
      <c r="H124" s="206"/>
      <c r="I124" s="173"/>
      <c r="J124" s="180"/>
      <c r="K124" s="176"/>
      <c r="L124" s="1"/>
    </row>
    <row r="125" spans="1:12" ht="33" x14ac:dyDescent="0.25">
      <c r="A125" s="914"/>
      <c r="B125" s="173">
        <v>3</v>
      </c>
      <c r="C125" s="979"/>
      <c r="D125" s="981"/>
      <c r="E125" s="991"/>
      <c r="F125" s="978"/>
      <c r="G125" s="975"/>
      <c r="H125" s="206"/>
      <c r="I125" s="173"/>
      <c r="J125" s="181" t="str">
        <f xml:space="preserve"> IF(OR(C121="X",D121="X",D123="x",E123="x",E125="X",F127="X",F129="X",G129="X" ),"x","")</f>
        <v/>
      </c>
      <c r="K125" s="176" t="s">
        <v>125</v>
      </c>
      <c r="L125" s="1"/>
    </row>
    <row r="126" spans="1:12" ht="33" x14ac:dyDescent="0.25">
      <c r="A126" s="914"/>
      <c r="B126" s="173" t="s">
        <v>128</v>
      </c>
      <c r="C126" s="980"/>
      <c r="D126" s="981"/>
      <c r="E126" s="974"/>
      <c r="F126" s="978"/>
      <c r="G126" s="975"/>
      <c r="H126" s="206"/>
      <c r="I126" s="173"/>
      <c r="J126" s="182"/>
      <c r="K126" s="176"/>
      <c r="L126" s="1"/>
    </row>
    <row r="127" spans="1:12" ht="33" x14ac:dyDescent="0.25">
      <c r="A127" s="914"/>
      <c r="B127" s="173">
        <v>2</v>
      </c>
      <c r="C127" s="979"/>
      <c r="D127" s="992"/>
      <c r="E127" s="993"/>
      <c r="F127" s="991"/>
      <c r="G127" s="975"/>
      <c r="H127" s="206"/>
      <c r="I127" s="173"/>
      <c r="J127" s="183" t="str">
        <f xml:space="preserve"> IF(OR(C123="X",D125="X",E127="x",E129="x" ),"x","")</f>
        <v/>
      </c>
      <c r="K127" s="176" t="s">
        <v>127</v>
      </c>
      <c r="L127" s="1"/>
    </row>
    <row r="128" spans="1:12" ht="33" x14ac:dyDescent="0.25">
      <c r="A128" s="914"/>
      <c r="B128" s="173" t="s">
        <v>249</v>
      </c>
      <c r="C128" s="980"/>
      <c r="D128" s="992"/>
      <c r="E128" s="981"/>
      <c r="F128" s="974"/>
      <c r="G128" s="975"/>
      <c r="H128" s="206"/>
      <c r="I128" s="173"/>
      <c r="J128" s="182"/>
      <c r="K128" s="176"/>
      <c r="L128" s="1"/>
    </row>
    <row r="129" spans="1:12" ht="33" x14ac:dyDescent="0.25">
      <c r="A129" s="914"/>
      <c r="B129" s="173">
        <v>1</v>
      </c>
      <c r="C129" s="979"/>
      <c r="D129" s="983"/>
      <c r="E129" s="985"/>
      <c r="F129" s="987"/>
      <c r="G129" s="989"/>
      <c r="H129" s="206"/>
      <c r="I129" s="173"/>
      <c r="J129" s="184" t="str">
        <f xml:space="preserve"> IF(OR(C125="X",C127="X",D127="x",C129="x",D129="x" ),"x","")</f>
        <v/>
      </c>
      <c r="K129" s="176" t="s">
        <v>129</v>
      </c>
      <c r="L129" s="1"/>
    </row>
    <row r="130" spans="1:12" ht="33" x14ac:dyDescent="0.25">
      <c r="A130" s="914"/>
      <c r="B130" s="173" t="s">
        <v>130</v>
      </c>
      <c r="C130" s="982"/>
      <c r="D130" s="984"/>
      <c r="E130" s="986"/>
      <c r="F130" s="988"/>
      <c r="G130" s="990"/>
      <c r="H130" s="206"/>
      <c r="I130" s="173"/>
      <c r="J130" s="173"/>
      <c r="K130" s="174"/>
      <c r="L130" s="1"/>
    </row>
    <row r="131" spans="1:12" x14ac:dyDescent="0.25">
      <c r="A131" s="192"/>
      <c r="B131" s="173"/>
      <c r="C131" s="173">
        <v>1</v>
      </c>
      <c r="D131" s="173">
        <v>2</v>
      </c>
      <c r="E131" s="173">
        <v>3</v>
      </c>
      <c r="F131" s="173">
        <v>4</v>
      </c>
      <c r="G131" s="173">
        <v>5</v>
      </c>
      <c r="H131" s="173"/>
      <c r="I131" s="173"/>
      <c r="J131" s="173"/>
      <c r="K131" s="174"/>
      <c r="L131" s="1"/>
    </row>
    <row r="132" spans="1:12" x14ac:dyDescent="0.25">
      <c r="A132" s="192"/>
      <c r="B132" s="173"/>
      <c r="C132" s="173" t="s">
        <v>131</v>
      </c>
      <c r="D132" s="173" t="s">
        <v>132</v>
      </c>
      <c r="E132" s="173" t="s">
        <v>133</v>
      </c>
      <c r="F132" s="173" t="s">
        <v>134</v>
      </c>
      <c r="G132" s="173" t="s">
        <v>135</v>
      </c>
      <c r="H132" s="173"/>
      <c r="I132" s="173"/>
      <c r="J132" s="173"/>
      <c r="K132" s="174"/>
      <c r="L132" s="1"/>
    </row>
    <row r="133" spans="1:12" ht="15" customHeight="1" x14ac:dyDescent="0.25">
      <c r="A133" s="192"/>
      <c r="B133" s="173"/>
      <c r="C133" s="913" t="s">
        <v>136</v>
      </c>
      <c r="D133" s="913"/>
      <c r="E133" s="913"/>
      <c r="F133" s="913"/>
      <c r="G133" s="913"/>
      <c r="H133" s="173"/>
      <c r="I133" s="173"/>
      <c r="J133" s="173"/>
      <c r="K133" s="174"/>
      <c r="L133" s="1"/>
    </row>
    <row r="134" spans="1:12" ht="15" customHeight="1" x14ac:dyDescent="0.25">
      <c r="A134" s="192"/>
      <c r="B134" s="173"/>
      <c r="C134" s="913"/>
      <c r="D134" s="913"/>
      <c r="E134" s="913"/>
      <c r="F134" s="913"/>
      <c r="G134" s="913"/>
      <c r="H134" s="173"/>
      <c r="I134" s="173"/>
      <c r="J134" s="173"/>
      <c r="K134" s="174"/>
      <c r="L134" s="1"/>
    </row>
    <row r="135" spans="1:12" ht="15.75" thickBot="1" x14ac:dyDescent="0.3">
      <c r="A135" s="83"/>
      <c r="B135" s="84"/>
      <c r="C135" s="84"/>
      <c r="D135" s="84"/>
      <c r="E135" s="84"/>
      <c r="F135" s="84"/>
      <c r="G135" s="84"/>
      <c r="H135" s="84"/>
      <c r="I135" s="84"/>
      <c r="J135" s="84"/>
      <c r="K135" s="85"/>
      <c r="L135" s="1"/>
    </row>
    <row r="136" spans="1:12" ht="15.75" thickBot="1" x14ac:dyDescent="0.3">
      <c r="A136" s="1"/>
      <c r="B136" s="1"/>
      <c r="C136" s="1"/>
      <c r="D136" s="1"/>
      <c r="E136" s="1"/>
      <c r="F136" s="1"/>
      <c r="G136" s="1"/>
      <c r="H136" s="1"/>
      <c r="I136" s="1"/>
      <c r="J136" s="1"/>
      <c r="K136" s="1"/>
      <c r="L136" s="1"/>
    </row>
    <row r="137" spans="1:12" ht="16.5" thickBot="1" x14ac:dyDescent="0.3">
      <c r="A137" s="1142" t="s">
        <v>120</v>
      </c>
      <c r="B137" s="1149" t="str">
        <f>DESCRIPCION!A29</f>
        <v>g</v>
      </c>
      <c r="C137" s="1136"/>
      <c r="D137" s="1136"/>
      <c r="E137" s="1136"/>
      <c r="F137" s="1136"/>
      <c r="G137" s="1136"/>
      <c r="H137" s="1137"/>
      <c r="I137" s="1145" t="s">
        <v>312</v>
      </c>
      <c r="J137" s="1146"/>
      <c r="K137" s="154" t="str">
        <f>IF(J144="x","EXTREMA",IF(J146="x","ALTA",IF(J148="x","MODERADA",IF(J150="x","BAJA",""))))</f>
        <v/>
      </c>
      <c r="L137" s="1"/>
    </row>
    <row r="138" spans="1:12" ht="16.5" thickBot="1" x14ac:dyDescent="0.3">
      <c r="A138" s="1143"/>
      <c r="B138" s="1150"/>
      <c r="C138" s="1138"/>
      <c r="D138" s="1138"/>
      <c r="E138" s="1138"/>
      <c r="F138" s="1138"/>
      <c r="G138" s="1138"/>
      <c r="H138" s="1139"/>
      <c r="I138" s="1140" t="s">
        <v>313</v>
      </c>
      <c r="J138" s="1141"/>
      <c r="K138" s="208" t="str">
        <f>'VALORACIÓN ZONA RIESGO INHERENT'!K131</f>
        <v/>
      </c>
      <c r="L138" s="1"/>
    </row>
    <row r="139" spans="1:12" ht="16.5" thickBot="1" x14ac:dyDescent="0.3">
      <c r="A139" s="1144"/>
      <c r="B139" s="898" t="s">
        <v>314</v>
      </c>
      <c r="C139" s="899"/>
      <c r="D139" s="899"/>
      <c r="E139" s="899"/>
      <c r="F139" s="899"/>
      <c r="G139" s="899"/>
      <c r="H139" s="899"/>
      <c r="I139" s="899"/>
      <c r="J139" s="902"/>
      <c r="K139" s="207" t="e">
        <f>'SOLIDEZ DE LOS CONTROLES'!H31</f>
        <v>#DIV/0!</v>
      </c>
      <c r="L139" s="1"/>
    </row>
    <row r="140" spans="1:12" ht="16.5" thickBot="1" x14ac:dyDescent="0.3">
      <c r="A140" s="318" t="s">
        <v>122</v>
      </c>
      <c r="B140" s="319"/>
      <c r="C140" s="319"/>
      <c r="D140" s="320"/>
      <c r="E140" s="1163"/>
      <c r="F140" s="1164"/>
      <c r="G140" s="1165"/>
      <c r="H140" s="899" t="s">
        <v>136</v>
      </c>
      <c r="I140" s="902"/>
      <c r="J140" s="903"/>
      <c r="K140" s="904"/>
      <c r="L140" s="1"/>
    </row>
    <row r="141" spans="1:12" ht="45.75" customHeight="1" x14ac:dyDescent="0.25">
      <c r="A141" s="192"/>
      <c r="B141" s="173"/>
      <c r="C141" s="193"/>
      <c r="D141" s="173"/>
      <c r="E141" s="173"/>
      <c r="F141" s="173"/>
      <c r="G141" s="173"/>
      <c r="H141" s="173"/>
      <c r="I141" s="173"/>
      <c r="J141" s="188"/>
      <c r="K141" s="189"/>
      <c r="L141" s="1"/>
    </row>
    <row r="142" spans="1:12" ht="41.25" customHeight="1" x14ac:dyDescent="0.25">
      <c r="A142" s="914" t="s">
        <v>122</v>
      </c>
      <c r="B142" s="173">
        <v>5</v>
      </c>
      <c r="C142" s="915"/>
      <c r="D142" s="911"/>
      <c r="E142" s="912"/>
      <c r="F142" s="912"/>
      <c r="G142" s="912"/>
      <c r="H142" s="173"/>
      <c r="I142" s="173"/>
      <c r="J142" s="921" t="s">
        <v>121</v>
      </c>
      <c r="K142" s="922"/>
      <c r="L142" s="1"/>
    </row>
    <row r="143" spans="1:12" x14ac:dyDescent="0.25">
      <c r="A143" s="914"/>
      <c r="B143" s="173" t="s">
        <v>124</v>
      </c>
      <c r="C143" s="916"/>
      <c r="D143" s="911"/>
      <c r="E143" s="912"/>
      <c r="F143" s="912"/>
      <c r="G143" s="912"/>
      <c r="H143" s="173"/>
      <c r="I143" s="173"/>
      <c r="J143" s="175"/>
      <c r="K143" s="176"/>
      <c r="L143" s="1"/>
    </row>
    <row r="144" spans="1:12" ht="27.75" x14ac:dyDescent="0.25">
      <c r="A144" s="914"/>
      <c r="B144" s="173">
        <v>4</v>
      </c>
      <c r="C144" s="957"/>
      <c r="D144" s="911"/>
      <c r="E144" s="911"/>
      <c r="F144" s="920"/>
      <c r="G144" s="912"/>
      <c r="H144" s="173"/>
      <c r="I144" s="173"/>
      <c r="J144" s="179" t="str">
        <f xml:space="preserve"> IF(OR(E142="X",F142="X",G142="x",F144="x",G144="X",F146="X",G146="X",G148="X" ),"x","")</f>
        <v/>
      </c>
      <c r="K144" s="176" t="s">
        <v>123</v>
      </c>
      <c r="L144" s="1"/>
    </row>
    <row r="145" spans="1:12" ht="27.75" x14ac:dyDescent="0.25">
      <c r="A145" s="914"/>
      <c r="B145" s="173" t="s">
        <v>126</v>
      </c>
      <c r="C145" s="958"/>
      <c r="D145" s="911"/>
      <c r="E145" s="911"/>
      <c r="F145" s="920"/>
      <c r="G145" s="912"/>
      <c r="H145" s="173"/>
      <c r="I145" s="173"/>
      <c r="J145" s="180"/>
      <c r="K145" s="176"/>
      <c r="L145" s="1"/>
    </row>
    <row r="146" spans="1:12" ht="27.75" x14ac:dyDescent="0.25">
      <c r="A146" s="914"/>
      <c r="B146" s="173">
        <v>3</v>
      </c>
      <c r="C146" s="905"/>
      <c r="D146" s="909"/>
      <c r="E146" s="910"/>
      <c r="F146" s="920"/>
      <c r="G146" s="912"/>
      <c r="H146" s="173"/>
      <c r="I146" s="173"/>
      <c r="J146" s="181" t="str">
        <f xml:space="preserve"> IF(OR(C142="X",D142="X",D144="x",E144="x",E146="X",F148="X",F150="X",G150="X" ),"x","")</f>
        <v/>
      </c>
      <c r="K146" s="176" t="s">
        <v>125</v>
      </c>
      <c r="L146" s="1"/>
    </row>
    <row r="147" spans="1:12" ht="27.75" x14ac:dyDescent="0.25">
      <c r="A147" s="914"/>
      <c r="B147" s="173" t="s">
        <v>128</v>
      </c>
      <c r="C147" s="906"/>
      <c r="D147" s="909"/>
      <c r="E147" s="911"/>
      <c r="F147" s="920"/>
      <c r="G147" s="912"/>
      <c r="H147" s="173"/>
      <c r="I147" s="173"/>
      <c r="J147" s="182"/>
      <c r="K147" s="176"/>
      <c r="L147" s="1"/>
    </row>
    <row r="148" spans="1:12" ht="27.75" x14ac:dyDescent="0.25">
      <c r="A148" s="914"/>
      <c r="B148" s="173">
        <v>2</v>
      </c>
      <c r="C148" s="905"/>
      <c r="D148" s="907"/>
      <c r="E148" s="908"/>
      <c r="F148" s="910"/>
      <c r="G148" s="912"/>
      <c r="H148" s="173"/>
      <c r="I148" s="173"/>
      <c r="J148" s="183" t="str">
        <f xml:space="preserve"> IF(OR(C144="X",D146="X",E148="x",E150="x" ),"x","")</f>
        <v/>
      </c>
      <c r="K148" s="176" t="s">
        <v>127</v>
      </c>
      <c r="L148" s="1"/>
    </row>
    <row r="149" spans="1:12" ht="27.75" x14ac:dyDescent="0.25">
      <c r="A149" s="914"/>
      <c r="B149" s="173" t="s">
        <v>249</v>
      </c>
      <c r="C149" s="906"/>
      <c r="D149" s="907"/>
      <c r="E149" s="909"/>
      <c r="F149" s="911"/>
      <c r="G149" s="912"/>
      <c r="H149" s="173"/>
      <c r="I149" s="173"/>
      <c r="J149" s="182"/>
      <c r="K149" s="176"/>
      <c r="L149" s="1"/>
    </row>
    <row r="150" spans="1:12" ht="27.75" x14ac:dyDescent="0.25">
      <c r="A150" s="914"/>
      <c r="B150" s="173">
        <v>1</v>
      </c>
      <c r="C150" s="905"/>
      <c r="D150" s="936"/>
      <c r="E150" s="938"/>
      <c r="F150" s="940"/>
      <c r="G150" s="942"/>
      <c r="H150" s="173"/>
      <c r="I150" s="173"/>
      <c r="J150" s="184" t="str">
        <f xml:space="preserve"> IF(OR(C146="X",C148="X",C150="x",D148="x",D150="x" ),"x","")</f>
        <v/>
      </c>
      <c r="K150" s="176" t="s">
        <v>129</v>
      </c>
      <c r="L150" s="1"/>
    </row>
    <row r="151" spans="1:12" x14ac:dyDescent="0.25">
      <c r="A151" s="914"/>
      <c r="B151" s="173" t="s">
        <v>130</v>
      </c>
      <c r="C151" s="935"/>
      <c r="D151" s="937"/>
      <c r="E151" s="939"/>
      <c r="F151" s="941"/>
      <c r="G151" s="943"/>
      <c r="H151" s="173"/>
      <c r="I151" s="173"/>
      <c r="J151" s="173"/>
      <c r="K151" s="174"/>
      <c r="L151" s="1"/>
    </row>
    <row r="152" spans="1:12" x14ac:dyDescent="0.25">
      <c r="A152" s="192"/>
      <c r="B152" s="173"/>
      <c r="C152" s="173">
        <v>1</v>
      </c>
      <c r="D152" s="173">
        <v>2</v>
      </c>
      <c r="E152" s="173">
        <v>3</v>
      </c>
      <c r="F152" s="173">
        <v>4</v>
      </c>
      <c r="G152" s="173">
        <v>5</v>
      </c>
      <c r="H152" s="173"/>
      <c r="I152" s="173"/>
      <c r="J152" s="173"/>
      <c r="K152" s="174"/>
      <c r="L152" s="1"/>
    </row>
    <row r="153" spans="1:12" x14ac:dyDescent="0.25">
      <c r="A153" s="192"/>
      <c r="B153" s="173"/>
      <c r="C153" s="173" t="s">
        <v>131</v>
      </c>
      <c r="D153" s="173" t="s">
        <v>132</v>
      </c>
      <c r="E153" s="173" t="s">
        <v>133</v>
      </c>
      <c r="F153" s="173" t="s">
        <v>134</v>
      </c>
      <c r="G153" s="173" t="s">
        <v>135</v>
      </c>
      <c r="H153" s="173"/>
      <c r="I153" s="173"/>
      <c r="J153" s="173"/>
      <c r="K153" s="174"/>
      <c r="L153" s="1"/>
    </row>
    <row r="154" spans="1:12" ht="15" customHeight="1" x14ac:dyDescent="0.25">
      <c r="A154" s="192"/>
      <c r="B154" s="173"/>
      <c r="C154" s="913" t="s">
        <v>136</v>
      </c>
      <c r="D154" s="913"/>
      <c r="E154" s="913"/>
      <c r="F154" s="913"/>
      <c r="G154" s="913"/>
      <c r="H154" s="173"/>
      <c r="I154" s="173"/>
      <c r="J154" s="173"/>
      <c r="K154" s="174"/>
      <c r="L154" s="1"/>
    </row>
    <row r="155" spans="1:12" ht="15" customHeight="1" x14ac:dyDescent="0.25">
      <c r="A155" s="192"/>
      <c r="B155" s="173"/>
      <c r="C155" s="913"/>
      <c r="D155" s="913"/>
      <c r="E155" s="913"/>
      <c r="F155" s="913"/>
      <c r="G155" s="913"/>
      <c r="H155" s="173"/>
      <c r="I155" s="173"/>
      <c r="J155" s="173"/>
      <c r="K155" s="174"/>
      <c r="L155" s="1"/>
    </row>
    <row r="156" spans="1:12" ht="15.75" thickBot="1" x14ac:dyDescent="0.3">
      <c r="A156" s="194"/>
      <c r="B156" s="195"/>
      <c r="C156" s="195"/>
      <c r="D156" s="195"/>
      <c r="E156" s="195"/>
      <c r="F156" s="195"/>
      <c r="G156" s="195"/>
      <c r="H156" s="195"/>
      <c r="I156" s="195"/>
      <c r="J156" s="195"/>
      <c r="K156" s="196"/>
      <c r="L156" s="1"/>
    </row>
    <row r="157" spans="1:12" ht="15.75" thickBot="1" x14ac:dyDescent="0.3">
      <c r="A157" s="1"/>
      <c r="B157" s="1"/>
      <c r="C157" s="1"/>
      <c r="D157" s="1"/>
      <c r="E157" s="1"/>
      <c r="F157" s="1"/>
      <c r="G157" s="1"/>
      <c r="H157" s="1"/>
      <c r="I157" s="1"/>
      <c r="J157" s="1"/>
      <c r="K157" s="1"/>
      <c r="L157" s="1"/>
    </row>
    <row r="158" spans="1:12" ht="16.5" thickBot="1" x14ac:dyDescent="0.3">
      <c r="A158" s="1142" t="s">
        <v>120</v>
      </c>
      <c r="B158" s="1136" t="str">
        <f>DESCRIPCION!A32</f>
        <v>h</v>
      </c>
      <c r="C158" s="1136"/>
      <c r="D158" s="1136"/>
      <c r="E158" s="1136"/>
      <c r="F158" s="1136"/>
      <c r="G158" s="1136"/>
      <c r="H158" s="1137"/>
      <c r="I158" s="1145" t="s">
        <v>312</v>
      </c>
      <c r="J158" s="1146"/>
      <c r="K158" s="154" t="str">
        <f>IF(J165="x","EXTREMA",IF(J167="x","ALTA",IF(J169="x","MODERADA",IF(J171="x","BAJA",""))))</f>
        <v/>
      </c>
      <c r="L158" s="1"/>
    </row>
    <row r="159" spans="1:12" ht="16.5" thickBot="1" x14ac:dyDescent="0.3">
      <c r="A159" s="1143"/>
      <c r="B159" s="1138"/>
      <c r="C159" s="1138"/>
      <c r="D159" s="1138"/>
      <c r="E159" s="1138"/>
      <c r="F159" s="1138"/>
      <c r="G159" s="1138"/>
      <c r="H159" s="1139"/>
      <c r="I159" s="898" t="s">
        <v>313</v>
      </c>
      <c r="J159" s="902"/>
      <c r="K159" s="207" t="str">
        <f>'VALORACIÓN ZONA RIESGO INHERENT'!K151</f>
        <v/>
      </c>
      <c r="L159" s="1"/>
    </row>
    <row r="160" spans="1:12" ht="15.75" customHeight="1" thickBot="1" x14ac:dyDescent="0.3">
      <c r="A160" s="1144"/>
      <c r="B160" s="898" t="s">
        <v>314</v>
      </c>
      <c r="C160" s="899"/>
      <c r="D160" s="899"/>
      <c r="E160" s="899"/>
      <c r="F160" s="899"/>
      <c r="G160" s="899"/>
      <c r="H160" s="899"/>
      <c r="I160" s="899"/>
      <c r="J160" s="902"/>
      <c r="K160" s="207" t="e">
        <f>'SOLIDEZ DE LOS CONTROLES'!H35</f>
        <v>#DIV/0!</v>
      </c>
      <c r="L160" s="1"/>
    </row>
    <row r="161" spans="1:12" ht="15.75" customHeight="1" thickBot="1" x14ac:dyDescent="0.3">
      <c r="A161" s="318" t="s">
        <v>122</v>
      </c>
      <c r="B161" s="319"/>
      <c r="C161" s="319"/>
      <c r="D161" s="320"/>
      <c r="E161" s="1163"/>
      <c r="F161" s="1164"/>
      <c r="G161" s="1165"/>
      <c r="H161" s="899" t="s">
        <v>136</v>
      </c>
      <c r="I161" s="902"/>
      <c r="J161" s="903"/>
      <c r="K161" s="904"/>
      <c r="L161" s="1"/>
    </row>
    <row r="162" spans="1:12" ht="44.25" customHeight="1" x14ac:dyDescent="0.25">
      <c r="A162" s="192"/>
      <c r="B162" s="173"/>
      <c r="C162" s="193"/>
      <c r="D162" s="173"/>
      <c r="E162" s="173"/>
      <c r="F162" s="173"/>
      <c r="G162" s="173"/>
      <c r="H162" s="173"/>
      <c r="I162" s="173"/>
      <c r="J162" s="188"/>
      <c r="K162" s="189"/>
      <c r="L162" s="1"/>
    </row>
    <row r="163" spans="1:12" ht="54" customHeight="1" x14ac:dyDescent="0.25">
      <c r="A163" s="914" t="s">
        <v>122</v>
      </c>
      <c r="B163" s="173">
        <v>5</v>
      </c>
      <c r="C163" s="915"/>
      <c r="D163" s="911"/>
      <c r="E163" s="912"/>
      <c r="F163" s="912"/>
      <c r="G163" s="912"/>
      <c r="H163" s="173"/>
      <c r="I163" s="173"/>
      <c r="J163" s="921" t="s">
        <v>121</v>
      </c>
      <c r="K163" s="922"/>
      <c r="L163" s="1"/>
    </row>
    <row r="164" spans="1:12" x14ac:dyDescent="0.25">
      <c r="A164" s="914"/>
      <c r="B164" s="173" t="s">
        <v>124</v>
      </c>
      <c r="C164" s="916"/>
      <c r="D164" s="911"/>
      <c r="E164" s="912"/>
      <c r="F164" s="912"/>
      <c r="G164" s="912"/>
      <c r="H164" s="173"/>
      <c r="I164" s="173"/>
      <c r="J164" s="175"/>
      <c r="K164" s="176"/>
      <c r="L164" s="1"/>
    </row>
    <row r="165" spans="1:12" ht="27.75" x14ac:dyDescent="0.25">
      <c r="A165" s="914"/>
      <c r="B165" s="173">
        <v>4</v>
      </c>
      <c r="C165" s="957"/>
      <c r="D165" s="911"/>
      <c r="E165" s="911"/>
      <c r="F165" s="920"/>
      <c r="G165" s="912"/>
      <c r="H165" s="173"/>
      <c r="I165" s="173"/>
      <c r="J165" s="179" t="str">
        <f xml:space="preserve"> IF(OR(E163="X",F163="X",G163="x",F165="x",G165="X",F167="X",G167="X",G169="X" ),"x","")</f>
        <v/>
      </c>
      <c r="K165" s="176" t="s">
        <v>123</v>
      </c>
      <c r="L165" s="1"/>
    </row>
    <row r="166" spans="1:12" ht="27.75" x14ac:dyDescent="0.25">
      <c r="A166" s="914"/>
      <c r="B166" s="173" t="s">
        <v>126</v>
      </c>
      <c r="C166" s="958"/>
      <c r="D166" s="911"/>
      <c r="E166" s="911"/>
      <c r="F166" s="920"/>
      <c r="G166" s="912"/>
      <c r="H166" s="173"/>
      <c r="I166" s="173"/>
      <c r="J166" s="180"/>
      <c r="K166" s="176"/>
      <c r="L166" s="1"/>
    </row>
    <row r="167" spans="1:12" ht="27.75" x14ac:dyDescent="0.25">
      <c r="A167" s="914"/>
      <c r="B167" s="173">
        <v>3</v>
      </c>
      <c r="C167" s="905"/>
      <c r="D167" s="909"/>
      <c r="E167" s="910"/>
      <c r="F167" s="920"/>
      <c r="G167" s="912"/>
      <c r="H167" s="173"/>
      <c r="I167" s="173"/>
      <c r="J167" s="181" t="str">
        <f xml:space="preserve"> IF(OR(C163="X",D163="X",D165="x",E165="x",E167="X",F169="X",F171="X",G171="X" ),"x","")</f>
        <v/>
      </c>
      <c r="K167" s="176" t="s">
        <v>125</v>
      </c>
      <c r="L167" s="1"/>
    </row>
    <row r="168" spans="1:12" ht="27.75" x14ac:dyDescent="0.25">
      <c r="A168" s="914"/>
      <c r="B168" s="173" t="s">
        <v>128</v>
      </c>
      <c r="C168" s="906"/>
      <c r="D168" s="909"/>
      <c r="E168" s="911"/>
      <c r="F168" s="920"/>
      <c r="G168" s="912"/>
      <c r="H168" s="173"/>
      <c r="I168" s="173"/>
      <c r="J168" s="182"/>
      <c r="K168" s="176"/>
      <c r="L168" s="1"/>
    </row>
    <row r="169" spans="1:12" ht="27.75" x14ac:dyDescent="0.25">
      <c r="A169" s="914"/>
      <c r="B169" s="173">
        <v>2</v>
      </c>
      <c r="C169" s="905"/>
      <c r="D169" s="907"/>
      <c r="E169" s="908"/>
      <c r="F169" s="910"/>
      <c r="G169" s="912"/>
      <c r="H169" s="173"/>
      <c r="I169" s="173"/>
      <c r="J169" s="183" t="str">
        <f xml:space="preserve"> IF(OR(C165="X",D167="X",E169="x",E171="x" ),"x","")</f>
        <v/>
      </c>
      <c r="K169" s="176" t="s">
        <v>127</v>
      </c>
      <c r="L169" s="1"/>
    </row>
    <row r="170" spans="1:12" ht="27.75" x14ac:dyDescent="0.25">
      <c r="A170" s="914"/>
      <c r="B170" s="173" t="s">
        <v>249</v>
      </c>
      <c r="C170" s="906"/>
      <c r="D170" s="907"/>
      <c r="E170" s="909"/>
      <c r="F170" s="911"/>
      <c r="G170" s="912"/>
      <c r="H170" s="173"/>
      <c r="I170" s="173"/>
      <c r="J170" s="182"/>
      <c r="K170" s="176"/>
      <c r="L170" s="1"/>
    </row>
    <row r="171" spans="1:12" ht="27.75" x14ac:dyDescent="0.25">
      <c r="A171" s="914"/>
      <c r="B171" s="173">
        <v>1</v>
      </c>
      <c r="C171" s="905"/>
      <c r="D171" s="936"/>
      <c r="E171" s="938"/>
      <c r="F171" s="940"/>
      <c r="G171" s="942"/>
      <c r="H171" s="173"/>
      <c r="I171" s="173"/>
      <c r="J171" s="184" t="str">
        <f xml:space="preserve"> IF(OR(C167="X",C169="X",C171="x",D169="x",D171="x" ),"x","")</f>
        <v/>
      </c>
      <c r="K171" s="176" t="s">
        <v>129</v>
      </c>
      <c r="L171" s="1"/>
    </row>
    <row r="172" spans="1:12" x14ac:dyDescent="0.25">
      <c r="A172" s="914"/>
      <c r="B172" s="173" t="s">
        <v>130</v>
      </c>
      <c r="C172" s="935"/>
      <c r="D172" s="937"/>
      <c r="E172" s="939"/>
      <c r="F172" s="941"/>
      <c r="G172" s="943"/>
      <c r="H172" s="173"/>
      <c r="I172" s="173"/>
      <c r="J172" s="173"/>
      <c r="K172" s="174"/>
      <c r="L172" s="1"/>
    </row>
    <row r="173" spans="1:12" x14ac:dyDescent="0.25">
      <c r="A173" s="192"/>
      <c r="B173" s="173"/>
      <c r="C173" s="173">
        <v>1</v>
      </c>
      <c r="D173" s="173">
        <v>2</v>
      </c>
      <c r="E173" s="173">
        <v>3</v>
      </c>
      <c r="F173" s="173">
        <v>4</v>
      </c>
      <c r="G173" s="173">
        <v>5</v>
      </c>
      <c r="H173" s="173"/>
      <c r="I173" s="173"/>
      <c r="J173" s="173"/>
      <c r="K173" s="174"/>
      <c r="L173" s="1"/>
    </row>
    <row r="174" spans="1:12" x14ac:dyDescent="0.25">
      <c r="A174" s="192"/>
      <c r="B174" s="173"/>
      <c r="C174" s="173" t="s">
        <v>131</v>
      </c>
      <c r="D174" s="173" t="s">
        <v>132</v>
      </c>
      <c r="E174" s="173" t="s">
        <v>133</v>
      </c>
      <c r="F174" s="173" t="s">
        <v>134</v>
      </c>
      <c r="G174" s="173" t="s">
        <v>135</v>
      </c>
      <c r="H174" s="173"/>
      <c r="I174" s="173"/>
      <c r="J174" s="173"/>
      <c r="K174" s="174"/>
      <c r="L174" s="1"/>
    </row>
    <row r="175" spans="1:12" ht="15" customHeight="1" x14ac:dyDescent="0.25">
      <c r="A175" s="192"/>
      <c r="B175" s="173"/>
      <c r="C175" s="913" t="s">
        <v>136</v>
      </c>
      <c r="D175" s="913"/>
      <c r="E175" s="913"/>
      <c r="F175" s="913"/>
      <c r="G175" s="913"/>
      <c r="H175" s="173"/>
      <c r="I175" s="173"/>
      <c r="J175" s="173"/>
      <c r="K175" s="174"/>
      <c r="L175" s="1"/>
    </row>
    <row r="176" spans="1:12" ht="15" customHeight="1" x14ac:dyDescent="0.25">
      <c r="A176" s="192"/>
      <c r="B176" s="173"/>
      <c r="C176" s="913"/>
      <c r="D176" s="913"/>
      <c r="E176" s="913"/>
      <c r="F176" s="913"/>
      <c r="G176" s="913"/>
      <c r="H176" s="173"/>
      <c r="I176" s="173"/>
      <c r="J176" s="173"/>
      <c r="K176" s="174"/>
      <c r="L176" s="1"/>
    </row>
    <row r="177" spans="1:12" ht="15.75" thickBot="1" x14ac:dyDescent="0.3">
      <c r="A177" s="194"/>
      <c r="B177" s="195"/>
      <c r="C177" s="195"/>
      <c r="D177" s="195"/>
      <c r="E177" s="195"/>
      <c r="F177" s="195"/>
      <c r="G177" s="195"/>
      <c r="H177" s="195"/>
      <c r="I177" s="195"/>
      <c r="J177" s="195"/>
      <c r="K177" s="196"/>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142" t="s">
        <v>120</v>
      </c>
      <c r="B180" s="1136" t="str">
        <f>DESCRIPCION!A35</f>
        <v>i</v>
      </c>
      <c r="C180" s="1136"/>
      <c r="D180" s="1136"/>
      <c r="E180" s="1136"/>
      <c r="F180" s="1136"/>
      <c r="G180" s="1136"/>
      <c r="H180" s="1137"/>
      <c r="I180" s="1145" t="s">
        <v>312</v>
      </c>
      <c r="J180" s="1146"/>
      <c r="K180" s="154" t="str">
        <f>IF(J187="x","EXTREMA",IF(J189="x","ALTA",IF(J191="x","MODERADA",IF(J193="x","BAJA",""))))</f>
        <v/>
      </c>
      <c r="L180" s="1"/>
    </row>
    <row r="181" spans="1:12" ht="16.5" thickBot="1" x14ac:dyDescent="0.3">
      <c r="A181" s="1143"/>
      <c r="B181" s="1138"/>
      <c r="C181" s="1138"/>
      <c r="D181" s="1138"/>
      <c r="E181" s="1138"/>
      <c r="F181" s="1138"/>
      <c r="G181" s="1138"/>
      <c r="H181" s="1139"/>
      <c r="I181" s="1140" t="s">
        <v>313</v>
      </c>
      <c r="J181" s="1141"/>
      <c r="K181" s="208" t="str">
        <f>'VALORACIÓN ZONA RIESGO INHERENT'!K172</f>
        <v/>
      </c>
      <c r="L181" s="1"/>
    </row>
    <row r="182" spans="1:12" ht="16.5" thickBot="1" x14ac:dyDescent="0.3">
      <c r="A182" s="1144"/>
      <c r="B182" s="898" t="s">
        <v>314</v>
      </c>
      <c r="C182" s="899"/>
      <c r="D182" s="899"/>
      <c r="E182" s="899"/>
      <c r="F182" s="899"/>
      <c r="G182" s="899"/>
      <c r="H182" s="899"/>
      <c r="I182" s="899"/>
      <c r="J182" s="902"/>
      <c r="K182" s="207" t="e">
        <f>'SOLIDEZ DE LOS CONTROLES'!H39</f>
        <v>#DIV/0!</v>
      </c>
      <c r="L182" s="1"/>
    </row>
    <row r="183" spans="1:12" ht="16.5" thickBot="1" x14ac:dyDescent="0.3">
      <c r="A183" s="318" t="s">
        <v>122</v>
      </c>
      <c r="B183" s="319"/>
      <c r="C183" s="319"/>
      <c r="D183" s="320"/>
      <c r="E183" s="1163"/>
      <c r="F183" s="1164"/>
      <c r="G183" s="1165"/>
      <c r="H183" s="899" t="s">
        <v>136</v>
      </c>
      <c r="I183" s="902"/>
      <c r="J183" s="903"/>
      <c r="K183" s="904"/>
      <c r="L183" s="1"/>
    </row>
    <row r="184" spans="1:12" ht="41.25" customHeight="1" x14ac:dyDescent="0.25">
      <c r="A184" s="192"/>
      <c r="B184" s="173"/>
      <c r="C184" s="193"/>
      <c r="D184" s="173"/>
      <c r="E184" s="173"/>
      <c r="F184" s="173"/>
      <c r="G184" s="173"/>
      <c r="H184" s="173"/>
      <c r="I184" s="173"/>
      <c r="J184" s="188"/>
      <c r="K184" s="189"/>
      <c r="L184" s="1"/>
    </row>
    <row r="185" spans="1:12" ht="40.5" customHeight="1" x14ac:dyDescent="0.25">
      <c r="A185" s="914" t="s">
        <v>122</v>
      </c>
      <c r="B185" s="173">
        <v>5</v>
      </c>
      <c r="C185" s="915"/>
      <c r="D185" s="911"/>
      <c r="E185" s="912"/>
      <c r="F185" s="912"/>
      <c r="G185" s="912"/>
      <c r="H185" s="173"/>
      <c r="I185" s="173"/>
      <c r="J185" s="921" t="s">
        <v>121</v>
      </c>
      <c r="K185" s="922"/>
      <c r="L185" s="1"/>
    </row>
    <row r="186" spans="1:12" x14ac:dyDescent="0.25">
      <c r="A186" s="914"/>
      <c r="B186" s="173" t="s">
        <v>124</v>
      </c>
      <c r="C186" s="916"/>
      <c r="D186" s="911"/>
      <c r="E186" s="912"/>
      <c r="F186" s="912"/>
      <c r="G186" s="912"/>
      <c r="H186" s="173"/>
      <c r="I186" s="173"/>
      <c r="J186" s="175"/>
      <c r="K186" s="176"/>
      <c r="L186" s="1"/>
    </row>
    <row r="187" spans="1:12" ht="27.75" x14ac:dyDescent="0.25">
      <c r="A187" s="914"/>
      <c r="B187" s="173">
        <v>4</v>
      </c>
      <c r="C187" s="957"/>
      <c r="D187" s="911"/>
      <c r="E187" s="911"/>
      <c r="F187" s="920"/>
      <c r="G187" s="912"/>
      <c r="H187" s="173"/>
      <c r="I187" s="173"/>
      <c r="J187" s="179" t="str">
        <f xml:space="preserve"> IF(OR(E185="X",F185="X",G185="x",F187="x",G187="X",F189="X",G189="X",G191="X" ),"x","")</f>
        <v/>
      </c>
      <c r="K187" s="176" t="s">
        <v>123</v>
      </c>
      <c r="L187" s="1"/>
    </row>
    <row r="188" spans="1:12" ht="27.75" x14ac:dyDescent="0.25">
      <c r="A188" s="914"/>
      <c r="B188" s="173" t="s">
        <v>126</v>
      </c>
      <c r="C188" s="958"/>
      <c r="D188" s="911"/>
      <c r="E188" s="911"/>
      <c r="F188" s="920"/>
      <c r="G188" s="912"/>
      <c r="H188" s="173"/>
      <c r="I188" s="173"/>
      <c r="J188" s="180"/>
      <c r="K188" s="176"/>
      <c r="L188" s="1"/>
    </row>
    <row r="189" spans="1:12" ht="27.75" x14ac:dyDescent="0.25">
      <c r="A189" s="914"/>
      <c r="B189" s="173">
        <v>3</v>
      </c>
      <c r="C189" s="905"/>
      <c r="D189" s="909"/>
      <c r="E189" s="910"/>
      <c r="F189" s="920"/>
      <c r="G189" s="912"/>
      <c r="H189" s="173"/>
      <c r="I189" s="173"/>
      <c r="J189" s="181" t="str">
        <f xml:space="preserve"> IF(OR(C185="X",D185="X",D187="x",E187="x",E189="X",F191="X",F193="X",G193="X" ),"x","")</f>
        <v/>
      </c>
      <c r="K189" s="176" t="s">
        <v>125</v>
      </c>
      <c r="L189" s="1"/>
    </row>
    <row r="190" spans="1:12" ht="27.75" x14ac:dyDescent="0.25">
      <c r="A190" s="914"/>
      <c r="B190" s="173" t="s">
        <v>128</v>
      </c>
      <c r="C190" s="906"/>
      <c r="D190" s="909"/>
      <c r="E190" s="911"/>
      <c r="F190" s="920"/>
      <c r="G190" s="912"/>
      <c r="H190" s="173"/>
      <c r="I190" s="173"/>
      <c r="J190" s="182"/>
      <c r="K190" s="176"/>
      <c r="L190" s="1"/>
    </row>
    <row r="191" spans="1:12" ht="27.75" x14ac:dyDescent="0.25">
      <c r="A191" s="914"/>
      <c r="B191" s="173">
        <v>2</v>
      </c>
      <c r="C191" s="905"/>
      <c r="D191" s="907"/>
      <c r="E191" s="908"/>
      <c r="F191" s="910"/>
      <c r="G191" s="912"/>
      <c r="H191" s="173"/>
      <c r="I191" s="173"/>
      <c r="J191" s="183" t="str">
        <f xml:space="preserve"> IF(OR(E191="X",D189="X",C187="x",E193="x" ),"x","")</f>
        <v/>
      </c>
      <c r="K191" s="176" t="s">
        <v>127</v>
      </c>
      <c r="L191" s="1"/>
    </row>
    <row r="192" spans="1:12" ht="27.75" x14ac:dyDescent="0.25">
      <c r="A192" s="914"/>
      <c r="B192" s="173" t="s">
        <v>249</v>
      </c>
      <c r="C192" s="906"/>
      <c r="D192" s="907"/>
      <c r="E192" s="909"/>
      <c r="F192" s="911"/>
      <c r="G192" s="912"/>
      <c r="H192" s="173"/>
      <c r="I192" s="173"/>
      <c r="J192" s="182"/>
      <c r="K192" s="176"/>
      <c r="L192" s="1"/>
    </row>
    <row r="193" spans="1:12" ht="27.75" x14ac:dyDescent="0.25">
      <c r="A193" s="914"/>
      <c r="B193" s="173">
        <v>1</v>
      </c>
      <c r="C193" s="905"/>
      <c r="D193" s="936"/>
      <c r="E193" s="938"/>
      <c r="F193" s="940"/>
      <c r="G193" s="942"/>
      <c r="H193" s="173"/>
      <c r="I193" s="173"/>
      <c r="J193" s="184" t="str">
        <f xml:space="preserve"> IF(OR(C189="X",C191="X",D191="x",D193="x",C193="x" ),"x","")</f>
        <v/>
      </c>
      <c r="K193" s="176" t="s">
        <v>129</v>
      </c>
      <c r="L193" s="1"/>
    </row>
    <row r="194" spans="1:12" x14ac:dyDescent="0.25">
      <c r="A194" s="914"/>
      <c r="B194" s="173" t="s">
        <v>130</v>
      </c>
      <c r="C194" s="935"/>
      <c r="D194" s="937"/>
      <c r="E194" s="939"/>
      <c r="F194" s="941"/>
      <c r="G194" s="943"/>
      <c r="H194" s="173"/>
      <c r="I194" s="173"/>
      <c r="J194" s="173"/>
      <c r="K194" s="174"/>
      <c r="L194" s="1"/>
    </row>
    <row r="195" spans="1:12" x14ac:dyDescent="0.25">
      <c r="A195" s="192"/>
      <c r="B195" s="173"/>
      <c r="C195" s="173">
        <v>1</v>
      </c>
      <c r="D195" s="173">
        <v>2</v>
      </c>
      <c r="E195" s="173">
        <v>3</v>
      </c>
      <c r="F195" s="173">
        <v>4</v>
      </c>
      <c r="G195" s="173">
        <v>5</v>
      </c>
      <c r="H195" s="173"/>
      <c r="I195" s="173"/>
      <c r="J195" s="173"/>
      <c r="K195" s="174"/>
      <c r="L195" s="1"/>
    </row>
    <row r="196" spans="1:12" ht="15" customHeight="1" x14ac:dyDescent="0.25">
      <c r="A196" s="192"/>
      <c r="B196" s="173"/>
      <c r="C196" s="173" t="s">
        <v>131</v>
      </c>
      <c r="D196" s="173" t="s">
        <v>132</v>
      </c>
      <c r="E196" s="173" t="s">
        <v>133</v>
      </c>
      <c r="F196" s="173" t="s">
        <v>134</v>
      </c>
      <c r="G196" s="173" t="s">
        <v>135</v>
      </c>
      <c r="H196" s="173"/>
      <c r="I196" s="173"/>
      <c r="J196" s="173"/>
      <c r="K196" s="174"/>
      <c r="L196" s="1"/>
    </row>
    <row r="197" spans="1:12" ht="15" customHeight="1" x14ac:dyDescent="0.25">
      <c r="A197" s="192"/>
      <c r="B197" s="173"/>
      <c r="C197" s="913" t="s">
        <v>136</v>
      </c>
      <c r="D197" s="913"/>
      <c r="E197" s="913"/>
      <c r="F197" s="913"/>
      <c r="G197" s="913"/>
      <c r="H197" s="173"/>
      <c r="I197" s="173"/>
      <c r="J197" s="173"/>
      <c r="K197" s="174"/>
      <c r="L197" s="1"/>
    </row>
    <row r="198" spans="1:12" x14ac:dyDescent="0.25">
      <c r="A198" s="192"/>
      <c r="B198" s="173"/>
      <c r="C198" s="913"/>
      <c r="D198" s="913"/>
      <c r="E198" s="913"/>
      <c r="F198" s="913"/>
      <c r="G198" s="913"/>
      <c r="H198" s="173"/>
      <c r="I198" s="173"/>
      <c r="J198" s="173"/>
      <c r="K198" s="174"/>
      <c r="L198" s="1"/>
    </row>
    <row r="199" spans="1:12" ht="15.75" thickBot="1" x14ac:dyDescent="0.3">
      <c r="A199" s="83"/>
      <c r="B199" s="84"/>
      <c r="C199" s="84"/>
      <c r="D199" s="84"/>
      <c r="E199" s="84"/>
      <c r="F199" s="84"/>
      <c r="G199" s="84"/>
      <c r="H199" s="84"/>
      <c r="I199" s="84"/>
      <c r="J199" s="84"/>
      <c r="K199" s="85"/>
      <c r="L199" s="1"/>
    </row>
    <row r="200" spans="1:12" ht="15.75" thickBot="1" x14ac:dyDescent="0.3">
      <c r="A200" s="1"/>
      <c r="B200" s="1"/>
      <c r="C200" s="1"/>
      <c r="D200" s="1"/>
      <c r="E200" s="1"/>
      <c r="F200" s="1"/>
      <c r="G200" s="1"/>
      <c r="H200" s="1"/>
      <c r="I200" s="1"/>
      <c r="J200" s="1"/>
      <c r="K200" s="1"/>
      <c r="L200" s="1"/>
    </row>
    <row r="201" spans="1:12" ht="16.5" thickBot="1" x14ac:dyDescent="0.3">
      <c r="A201" s="1142" t="s">
        <v>120</v>
      </c>
      <c r="B201" s="1136" t="str">
        <f>DESCRIPCION!A38</f>
        <v>j</v>
      </c>
      <c r="C201" s="1136"/>
      <c r="D201" s="1136"/>
      <c r="E201" s="1136"/>
      <c r="F201" s="1136"/>
      <c r="G201" s="1136"/>
      <c r="H201" s="1137"/>
      <c r="I201" s="1145" t="s">
        <v>312</v>
      </c>
      <c r="J201" s="1146"/>
      <c r="K201" s="154" t="str">
        <f>IF(J208="x","EXTREMA",IF(J210="x","ALTA",IF(J212="x","MODERADA",IF(J214="x","BAJA",""))))</f>
        <v/>
      </c>
      <c r="L201" s="1"/>
    </row>
    <row r="202" spans="1:12" ht="16.5" thickBot="1" x14ac:dyDescent="0.3">
      <c r="A202" s="1143"/>
      <c r="B202" s="1138"/>
      <c r="C202" s="1138"/>
      <c r="D202" s="1138"/>
      <c r="E202" s="1138"/>
      <c r="F202" s="1138"/>
      <c r="G202" s="1138"/>
      <c r="H202" s="1139"/>
      <c r="I202" s="898" t="s">
        <v>313</v>
      </c>
      <c r="J202" s="902"/>
      <c r="K202" s="207" t="str">
        <f>'VALORACIÓN ZONA RIESGO INHERENT'!K192</f>
        <v/>
      </c>
      <c r="L202" s="1"/>
    </row>
    <row r="203" spans="1:12" ht="16.5" thickBot="1" x14ac:dyDescent="0.3">
      <c r="A203" s="1144"/>
      <c r="B203" s="210" t="s">
        <v>314</v>
      </c>
      <c r="C203" s="211"/>
      <c r="D203" s="211"/>
      <c r="E203" s="211"/>
      <c r="F203" s="211"/>
      <c r="G203" s="211"/>
      <c r="H203" s="211"/>
      <c r="I203" s="211"/>
      <c r="J203" s="212"/>
      <c r="K203" s="207" t="e">
        <f>'SOLIDEZ DE LOS CONTROLES'!H43</f>
        <v>#DIV/0!</v>
      </c>
      <c r="L203" s="1"/>
    </row>
    <row r="204" spans="1:12" ht="16.5" thickBot="1" x14ac:dyDescent="0.3">
      <c r="A204" s="318" t="s">
        <v>122</v>
      </c>
      <c r="B204" s="319"/>
      <c r="C204" s="319"/>
      <c r="D204" s="320"/>
      <c r="E204" s="1163"/>
      <c r="F204" s="1164"/>
      <c r="G204" s="1165"/>
      <c r="H204" s="899" t="s">
        <v>136</v>
      </c>
      <c r="I204" s="902"/>
      <c r="J204" s="903"/>
      <c r="K204" s="904"/>
      <c r="L204" s="1"/>
    </row>
    <row r="205" spans="1:12" ht="41.25" customHeight="1" x14ac:dyDescent="0.25">
      <c r="A205" s="192"/>
      <c r="B205" s="173"/>
      <c r="C205" s="193"/>
      <c r="D205" s="173"/>
      <c r="E205" s="173"/>
      <c r="F205" s="173"/>
      <c r="G205" s="173"/>
      <c r="H205" s="173"/>
      <c r="I205" s="173"/>
      <c r="J205" s="188"/>
      <c r="K205" s="189"/>
      <c r="L205" s="1"/>
    </row>
    <row r="206" spans="1:12" ht="45" customHeight="1" x14ac:dyDescent="0.25">
      <c r="A206" s="914" t="s">
        <v>122</v>
      </c>
      <c r="B206" s="173">
        <v>5</v>
      </c>
      <c r="C206" s="915"/>
      <c r="D206" s="911"/>
      <c r="E206" s="912"/>
      <c r="F206" s="912"/>
      <c r="G206" s="912"/>
      <c r="H206" s="173"/>
      <c r="I206" s="173"/>
      <c r="J206" s="921" t="s">
        <v>121</v>
      </c>
      <c r="K206" s="922"/>
      <c r="L206" s="1"/>
    </row>
    <row r="207" spans="1:12" x14ac:dyDescent="0.25">
      <c r="A207" s="914"/>
      <c r="B207" s="173" t="s">
        <v>124</v>
      </c>
      <c r="C207" s="916"/>
      <c r="D207" s="911"/>
      <c r="E207" s="912"/>
      <c r="F207" s="912"/>
      <c r="G207" s="912"/>
      <c r="H207" s="173"/>
      <c r="I207" s="173"/>
      <c r="J207" s="175"/>
      <c r="K207" s="176"/>
      <c r="L207" s="1"/>
    </row>
    <row r="208" spans="1:12" ht="27.75" x14ac:dyDescent="0.25">
      <c r="A208" s="914"/>
      <c r="B208" s="173">
        <v>4</v>
      </c>
      <c r="C208" s="957"/>
      <c r="D208" s="911"/>
      <c r="E208" s="911"/>
      <c r="F208" s="920"/>
      <c r="G208" s="912"/>
      <c r="H208" s="173"/>
      <c r="I208" s="173"/>
      <c r="J208" s="179" t="str">
        <f xml:space="preserve"> IF(OR(E206="X",F206="X",G206="x",F208="x",G208="X",F210="X",G210="X",G212="X" ),"x","")</f>
        <v/>
      </c>
      <c r="K208" s="176" t="s">
        <v>123</v>
      </c>
      <c r="L208" s="1"/>
    </row>
    <row r="209" spans="1:12" ht="27.75" x14ac:dyDescent="0.25">
      <c r="A209" s="914"/>
      <c r="B209" s="173" t="s">
        <v>126</v>
      </c>
      <c r="C209" s="958"/>
      <c r="D209" s="911"/>
      <c r="E209" s="911"/>
      <c r="F209" s="920"/>
      <c r="G209" s="912"/>
      <c r="H209" s="173"/>
      <c r="I209" s="173"/>
      <c r="J209" s="180"/>
      <c r="K209" s="176"/>
      <c r="L209" s="1"/>
    </row>
    <row r="210" spans="1:12" ht="27.75" x14ac:dyDescent="0.25">
      <c r="A210" s="914"/>
      <c r="B210" s="173">
        <v>3</v>
      </c>
      <c r="C210" s="905"/>
      <c r="D210" s="909"/>
      <c r="E210" s="910"/>
      <c r="F210" s="920"/>
      <c r="G210" s="912"/>
      <c r="H210" s="173"/>
      <c r="I210" s="173"/>
      <c r="J210" s="181" t="str">
        <f xml:space="preserve"> IF(OR(C206="X",D206="X",D208="x",E208="x",E210="X",F212="X",F214="X",G214="X" ),"x","")</f>
        <v/>
      </c>
      <c r="K210" s="176" t="s">
        <v>125</v>
      </c>
      <c r="L210" s="1"/>
    </row>
    <row r="211" spans="1:12" ht="27.75" x14ac:dyDescent="0.25">
      <c r="A211" s="914"/>
      <c r="B211" s="173" t="s">
        <v>128</v>
      </c>
      <c r="C211" s="906"/>
      <c r="D211" s="909"/>
      <c r="E211" s="911"/>
      <c r="F211" s="920"/>
      <c r="G211" s="912"/>
      <c r="H211" s="173"/>
      <c r="I211" s="173"/>
      <c r="J211" s="182"/>
      <c r="K211" s="176"/>
      <c r="L211" s="1"/>
    </row>
    <row r="212" spans="1:12" ht="27.75" x14ac:dyDescent="0.25">
      <c r="A212" s="914"/>
      <c r="B212" s="173">
        <v>2</v>
      </c>
      <c r="C212" s="905"/>
      <c r="D212" s="907"/>
      <c r="E212" s="908"/>
      <c r="F212" s="910"/>
      <c r="G212" s="912"/>
      <c r="H212" s="173"/>
      <c r="I212" s="173"/>
      <c r="J212" s="183" t="str">
        <f xml:space="preserve"> IF(OR(C208="X",D210="X",E212="x",E214="x" ),"x","")</f>
        <v/>
      </c>
      <c r="K212" s="176" t="s">
        <v>127</v>
      </c>
      <c r="L212" s="1"/>
    </row>
    <row r="213" spans="1:12" ht="27.75" x14ac:dyDescent="0.25">
      <c r="A213" s="914"/>
      <c r="B213" s="173" t="s">
        <v>249</v>
      </c>
      <c r="C213" s="906"/>
      <c r="D213" s="907"/>
      <c r="E213" s="909"/>
      <c r="F213" s="911"/>
      <c r="G213" s="912"/>
      <c r="H213" s="173"/>
      <c r="I213" s="173"/>
      <c r="J213" s="182"/>
      <c r="K213" s="176"/>
      <c r="L213" s="1"/>
    </row>
    <row r="214" spans="1:12" ht="27.75" x14ac:dyDescent="0.25">
      <c r="A214" s="914"/>
      <c r="B214" s="173">
        <v>1</v>
      </c>
      <c r="C214" s="905"/>
      <c r="D214" s="936"/>
      <c r="E214" s="938"/>
      <c r="F214" s="940"/>
      <c r="G214" s="942"/>
      <c r="H214" s="173"/>
      <c r="I214" s="173"/>
      <c r="J214" s="184" t="str">
        <f xml:space="preserve"> IF(OR(C210="X",C212="X",D212="x",D214="x",C214="x" ),"x","")</f>
        <v/>
      </c>
      <c r="K214" s="176" t="s">
        <v>129</v>
      </c>
      <c r="L214" s="1"/>
    </row>
    <row r="215" spans="1:12" x14ac:dyDescent="0.25">
      <c r="A215" s="914"/>
      <c r="B215" s="173" t="s">
        <v>130</v>
      </c>
      <c r="C215" s="935"/>
      <c r="D215" s="937"/>
      <c r="E215" s="939"/>
      <c r="F215" s="941"/>
      <c r="G215" s="943"/>
      <c r="H215" s="173"/>
      <c r="I215" s="173"/>
      <c r="J215" s="173"/>
      <c r="K215" s="174"/>
      <c r="L215" s="1"/>
    </row>
    <row r="216" spans="1:12" x14ac:dyDescent="0.25">
      <c r="A216" s="192"/>
      <c r="B216" s="173"/>
      <c r="C216" s="173">
        <v>1</v>
      </c>
      <c r="D216" s="173">
        <v>2</v>
      </c>
      <c r="E216" s="173">
        <v>3</v>
      </c>
      <c r="F216" s="173">
        <v>4</v>
      </c>
      <c r="G216" s="173">
        <v>5</v>
      </c>
      <c r="H216" s="173"/>
      <c r="I216" s="173"/>
      <c r="J216" s="173"/>
      <c r="K216" s="174"/>
      <c r="L216" s="1"/>
    </row>
    <row r="217" spans="1:12" ht="15" customHeight="1" x14ac:dyDescent="0.25">
      <c r="A217" s="192"/>
      <c r="B217" s="173"/>
      <c r="C217" s="173" t="s">
        <v>131</v>
      </c>
      <c r="D217" s="173" t="s">
        <v>132</v>
      </c>
      <c r="E217" s="173" t="s">
        <v>133</v>
      </c>
      <c r="F217" s="173" t="s">
        <v>134</v>
      </c>
      <c r="G217" s="173" t="s">
        <v>135</v>
      </c>
      <c r="H217" s="173"/>
      <c r="I217" s="173"/>
      <c r="J217" s="173"/>
      <c r="K217" s="174"/>
      <c r="L217" s="1"/>
    </row>
    <row r="218" spans="1:12" ht="15" customHeight="1" x14ac:dyDescent="0.25">
      <c r="A218" s="192"/>
      <c r="B218" s="173"/>
      <c r="C218" s="913" t="s">
        <v>136</v>
      </c>
      <c r="D218" s="913"/>
      <c r="E218" s="913"/>
      <c r="F218" s="913"/>
      <c r="G218" s="913"/>
      <c r="H218" s="173"/>
      <c r="I218" s="173"/>
      <c r="J218" s="173"/>
      <c r="K218" s="174"/>
      <c r="L218" s="1"/>
    </row>
    <row r="219" spans="1:12" x14ac:dyDescent="0.25">
      <c r="A219" s="192"/>
      <c r="B219" s="173"/>
      <c r="C219" s="913"/>
      <c r="D219" s="913"/>
      <c r="E219" s="913"/>
      <c r="F219" s="913"/>
      <c r="G219" s="913"/>
      <c r="H219" s="173"/>
      <c r="I219" s="173"/>
      <c r="J219" s="173"/>
      <c r="K219" s="174"/>
      <c r="L219" s="1"/>
    </row>
    <row r="220" spans="1:12" ht="15.75" thickBot="1" x14ac:dyDescent="0.3">
      <c r="A220" s="83"/>
      <c r="B220" s="84"/>
      <c r="C220" s="84"/>
      <c r="D220" s="84"/>
      <c r="E220" s="84"/>
      <c r="F220" s="84"/>
      <c r="G220" s="84"/>
      <c r="H220" s="84"/>
      <c r="I220" s="84"/>
      <c r="J220" s="84"/>
      <c r="K220" s="85"/>
      <c r="L220" s="1"/>
    </row>
    <row r="221" spans="1:12" ht="15.75" x14ac:dyDescent="0.25">
      <c r="A221" s="165"/>
      <c r="B221" s="1156"/>
      <c r="C221" s="1156"/>
      <c r="D221" s="1156"/>
      <c r="E221" s="1156"/>
      <c r="F221" s="1156"/>
      <c r="G221" s="1156"/>
      <c r="H221" s="1156"/>
      <c r="I221" s="1156"/>
      <c r="J221" s="165"/>
      <c r="K221" s="166"/>
      <c r="L221" s="161"/>
    </row>
    <row r="222" spans="1:12" x14ac:dyDescent="0.25">
      <c r="A222" s="161"/>
      <c r="B222" s="161"/>
      <c r="C222" s="161"/>
      <c r="D222" s="161"/>
      <c r="E222" s="161"/>
      <c r="F222" s="161"/>
      <c r="G222" s="161"/>
      <c r="H222" s="161"/>
      <c r="I222" s="161"/>
      <c r="J222" s="161"/>
      <c r="K222" s="161"/>
      <c r="L222" s="161"/>
    </row>
    <row r="223" spans="1:12" x14ac:dyDescent="0.25">
      <c r="A223" s="161"/>
      <c r="B223" s="161"/>
      <c r="C223" s="161"/>
      <c r="D223" s="161"/>
      <c r="E223" s="161"/>
      <c r="F223" s="161"/>
      <c r="G223" s="161"/>
      <c r="H223" s="161"/>
      <c r="I223" s="161"/>
      <c r="J223" s="161"/>
      <c r="K223" s="161"/>
      <c r="L223" s="161"/>
    </row>
    <row r="224" spans="1:12" x14ac:dyDescent="0.25">
      <c r="A224" s="161"/>
      <c r="B224" s="161"/>
      <c r="C224" s="161"/>
      <c r="D224" s="161"/>
      <c r="E224" s="161"/>
      <c r="F224" s="161"/>
      <c r="G224" s="161"/>
      <c r="H224" s="161"/>
      <c r="I224" s="161"/>
      <c r="J224" s="161"/>
      <c r="K224" s="161"/>
      <c r="L224" s="161"/>
    </row>
    <row r="225" spans="1:12" x14ac:dyDescent="0.25">
      <c r="A225" s="1157"/>
      <c r="B225" s="162"/>
      <c r="C225" s="1153"/>
      <c r="D225" s="1153"/>
      <c r="E225" s="1153"/>
      <c r="F225" s="1153"/>
      <c r="G225" s="1153"/>
      <c r="H225" s="161"/>
      <c r="I225" s="161"/>
      <c r="J225" s="1155"/>
      <c r="K225" s="1155"/>
      <c r="L225" s="161"/>
    </row>
    <row r="226" spans="1:12" x14ac:dyDescent="0.25">
      <c r="A226" s="1157"/>
      <c r="B226" s="163"/>
      <c r="C226" s="1153"/>
      <c r="D226" s="1153"/>
      <c r="E226" s="1153"/>
      <c r="F226" s="1153"/>
      <c r="G226" s="1153"/>
      <c r="H226" s="161"/>
      <c r="I226" s="161"/>
      <c r="J226" s="164"/>
      <c r="K226" s="164"/>
      <c r="L226" s="161"/>
    </row>
    <row r="227" spans="1:12" x14ac:dyDescent="0.25">
      <c r="A227" s="1157"/>
      <c r="B227" s="162"/>
      <c r="C227" s="1153"/>
      <c r="D227" s="1153"/>
      <c r="E227" s="1153"/>
      <c r="F227" s="1152"/>
      <c r="G227" s="1153"/>
      <c r="H227" s="161"/>
      <c r="I227" s="161"/>
      <c r="J227" s="164"/>
      <c r="K227" s="167"/>
      <c r="L227" s="161"/>
    </row>
    <row r="228" spans="1:12" x14ac:dyDescent="0.25">
      <c r="A228" s="1157"/>
      <c r="B228" s="163"/>
      <c r="C228" s="1153"/>
      <c r="D228" s="1153"/>
      <c r="E228" s="1153"/>
      <c r="F228" s="1152"/>
      <c r="G228" s="1153"/>
      <c r="H228" s="161"/>
      <c r="I228" s="161"/>
      <c r="J228" s="164"/>
      <c r="K228" s="167"/>
      <c r="L228" s="161"/>
    </row>
    <row r="229" spans="1:12" x14ac:dyDescent="0.25">
      <c r="A229" s="1157"/>
      <c r="B229" s="162"/>
      <c r="C229" s="1153"/>
      <c r="D229" s="1153"/>
      <c r="E229" s="1152"/>
      <c r="F229" s="1152"/>
      <c r="G229" s="1153"/>
      <c r="H229" s="161"/>
      <c r="I229" s="161"/>
      <c r="J229" s="164"/>
      <c r="K229" s="167"/>
      <c r="L229" s="161"/>
    </row>
    <row r="230" spans="1:12" x14ac:dyDescent="0.25">
      <c r="A230" s="1157"/>
      <c r="B230" s="163"/>
      <c r="C230" s="1153"/>
      <c r="D230" s="1153"/>
      <c r="E230" s="1154"/>
      <c r="F230" s="1152"/>
      <c r="G230" s="1153"/>
      <c r="H230" s="161"/>
      <c r="I230" s="161"/>
      <c r="J230" s="164"/>
      <c r="K230" s="167"/>
      <c r="L230" s="161"/>
    </row>
    <row r="231" spans="1:12" x14ac:dyDescent="0.25">
      <c r="A231" s="1157"/>
      <c r="B231" s="162"/>
      <c r="C231" s="1153"/>
      <c r="D231" s="1153"/>
      <c r="E231" s="1152"/>
      <c r="F231" s="1152"/>
      <c r="G231" s="1153"/>
      <c r="H231" s="161"/>
      <c r="I231" s="161"/>
      <c r="J231" s="164"/>
      <c r="K231" s="167"/>
      <c r="L231" s="161"/>
    </row>
    <row r="232" spans="1:12" x14ac:dyDescent="0.25">
      <c r="A232" s="1157"/>
      <c r="B232" s="163"/>
      <c r="C232" s="1153"/>
      <c r="D232" s="1153"/>
      <c r="E232" s="1154"/>
      <c r="F232" s="1154"/>
      <c r="G232" s="1153"/>
      <c r="H232" s="161"/>
      <c r="I232" s="161"/>
      <c r="J232" s="164"/>
      <c r="K232" s="167"/>
      <c r="L232" s="161"/>
    </row>
    <row r="233" spans="1:12" x14ac:dyDescent="0.25">
      <c r="A233" s="1157"/>
      <c r="B233" s="162"/>
      <c r="C233" s="1153"/>
      <c r="D233" s="1153"/>
      <c r="E233" s="1158"/>
      <c r="F233" s="1159"/>
      <c r="G233" s="1153"/>
      <c r="H233" s="161"/>
      <c r="I233" s="161"/>
      <c r="J233" s="164"/>
      <c r="K233" s="167"/>
      <c r="L233" s="161"/>
    </row>
    <row r="234" spans="1:12" x14ac:dyDescent="0.25">
      <c r="A234" s="1157"/>
      <c r="B234" s="163"/>
      <c r="C234" s="1153"/>
      <c r="D234" s="1153"/>
      <c r="E234" s="1153"/>
      <c r="F234" s="1159"/>
      <c r="G234" s="1153"/>
      <c r="H234" s="161"/>
      <c r="I234" s="161"/>
      <c r="J234" s="161"/>
      <c r="K234" s="161"/>
      <c r="L234" s="161"/>
    </row>
    <row r="235" spans="1:12" x14ac:dyDescent="0.25">
      <c r="A235" s="161"/>
      <c r="B235" s="161"/>
      <c r="C235" s="162"/>
      <c r="D235" s="162"/>
      <c r="E235" s="162"/>
      <c r="F235" s="162"/>
      <c r="G235" s="162"/>
      <c r="H235" s="161"/>
      <c r="I235" s="161"/>
      <c r="J235" s="161"/>
      <c r="K235" s="161"/>
      <c r="L235" s="161"/>
    </row>
    <row r="236" spans="1:12" x14ac:dyDescent="0.25">
      <c r="A236" s="161"/>
      <c r="B236" s="161"/>
      <c r="C236" s="162"/>
      <c r="D236" s="162"/>
      <c r="E236" s="162"/>
      <c r="F236" s="162"/>
      <c r="G236" s="162"/>
      <c r="H236" s="161"/>
      <c r="I236" s="161"/>
      <c r="J236" s="161"/>
      <c r="K236" s="161"/>
      <c r="L236" s="161"/>
    </row>
    <row r="237" spans="1:12" x14ac:dyDescent="0.25">
      <c r="A237" s="161"/>
      <c r="B237" s="161"/>
      <c r="C237" s="1151"/>
      <c r="D237" s="1151"/>
      <c r="E237" s="1151"/>
      <c r="F237" s="1151"/>
      <c r="G237" s="1151"/>
      <c r="H237" s="161"/>
      <c r="I237" s="161"/>
      <c r="J237" s="161"/>
      <c r="K237" s="161"/>
      <c r="L237" s="161"/>
    </row>
    <row r="238" spans="1:12" x14ac:dyDescent="0.25">
      <c r="A238" s="161"/>
      <c r="B238" s="161"/>
      <c r="C238" s="1151"/>
      <c r="D238" s="1151"/>
      <c r="E238" s="1151"/>
      <c r="F238" s="1151"/>
      <c r="G238" s="1151"/>
      <c r="H238" s="161"/>
      <c r="I238" s="161"/>
      <c r="J238" s="161"/>
      <c r="K238" s="161"/>
      <c r="L238" s="161"/>
    </row>
    <row r="239" spans="1:12" x14ac:dyDescent="0.25">
      <c r="A239" s="161"/>
      <c r="B239" s="161"/>
      <c r="C239" s="161"/>
      <c r="D239" s="161"/>
      <c r="E239" s="161"/>
      <c r="F239" s="161"/>
      <c r="G239" s="161"/>
      <c r="H239" s="161"/>
      <c r="I239" s="161"/>
      <c r="J239" s="161"/>
      <c r="K239" s="161"/>
      <c r="L239" s="16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Hoja6!$A$1:$A$5</xm:f>
          </x14:formula1>
          <xm:sqref>E14:G14 E35:G35 E56:G56 E77:G77 E98:G98 E119:G119 E140:G140 E161:G161 E183:G183 E204:G204</xm:sqref>
        </x14:dataValidation>
        <x14:dataValidation type="list" allowBlank="1" showInputMessage="1" showErrorMessage="1">
          <x14:formula1>
            <xm:f>Hoja6!$C$1:$C$5</xm:f>
          </x14:formula1>
          <xm:sqref>J14:K14 J35:K35 J56:K56 J77:K77 J98:K98 J119:K119 J140:K140 J161:K161 J183:K183 J204:K204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heetViews>
  <sheetFormatPr baseColWidth="10" defaultRowHeight="15" x14ac:dyDescent="0.25"/>
  <sheetData>
    <row r="1" spans="1:3" x14ac:dyDescent="0.25">
      <c r="A1" t="s">
        <v>412</v>
      </c>
      <c r="C1" t="s">
        <v>131</v>
      </c>
    </row>
    <row r="2" spans="1:3" x14ac:dyDescent="0.25">
      <c r="A2" t="s">
        <v>249</v>
      </c>
      <c r="C2" t="s">
        <v>132</v>
      </c>
    </row>
    <row r="3" spans="1:3" x14ac:dyDescent="0.25">
      <c r="A3" t="s">
        <v>128</v>
      </c>
      <c r="C3" t="s">
        <v>133</v>
      </c>
    </row>
    <row r="4" spans="1:3" x14ac:dyDescent="0.25">
      <c r="A4" t="s">
        <v>126</v>
      </c>
      <c r="C4" t="s">
        <v>134</v>
      </c>
    </row>
    <row r="5" spans="1:3" x14ac:dyDescent="0.25">
      <c r="A5" t="s">
        <v>413</v>
      </c>
      <c r="C5" t="s">
        <v>135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51"/>
  <sheetViews>
    <sheetView tabSelected="1" zoomScale="70" zoomScaleNormal="70" workbookViewId="0">
      <selection activeCell="H12" sqref="H12"/>
    </sheetView>
  </sheetViews>
  <sheetFormatPr baseColWidth="10" defaultColWidth="11.42578125" defaultRowHeight="12.75" x14ac:dyDescent="0.2"/>
  <cols>
    <col min="1" max="1" width="28.140625" style="24" customWidth="1"/>
    <col min="2" max="3" width="18.5703125" style="24" customWidth="1"/>
    <col min="4" max="4" width="32" style="26" customWidth="1"/>
    <col min="5" max="5" width="15.5703125" style="24" customWidth="1"/>
    <col min="6" max="6" width="15" style="24" customWidth="1"/>
    <col min="7" max="7" width="17.28515625" style="24" customWidth="1"/>
    <col min="8" max="8" width="19.5703125" style="24" customWidth="1"/>
    <col min="9" max="9" width="49.42578125" style="24" customWidth="1"/>
    <col min="10" max="10" width="26.140625" style="24" customWidth="1"/>
    <col min="11" max="12" width="13.140625" style="24" customWidth="1"/>
    <col min="13" max="13" width="26.28515625" style="24" customWidth="1"/>
    <col min="14" max="16384" width="11.42578125" style="24"/>
  </cols>
  <sheetData>
    <row r="1" spans="1:13" ht="15.75" customHeight="1" x14ac:dyDescent="0.2">
      <c r="A1" s="1185"/>
      <c r="B1" s="1196" t="s">
        <v>560</v>
      </c>
      <c r="C1" s="1196"/>
      <c r="D1" s="1196"/>
      <c r="E1" s="1196"/>
      <c r="F1" s="1196"/>
      <c r="G1" s="1196"/>
      <c r="H1" s="1196"/>
      <c r="I1" s="1196"/>
      <c r="J1" s="895" t="s">
        <v>544</v>
      </c>
      <c r="K1" s="895"/>
      <c r="L1" s="895"/>
      <c r="M1" s="1199"/>
    </row>
    <row r="2" spans="1:13" ht="15.75" customHeight="1" x14ac:dyDescent="0.2">
      <c r="A2" s="1186"/>
      <c r="B2" s="1197"/>
      <c r="C2" s="1197"/>
      <c r="D2" s="1197"/>
      <c r="E2" s="1197"/>
      <c r="F2" s="1197"/>
      <c r="G2" s="1197"/>
      <c r="H2" s="1197"/>
      <c r="I2" s="1197"/>
      <c r="J2" s="744" t="s">
        <v>539</v>
      </c>
      <c r="K2" s="744"/>
      <c r="L2" s="744"/>
      <c r="M2" s="1200"/>
    </row>
    <row r="3" spans="1:13" ht="15.75" customHeight="1" x14ac:dyDescent="0.2">
      <c r="A3" s="1186"/>
      <c r="B3" s="1197" t="s">
        <v>236</v>
      </c>
      <c r="C3" s="1197"/>
      <c r="D3" s="1197"/>
      <c r="E3" s="1197"/>
      <c r="F3" s="1197"/>
      <c r="G3" s="1197"/>
      <c r="H3" s="1197"/>
      <c r="I3" s="1197"/>
      <c r="J3" s="744" t="s">
        <v>540</v>
      </c>
      <c r="K3" s="744"/>
      <c r="L3" s="744"/>
      <c r="M3" s="1200"/>
    </row>
    <row r="4" spans="1:13" ht="15.75" customHeight="1" x14ac:dyDescent="0.2">
      <c r="A4" s="1186"/>
      <c r="B4" s="1197"/>
      <c r="C4" s="1197"/>
      <c r="D4" s="1197"/>
      <c r="E4" s="1197"/>
      <c r="F4" s="1197"/>
      <c r="G4" s="1197"/>
      <c r="H4" s="1197"/>
      <c r="I4" s="1197"/>
      <c r="J4" s="744" t="s">
        <v>559</v>
      </c>
      <c r="K4" s="744"/>
      <c r="L4" s="744"/>
      <c r="M4" s="1200"/>
    </row>
    <row r="5" spans="1:13" ht="15" customHeight="1" x14ac:dyDescent="0.2">
      <c r="A5" s="1167"/>
      <c r="B5" s="1168"/>
      <c r="C5" s="1168"/>
      <c r="D5" s="1168"/>
      <c r="E5" s="1168"/>
      <c r="F5" s="1168"/>
      <c r="G5" s="1168"/>
      <c r="H5" s="1168"/>
      <c r="I5" s="1168"/>
      <c r="J5" s="1168"/>
      <c r="K5" s="1168"/>
      <c r="L5" s="1168"/>
      <c r="M5" s="1169"/>
    </row>
    <row r="6" spans="1:13" s="25" customFormat="1" ht="15.75" customHeight="1" x14ac:dyDescent="0.2">
      <c r="A6" s="89" t="s">
        <v>237</v>
      </c>
      <c r="B6" s="1172" t="s">
        <v>252</v>
      </c>
      <c r="C6" s="1172"/>
      <c r="D6" s="1172"/>
      <c r="E6" s="1172"/>
      <c r="F6" s="1172"/>
      <c r="G6" s="1172"/>
      <c r="H6" s="1172"/>
      <c r="I6" s="1172"/>
      <c r="J6" s="1172"/>
      <c r="K6" s="1172"/>
      <c r="L6" s="1172"/>
      <c r="M6" s="1173"/>
    </row>
    <row r="7" spans="1:13" s="25" customFormat="1" ht="42.75" customHeight="1" x14ac:dyDescent="0.2">
      <c r="A7" s="89" t="s">
        <v>238</v>
      </c>
      <c r="B7" s="744" t="s">
        <v>253</v>
      </c>
      <c r="C7" s="744"/>
      <c r="D7" s="744"/>
      <c r="E7" s="744"/>
      <c r="F7" s="744"/>
      <c r="G7" s="744"/>
      <c r="H7" s="744"/>
      <c r="I7" s="744"/>
      <c r="J7" s="744"/>
      <c r="K7" s="744"/>
      <c r="L7" s="744"/>
      <c r="M7" s="745"/>
    </row>
    <row r="8" spans="1:13" s="25" customFormat="1" ht="26.25" customHeight="1" thickBot="1" x14ac:dyDescent="0.25">
      <c r="A8" s="1178"/>
      <c r="B8" s="1179"/>
      <c r="C8" s="1179"/>
      <c r="D8" s="1179"/>
      <c r="E8" s="1179"/>
      <c r="F8" s="1179"/>
      <c r="G8" s="1179"/>
      <c r="H8" s="1179"/>
      <c r="I8" s="1179"/>
      <c r="J8" s="1179"/>
      <c r="K8" s="1179"/>
      <c r="L8" s="1179"/>
      <c r="M8" s="1180"/>
    </row>
    <row r="9" spans="1:13" s="88" customFormat="1" ht="40.5" customHeight="1" thickBot="1" x14ac:dyDescent="0.25">
      <c r="A9" s="87" t="s">
        <v>239</v>
      </c>
      <c r="B9" s="64" t="s">
        <v>240</v>
      </c>
      <c r="C9" s="64" t="s">
        <v>74</v>
      </c>
      <c r="D9" s="64" t="s">
        <v>8</v>
      </c>
      <c r="E9" s="63" t="s">
        <v>241</v>
      </c>
      <c r="F9" s="63" t="s">
        <v>242</v>
      </c>
      <c r="G9" s="63" t="s">
        <v>394</v>
      </c>
      <c r="H9" s="63" t="s">
        <v>243</v>
      </c>
      <c r="I9" s="63" t="s">
        <v>244</v>
      </c>
      <c r="J9" s="64" t="s">
        <v>245</v>
      </c>
      <c r="K9" s="64" t="s">
        <v>246</v>
      </c>
      <c r="L9" s="326" t="s">
        <v>247</v>
      </c>
      <c r="M9" s="397" t="s">
        <v>248</v>
      </c>
    </row>
    <row r="10" spans="1:13" s="25" customFormat="1" ht="123" customHeight="1" x14ac:dyDescent="0.2">
      <c r="A10" s="1187" t="str">
        <f>(CONTEXTO!A8&amp;" "&amp;CONTEXTO!A9)</f>
        <v xml:space="preserve">PROCESO: Gestión de Evaluación y  Seguimiento  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10" s="1176" t="str">
        <f>DESCRIPCION!A12</f>
        <v>Socialización inoportuna de los informes emitidos por la Oficina de Control Interno en Comité de Coordinación de Control Interno</v>
      </c>
      <c r="C10" s="1190" t="str">
        <f>'IDENTIFICACION DE RIESGOS G Y C'!J12</f>
        <v>GESTION</v>
      </c>
      <c r="D10" s="392" t="str">
        <f>DESCRIPCION!D12</f>
        <v>Demoras en la entrega de información por parte de las unidades administrativas, en respuesta a los requerimientos de la oficina</v>
      </c>
      <c r="E10" s="1190" t="str">
        <f>'VALORACIÓN ZONA-RIESGO RESIDUAL'!E14:G14</f>
        <v>Rara vez</v>
      </c>
      <c r="F10" s="1170" t="str">
        <f>'VALORACIÓN ZONA-RIESGO RESIDUAL'!J14</f>
        <v>Moderado</v>
      </c>
      <c r="G10" s="1176" t="str">
        <f>'VALORACIÓN ZONA-RIESGO RESIDUAL'!K11</f>
        <v>MODERADA</v>
      </c>
      <c r="H10" s="1174" t="s">
        <v>321</v>
      </c>
      <c r="I10" s="245" t="s">
        <v>525</v>
      </c>
      <c r="J10" s="395" t="str">
        <f>'[2]MAPA DE RIESGO ADMON'!J10</f>
        <v>Acta de Comité de Coordinación de Control Interno.</v>
      </c>
      <c r="K10" s="395" t="str">
        <f>'[2]MAPA DE RIESGO ADMON'!K10</f>
        <v>Jefe de Oficina</v>
      </c>
      <c r="L10" s="384" t="s">
        <v>528</v>
      </c>
      <c r="M10" s="1177" t="s">
        <v>255</v>
      </c>
    </row>
    <row r="11" spans="1:13" s="25" customFormat="1" ht="68.25" customHeight="1" x14ac:dyDescent="0.2">
      <c r="A11" s="1188"/>
      <c r="B11" s="1166"/>
      <c r="C11" s="746"/>
      <c r="D11" s="391" t="str">
        <f>DESCRIPCION!D13</f>
        <v>Ausencia de autonomia e independencia   del Jefe de la Oficina de Control Interno</v>
      </c>
      <c r="E11" s="746"/>
      <c r="F11" s="1171"/>
      <c r="G11" s="1166"/>
      <c r="H11" s="1175"/>
      <c r="I11" s="390" t="s">
        <v>524</v>
      </c>
      <c r="J11" s="393" t="str">
        <f>'[2]MAPA DE RIESGO ADMON'!J12</f>
        <v>Actas de Comité de Coordinación de Control Interno.</v>
      </c>
      <c r="K11" s="393" t="str">
        <f>'[2]MAPA DE RIESGO ADMON'!K12</f>
        <v>Jefe de Oficina</v>
      </c>
      <c r="L11" s="385" t="s">
        <v>527</v>
      </c>
      <c r="M11" s="745"/>
    </row>
    <row r="12" spans="1:13" s="25" customFormat="1" ht="75" customHeight="1" x14ac:dyDescent="0.2">
      <c r="A12" s="1188"/>
      <c r="B12" s="1166"/>
      <c r="C12" s="746"/>
      <c r="D12" s="390"/>
      <c r="E12" s="746"/>
      <c r="F12" s="1171"/>
      <c r="G12" s="1166"/>
      <c r="H12" s="231" t="s">
        <v>251</v>
      </c>
      <c r="I12" s="247" t="s">
        <v>410</v>
      </c>
      <c r="J12" s="393" t="str">
        <f>'[2]MAPA DE RIESGO ADMON'!J13</f>
        <v>Acta de Comité de Coordinación de Control Interno.</v>
      </c>
      <c r="K12" s="393" t="str">
        <f>'[2]MAPA DE RIESGO ADMON'!K13</f>
        <v>Jefe de Oficina</v>
      </c>
      <c r="L12" s="385" t="s">
        <v>527</v>
      </c>
      <c r="M12" s="745"/>
    </row>
    <row r="13" spans="1:13" s="25" customFormat="1" ht="144" customHeight="1" x14ac:dyDescent="0.2">
      <c r="A13" s="1188"/>
      <c r="B13" s="1166" t="str">
        <f>DESCRIPCION!A15</f>
        <v>Presentación inoportuna de informes de ley a entes externos</v>
      </c>
      <c r="C13" s="746" t="str">
        <f>'IDENTIFICACION DE RIESGOS G Y C'!J15</f>
        <v>GESTION</v>
      </c>
      <c r="D13" s="391" t="str">
        <f>DESCRIPCION!D15</f>
        <v>Demoras en la entrega de información por parte de las unidades administrativas, en respuesta a los requerimientos de la oficina.</v>
      </c>
      <c r="E13" s="746" t="str">
        <f>'VALORACIÓN ZONA-RIESGO RESIDUAL'!E35:G35</f>
        <v>Rara vez</v>
      </c>
      <c r="F13" s="1171" t="str">
        <f>'VALORACIÓN ZONA-RIESGO RESIDUAL'!J35</f>
        <v>Moderado</v>
      </c>
      <c r="G13" s="746" t="str">
        <f>'VALORACIÓN ZONA-RIESGO RESIDUAL'!K32</f>
        <v>MODERADA</v>
      </c>
      <c r="H13" s="1181" t="s">
        <v>321</v>
      </c>
      <c r="I13" s="390" t="s">
        <v>470</v>
      </c>
      <c r="J13" s="393" t="str">
        <f>'[2]MAPA DE RIESGO ADMON'!J14</f>
        <v>Acta de Comité de Coordinación de Control Interno.</v>
      </c>
      <c r="K13" s="393" t="str">
        <f>'[2]MAPA DE RIESGO ADMON'!K14</f>
        <v>Jefe de Oficina</v>
      </c>
      <c r="L13" s="386" t="str">
        <f>$L$10</f>
        <v xml:space="preserve">1/02/2021- 30/06/2021. </v>
      </c>
      <c r="M13" s="745" t="s">
        <v>256</v>
      </c>
    </row>
    <row r="14" spans="1:13" s="25" customFormat="1" ht="91.5" customHeight="1" x14ac:dyDescent="0.2">
      <c r="A14" s="1188"/>
      <c r="B14" s="1166"/>
      <c r="C14" s="746"/>
      <c r="D14" s="372" t="str">
        <f>DESCRIPCION!D17</f>
        <v>Cambios normativos en los que establecen responsabilidades a las Oficinas de Control Interno</v>
      </c>
      <c r="E14" s="746"/>
      <c r="F14" s="1171"/>
      <c r="G14" s="746"/>
      <c r="H14" s="1181"/>
      <c r="I14" s="389" t="s">
        <v>490</v>
      </c>
      <c r="J14" s="396" t="s">
        <v>471</v>
      </c>
      <c r="K14" s="393" t="s">
        <v>431</v>
      </c>
      <c r="L14" s="386" t="str">
        <f>$L$13</f>
        <v xml:space="preserve">1/02/2021- 30/06/2021. </v>
      </c>
      <c r="M14" s="745"/>
    </row>
    <row r="15" spans="1:13" s="25" customFormat="1" ht="364.5" customHeight="1" x14ac:dyDescent="0.2">
      <c r="A15" s="1188"/>
      <c r="B15" s="1166"/>
      <c r="C15" s="746"/>
      <c r="D15" s="391" t="str">
        <f>DESCRIPCION!D16</f>
        <v xml:space="preserve">Fallas en aplicativos por congestión  para cargue o reporte de información a entes de control. </v>
      </c>
      <c r="E15" s="746"/>
      <c r="F15" s="1171"/>
      <c r="G15" s="746"/>
      <c r="H15" s="1182"/>
      <c r="I15" s="396" t="s">
        <v>532</v>
      </c>
      <c r="J15" s="393" t="s">
        <v>430</v>
      </c>
      <c r="K15" s="393" t="str">
        <f>$K$14</f>
        <v>Jefe y equipo auditor</v>
      </c>
      <c r="L15" s="385" t="s">
        <v>535</v>
      </c>
      <c r="M15" s="745"/>
    </row>
    <row r="16" spans="1:13" s="25" customFormat="1" ht="87" customHeight="1" x14ac:dyDescent="0.2">
      <c r="A16" s="1188"/>
      <c r="B16" s="1166"/>
      <c r="C16" s="746"/>
      <c r="D16" s="391"/>
      <c r="E16" s="746"/>
      <c r="F16" s="1171"/>
      <c r="G16" s="746"/>
      <c r="H16" s="1183" t="s">
        <v>251</v>
      </c>
      <c r="I16" s="248" t="s">
        <v>411</v>
      </c>
      <c r="J16" s="393" t="str">
        <f>'[2]MAPA DE RIESGO ADMON'!J16</f>
        <v>Oficio remitido al ente de control.</v>
      </c>
      <c r="K16" s="393" t="str">
        <f>$K$15</f>
        <v>Jefe y equipo auditor</v>
      </c>
      <c r="L16" s="385" t="s">
        <v>535</v>
      </c>
      <c r="M16" s="745"/>
    </row>
    <row r="17" spans="1:13" s="25" customFormat="1" ht="95.25" customHeight="1" x14ac:dyDescent="0.2">
      <c r="A17" s="1188"/>
      <c r="B17" s="1166"/>
      <c r="C17" s="746"/>
      <c r="D17" s="390"/>
      <c r="E17" s="746"/>
      <c r="F17" s="1171"/>
      <c r="G17" s="746"/>
      <c r="H17" s="1184"/>
      <c r="I17" s="389" t="s">
        <v>536</v>
      </c>
      <c r="J17" s="393" t="str">
        <f>'[2]MAPA DE RIESGO ADMON'!J17</f>
        <v>Comunicación emitida por el ente de control.</v>
      </c>
      <c r="K17" s="393" t="str">
        <f>'[2]MAPA DE RIESGO ADMON'!K17</f>
        <v>Jefe de Oficina</v>
      </c>
      <c r="L17" s="385" t="str">
        <f>$L$16</f>
        <v>01/02/2021 - 30/11/2021</v>
      </c>
      <c r="M17" s="745"/>
    </row>
    <row r="18" spans="1:13" s="25" customFormat="1" ht="149.25" customHeight="1" x14ac:dyDescent="0.2">
      <c r="A18" s="1188"/>
      <c r="B18" s="1166" t="str">
        <f>DESCRIPCION!A18</f>
        <v>Desvío de los resultados  de la auditoría en beneficio propio o del auditado.</v>
      </c>
      <c r="C18" s="746" t="str">
        <f>'IDENTIFICACION DE RIESGOS G Y C'!J18</f>
        <v>CORRUPCION</v>
      </c>
      <c r="D18" s="391" t="str">
        <f>DESCRIPCION!D18</f>
        <v>Asignación de auditorias a procesos no acordes al perfil profesional del auditor.</v>
      </c>
      <c r="E18" s="746" t="str">
        <f>'VALORACIÓN ZONA-RIESGO RESIDUAL'!E56:G56</f>
        <v>Improbable</v>
      </c>
      <c r="F18" s="1171" t="str">
        <f>'VALORACIÓN ZONA-RIESGO RESIDUAL'!J56</f>
        <v>Mayor</v>
      </c>
      <c r="G18" s="746" t="str">
        <f>'VALORACIÓN ZONA-RIESGO RESIDUAL'!K53</f>
        <v>ALTA</v>
      </c>
      <c r="H18" s="1181" t="s">
        <v>321</v>
      </c>
      <c r="I18" s="675" t="s">
        <v>512</v>
      </c>
      <c r="J18" s="1175" t="s">
        <v>415</v>
      </c>
      <c r="K18" s="1175" t="str">
        <f t="shared" ref="K18" si="0">$K$16</f>
        <v>Jefe y equipo auditor</v>
      </c>
      <c r="L18" s="1201" t="s">
        <v>506</v>
      </c>
      <c r="M18" s="897" t="s">
        <v>254</v>
      </c>
    </row>
    <row r="19" spans="1:13" s="25" customFormat="1" ht="77.25" customHeight="1" x14ac:dyDescent="0.2">
      <c r="A19" s="1188"/>
      <c r="B19" s="1166"/>
      <c r="C19" s="746"/>
      <c r="D19" s="391" t="str">
        <f>DESCRIPCION!D19</f>
        <v>Trafico de influencias.</v>
      </c>
      <c r="E19" s="746"/>
      <c r="F19" s="1171"/>
      <c r="G19" s="746"/>
      <c r="H19" s="1181"/>
      <c r="I19" s="1198"/>
      <c r="J19" s="1175"/>
      <c r="K19" s="1175"/>
      <c r="L19" s="1202"/>
      <c r="M19" s="897"/>
    </row>
    <row r="20" spans="1:13" s="25" customFormat="1" ht="93.75" customHeight="1" x14ac:dyDescent="0.2">
      <c r="A20" s="1188"/>
      <c r="B20" s="1166"/>
      <c r="C20" s="746"/>
      <c r="D20" s="391" t="str">
        <f>DESCRIPCION!D20</f>
        <v>Inobservancia a los líneamientos establecidos en el  Código de Ética del Auditor Interno, estatuto de auditoria y lineamientos  antisoborno establecidos en la politica del  SIG,  en el desarrollo de las auditorías</v>
      </c>
      <c r="E20" s="746"/>
      <c r="F20" s="1171"/>
      <c r="G20" s="746"/>
      <c r="H20" s="1181"/>
      <c r="I20" s="1198"/>
      <c r="J20" s="1175"/>
      <c r="K20" s="1175"/>
      <c r="L20" s="1202"/>
      <c r="M20" s="897"/>
    </row>
    <row r="21" spans="1:13" ht="156" customHeight="1" x14ac:dyDescent="0.2">
      <c r="A21" s="1188"/>
      <c r="B21" s="1166"/>
      <c r="C21" s="746"/>
      <c r="D21" s="400"/>
      <c r="E21" s="746"/>
      <c r="F21" s="1171"/>
      <c r="G21" s="746"/>
      <c r="H21" s="231" t="s">
        <v>251</v>
      </c>
      <c r="I21" s="401" t="s">
        <v>507</v>
      </c>
      <c r="J21" s="393" t="str">
        <f>'[2]MAPA DE RIESGO ADMON'!J21</f>
        <v>Memorando.</v>
      </c>
      <c r="K21" s="393" t="str">
        <f>'[2]MAPA DE RIESGO ADMON'!K21</f>
        <v>Jefe de Oficina</v>
      </c>
      <c r="L21" s="394" t="str">
        <f>$L$18</f>
        <v>01/02/2021  - 31/12/2021</v>
      </c>
      <c r="M21" s="897"/>
    </row>
    <row r="22" spans="1:13" ht="63" customHeight="1" x14ac:dyDescent="0.2">
      <c r="A22" s="1188"/>
      <c r="B22" s="1166" t="str">
        <f>DESCRIPCION!A21</f>
        <v xml:space="preserve">Incumplimiento de ejecución de  actividades programadas en el plan anual de auditorias. </v>
      </c>
      <c r="C22" s="746" t="str">
        <f>'IDENTIFICACION DE RIESGOS G Y C'!J21</f>
        <v>GESTION</v>
      </c>
      <c r="D22" s="391" t="str">
        <f>DESCRIPCION!D21</f>
        <v xml:space="preserve">Incremento de la morbilidad y mortalidad por contagio del virus covid -19. </v>
      </c>
      <c r="E22" s="746" t="str">
        <f>'VALORACIÓN ZONA-RIESGO RESIDUAL'!B82</f>
        <v>Probable</v>
      </c>
      <c r="F22" s="1171" t="str">
        <f>'VALORACIÓN ZONA-RIESGO RESIDUAL'!F90</f>
        <v>Mayor</v>
      </c>
      <c r="G22" s="746" t="str">
        <f>'VALORACIÓN ZONA-RIESGO RESIDUAL'!K74</f>
        <v>MODERADA</v>
      </c>
      <c r="H22" s="1171" t="s">
        <v>321</v>
      </c>
      <c r="I22" s="1192" t="s">
        <v>495</v>
      </c>
      <c r="J22" s="1194" t="s">
        <v>466</v>
      </c>
      <c r="K22" s="1194" t="s">
        <v>431</v>
      </c>
      <c r="L22" s="675" t="s">
        <v>537</v>
      </c>
      <c r="M22" s="897" t="s">
        <v>465</v>
      </c>
    </row>
    <row r="23" spans="1:13" ht="64.5" customHeight="1" x14ac:dyDescent="0.2">
      <c r="A23" s="1188"/>
      <c r="B23" s="1166"/>
      <c r="C23" s="746"/>
      <c r="D23" s="391" t="str">
        <f>DESCRIPCION!D22</f>
        <v xml:space="preserve">Ausencia de vacuna contra el covid -19 y de medicamentos antivirales </v>
      </c>
      <c r="E23" s="746"/>
      <c r="F23" s="1171"/>
      <c r="G23" s="746"/>
      <c r="H23" s="1171"/>
      <c r="I23" s="1193"/>
      <c r="J23" s="1195"/>
      <c r="K23" s="1195"/>
      <c r="L23" s="1195"/>
      <c r="M23" s="897"/>
    </row>
    <row r="24" spans="1:13" ht="57.75" customHeight="1" x14ac:dyDescent="0.2">
      <c r="A24" s="1188"/>
      <c r="B24" s="1166"/>
      <c r="C24" s="746"/>
      <c r="D24" s="391" t="str">
        <f>'SOLIDEZ DE LOS CONTROLES'!B24</f>
        <v>Propagación del coronavirus covid -19 a pesar de los esfuerzos estatales y de la sociedad</v>
      </c>
      <c r="E24" s="746"/>
      <c r="F24" s="1171"/>
      <c r="G24" s="746"/>
      <c r="H24" s="1171"/>
      <c r="I24" s="1193"/>
      <c r="J24" s="1195"/>
      <c r="K24" s="1195"/>
      <c r="L24" s="1195"/>
      <c r="M24" s="897"/>
    </row>
    <row r="25" spans="1:13" ht="125.25" customHeight="1" x14ac:dyDescent="0.2">
      <c r="A25" s="1188"/>
      <c r="B25" s="1166"/>
      <c r="C25" s="746"/>
      <c r="D25" s="391" t="str">
        <f>'SOLIDEZ DE LOS CONTROLES'!B26</f>
        <v xml:space="preserve">Demoras  o  ausencia  en la entrega de elementos de protección personal para prevenir contagio biológico por covid - 19, por parte de la Dirección de Talento Humano, quien lidera el programa de seguridad y salud en el trabajo. </v>
      </c>
      <c r="E25" s="746"/>
      <c r="F25" s="1171"/>
      <c r="G25" s="746"/>
      <c r="H25" s="1171"/>
      <c r="I25" s="1193"/>
      <c r="J25" s="1195"/>
      <c r="K25" s="1195"/>
      <c r="L25" s="1195"/>
      <c r="M25" s="897"/>
    </row>
    <row r="26" spans="1:13" ht="155.25" customHeight="1" x14ac:dyDescent="0.2">
      <c r="A26" s="1188"/>
      <c r="B26" s="1166"/>
      <c r="C26" s="746"/>
      <c r="D26" s="391" t="str">
        <f>'SOLIDEZ DE LOS CONTROLES'!B25</f>
        <v>Dificultad para acceder a las evidencias físicas y de las visitas de verificación en el desarrollo de auditorias. ( pandemia covid - 19)</v>
      </c>
      <c r="E26" s="746"/>
      <c r="F26" s="1171"/>
      <c r="G26" s="746"/>
      <c r="H26" s="1171"/>
      <c r="I26" s="383" t="s">
        <v>534</v>
      </c>
      <c r="J26" s="393" t="s">
        <v>469</v>
      </c>
      <c r="K26" s="393" t="s">
        <v>468</v>
      </c>
      <c r="L26" s="394" t="str">
        <f>$L$18</f>
        <v>01/02/2021  - 31/12/2021</v>
      </c>
      <c r="M26" s="897"/>
    </row>
    <row r="27" spans="1:13" ht="87.75" customHeight="1" thickBot="1" x14ac:dyDescent="0.25">
      <c r="A27" s="1189"/>
      <c r="B27" s="1206"/>
      <c r="C27" s="1191"/>
      <c r="D27" s="249"/>
      <c r="E27" s="1191"/>
      <c r="F27" s="1203"/>
      <c r="G27" s="1191"/>
      <c r="H27" s="232" t="s">
        <v>251</v>
      </c>
      <c r="I27" s="250" t="s">
        <v>479</v>
      </c>
      <c r="J27" s="251" t="s">
        <v>467</v>
      </c>
      <c r="K27" s="251" t="s">
        <v>468</v>
      </c>
      <c r="L27" s="402" t="str">
        <f>$L$18</f>
        <v>01/02/2021  - 31/12/2021</v>
      </c>
      <c r="M27" s="1204"/>
    </row>
    <row r="28" spans="1:13" ht="117.75" customHeight="1" x14ac:dyDescent="0.2">
      <c r="A28" s="344"/>
      <c r="B28" s="1205">
        <f>DESCRIPCION!A24</f>
        <v>0</v>
      </c>
      <c r="C28" s="765" t="str">
        <f>'IDENTIFICACION DE RIESGOS G Y C'!J21</f>
        <v>GESTION</v>
      </c>
      <c r="D28" s="398"/>
      <c r="E28" s="765">
        <f>'VALORACIÓN ZONA-RIESGO RESIDUAL'!E98:G98</f>
        <v>0</v>
      </c>
      <c r="F28" s="727">
        <f>'VALORACIÓN ZONA-RIESGO RESIDUAL'!J98</f>
        <v>0</v>
      </c>
      <c r="G28" s="765" t="str">
        <f>'VALORACIÓN ZONA-RIESGO RESIDUAL'!K95</f>
        <v/>
      </c>
      <c r="H28" s="727"/>
      <c r="I28" s="399"/>
      <c r="J28" s="1207"/>
      <c r="K28" s="1208"/>
      <c r="L28" s="1209"/>
      <c r="M28" s="1210"/>
    </row>
    <row r="29" spans="1:13" ht="164.25" customHeight="1" x14ac:dyDescent="0.2">
      <c r="A29" s="344"/>
      <c r="B29" s="1166"/>
      <c r="C29" s="746"/>
      <c r="D29" s="110"/>
      <c r="E29" s="746"/>
      <c r="F29" s="1171"/>
      <c r="G29" s="746"/>
      <c r="H29" s="1171"/>
      <c r="I29" s="246"/>
      <c r="J29" s="1175"/>
      <c r="K29" s="1208"/>
      <c r="L29" s="1202"/>
      <c r="M29" s="1211"/>
    </row>
    <row r="30" spans="1:13" ht="80.25" customHeight="1" x14ac:dyDescent="0.2">
      <c r="A30" s="344"/>
      <c r="B30" s="1166"/>
      <c r="C30" s="746"/>
      <c r="D30" s="110" t="e">
        <f>DESCRIPCION!#REF!</f>
        <v>#REF!</v>
      </c>
      <c r="E30" s="746"/>
      <c r="F30" s="1171"/>
      <c r="G30" s="746"/>
      <c r="H30" s="1171"/>
      <c r="I30" s="246"/>
      <c r="J30" s="1175"/>
      <c r="K30" s="1207"/>
      <c r="L30" s="1202"/>
      <c r="M30" s="1211"/>
    </row>
    <row r="31" spans="1:13" ht="82.5" customHeight="1" thickBot="1" x14ac:dyDescent="0.25">
      <c r="A31" s="344"/>
      <c r="B31" s="1206"/>
      <c r="C31" s="1191"/>
      <c r="D31" s="249"/>
      <c r="E31" s="1191"/>
      <c r="F31" s="1203"/>
      <c r="G31" s="1191"/>
      <c r="H31" s="232" t="s">
        <v>251</v>
      </c>
      <c r="I31" s="250"/>
      <c r="J31" s="251"/>
      <c r="K31" s="251"/>
      <c r="L31" s="387"/>
      <c r="M31" s="1212"/>
    </row>
    <row r="32" spans="1:13" ht="95.25" customHeight="1" x14ac:dyDescent="0.2">
      <c r="A32" s="344"/>
      <c r="B32" s="1166" t="str">
        <f>DESCRIPCION!A26</f>
        <v>f</v>
      </c>
      <c r="C32" s="746" t="str">
        <f>'IDENTIFICACION DE RIESGOS G Y C'!J27</f>
        <v xml:space="preserve"> </v>
      </c>
      <c r="D32" s="110">
        <f>DESCRIPCION!D26</f>
        <v>0</v>
      </c>
      <c r="E32" s="746">
        <f>'VALORACIÓN ZONA-RIESGO RESIDUAL'!E119:G119</f>
        <v>0</v>
      </c>
      <c r="F32" s="1171">
        <f>'VALORACIÓN ZONA-RIESGO RESIDUAL'!J119</f>
        <v>0</v>
      </c>
      <c r="G32" s="746" t="str">
        <f>'VALORACIÓN ZONA-RIESGO RESIDUAL'!K116</f>
        <v/>
      </c>
      <c r="H32" s="1171"/>
      <c r="I32" s="246"/>
      <c r="J32" s="1175"/>
      <c r="K32" s="696"/>
      <c r="L32" s="1202"/>
      <c r="M32" s="1211"/>
    </row>
    <row r="33" spans="1:13" ht="93.75" customHeight="1" x14ac:dyDescent="0.2">
      <c r="A33" s="344"/>
      <c r="B33" s="1166"/>
      <c r="C33" s="746"/>
      <c r="D33" s="110">
        <f>DESCRIPCION!D27</f>
        <v>0</v>
      </c>
      <c r="E33" s="746"/>
      <c r="F33" s="1171"/>
      <c r="G33" s="746"/>
      <c r="H33" s="1171"/>
      <c r="I33" s="246"/>
      <c r="J33" s="1175"/>
      <c r="K33" s="1208"/>
      <c r="L33" s="1202"/>
      <c r="M33" s="1211"/>
    </row>
    <row r="34" spans="1:13" ht="91.5" customHeight="1" x14ac:dyDescent="0.2">
      <c r="A34" s="344"/>
      <c r="B34" s="1166"/>
      <c r="C34" s="746"/>
      <c r="D34" s="110">
        <f>DESCRIPCION!D28</f>
        <v>0</v>
      </c>
      <c r="E34" s="746"/>
      <c r="F34" s="1171"/>
      <c r="G34" s="746"/>
      <c r="H34" s="1171"/>
      <c r="I34" s="246"/>
      <c r="J34" s="1175"/>
      <c r="K34" s="1207"/>
      <c r="L34" s="1202"/>
      <c r="M34" s="1211"/>
    </row>
    <row r="35" spans="1:13" ht="75" customHeight="1" thickBot="1" x14ac:dyDescent="0.25">
      <c r="A35" s="344"/>
      <c r="B35" s="1206"/>
      <c r="C35" s="1191"/>
      <c r="D35" s="249"/>
      <c r="E35" s="1191"/>
      <c r="F35" s="1203"/>
      <c r="G35" s="1191"/>
      <c r="H35" s="232" t="s">
        <v>251</v>
      </c>
      <c r="I35" s="250"/>
      <c r="J35" s="251"/>
      <c r="K35" s="251"/>
      <c r="L35" s="251"/>
      <c r="M35" s="1212"/>
    </row>
    <row r="36" spans="1:13" ht="89.25" customHeight="1" x14ac:dyDescent="0.2">
      <c r="A36" s="344"/>
      <c r="B36" s="1166" t="str">
        <f>DESCRIPCION!A29</f>
        <v>g</v>
      </c>
      <c r="C36" s="746" t="str">
        <f>'IDENTIFICACION DE RIESGOS G Y C'!J30</f>
        <v xml:space="preserve"> </v>
      </c>
      <c r="D36" s="110">
        <f>DESCRIPCION!D29</f>
        <v>0</v>
      </c>
      <c r="E36" s="746">
        <f>'VALORACIÓN ZONA-RIESGO RESIDUAL'!E140:G140</f>
        <v>0</v>
      </c>
      <c r="F36" s="1171">
        <f>'VALORACIÓN ZONA-RIESGO RESIDUAL'!J140</f>
        <v>0</v>
      </c>
      <c r="G36" s="746" t="str">
        <f>'VALORACIÓN ZONA-RIESGO RESIDUAL'!K137</f>
        <v/>
      </c>
      <c r="H36" s="1171"/>
      <c r="I36" s="246"/>
      <c r="J36" s="1175"/>
      <c r="K36" s="696"/>
      <c r="L36" s="1175"/>
      <c r="M36" s="1211"/>
    </row>
    <row r="37" spans="1:13" ht="95.25" customHeight="1" x14ac:dyDescent="0.2">
      <c r="A37" s="344"/>
      <c r="B37" s="1166"/>
      <c r="C37" s="746"/>
      <c r="D37" s="110">
        <f>DESCRIPCION!D30</f>
        <v>0</v>
      </c>
      <c r="E37" s="746"/>
      <c r="F37" s="1171"/>
      <c r="G37" s="746"/>
      <c r="H37" s="1171"/>
      <c r="I37" s="246"/>
      <c r="J37" s="1175"/>
      <c r="K37" s="1208"/>
      <c r="L37" s="1175"/>
      <c r="M37" s="1211"/>
    </row>
    <row r="38" spans="1:13" ht="92.25" customHeight="1" x14ac:dyDescent="0.2">
      <c r="A38" s="344"/>
      <c r="B38" s="1166"/>
      <c r="C38" s="746"/>
      <c r="D38" s="110">
        <f>DESCRIPCION!D31</f>
        <v>0</v>
      </c>
      <c r="E38" s="746"/>
      <c r="F38" s="1171"/>
      <c r="G38" s="746"/>
      <c r="H38" s="1171"/>
      <c r="I38" s="246"/>
      <c r="J38" s="1175"/>
      <c r="K38" s="1207"/>
      <c r="L38" s="1175"/>
      <c r="M38" s="1211"/>
    </row>
    <row r="39" spans="1:13" ht="90" customHeight="1" thickBot="1" x14ac:dyDescent="0.25">
      <c r="A39" s="344"/>
      <c r="B39" s="1206"/>
      <c r="C39" s="1191"/>
      <c r="D39" s="249"/>
      <c r="E39" s="1191"/>
      <c r="F39" s="1203"/>
      <c r="G39" s="1191"/>
      <c r="H39" s="232" t="s">
        <v>251</v>
      </c>
      <c r="I39" s="250"/>
      <c r="J39" s="251"/>
      <c r="K39" s="251"/>
      <c r="L39" s="251"/>
      <c r="M39" s="1212"/>
    </row>
    <row r="40" spans="1:13" ht="96.75" customHeight="1" x14ac:dyDescent="0.2">
      <c r="A40" s="344"/>
      <c r="B40" s="1166" t="str">
        <f>DESCRIPCION!A32</f>
        <v>h</v>
      </c>
      <c r="C40" s="746" t="str">
        <f>'IDENTIFICACION DE RIESGOS G Y C'!J33</f>
        <v xml:space="preserve"> </v>
      </c>
      <c r="D40" s="110">
        <f>DESCRIPCION!D32</f>
        <v>0</v>
      </c>
      <c r="E40" s="746">
        <f>'VALORACIÓN ZONA-RIESGO RESIDUAL'!E161:G161</f>
        <v>0</v>
      </c>
      <c r="F40" s="1171">
        <f>'VALORACIÓN ZONA-RIESGO RESIDUAL'!J161</f>
        <v>0</v>
      </c>
      <c r="G40" s="746" t="str">
        <f>'VALORACIÓN ZONA-RIESGO RESIDUAL'!K158</f>
        <v/>
      </c>
      <c r="H40" s="1171"/>
      <c r="I40" s="246"/>
      <c r="J40" s="1175"/>
      <c r="K40" s="696"/>
      <c r="L40" s="1175"/>
      <c r="M40" s="1211"/>
    </row>
    <row r="41" spans="1:13" ht="83.25" customHeight="1" x14ac:dyDescent="0.2">
      <c r="A41" s="344"/>
      <c r="B41" s="1166"/>
      <c r="C41" s="746"/>
      <c r="D41" s="110">
        <f>DESCRIPCION!D33</f>
        <v>0</v>
      </c>
      <c r="E41" s="746"/>
      <c r="F41" s="1171"/>
      <c r="G41" s="746"/>
      <c r="H41" s="1171"/>
      <c r="I41" s="246"/>
      <c r="J41" s="1175"/>
      <c r="K41" s="1208"/>
      <c r="L41" s="1175"/>
      <c r="M41" s="1211"/>
    </row>
    <row r="42" spans="1:13" ht="87.75" customHeight="1" x14ac:dyDescent="0.2">
      <c r="A42" s="344"/>
      <c r="B42" s="1166"/>
      <c r="C42" s="746"/>
      <c r="D42" s="110">
        <f>DESCRIPCION!D34</f>
        <v>0</v>
      </c>
      <c r="E42" s="746"/>
      <c r="F42" s="1171"/>
      <c r="G42" s="746"/>
      <c r="H42" s="1171"/>
      <c r="I42" s="246"/>
      <c r="J42" s="1175"/>
      <c r="K42" s="1207"/>
      <c r="L42" s="1175"/>
      <c r="M42" s="1211"/>
    </row>
    <row r="43" spans="1:13" ht="96" customHeight="1" thickBot="1" x14ac:dyDescent="0.25">
      <c r="A43" s="344"/>
      <c r="B43" s="1206"/>
      <c r="C43" s="1191"/>
      <c r="D43" s="249"/>
      <c r="E43" s="1191"/>
      <c r="F43" s="1203"/>
      <c r="G43" s="1191"/>
      <c r="H43" s="232" t="s">
        <v>251</v>
      </c>
      <c r="I43" s="250"/>
      <c r="J43" s="251"/>
      <c r="K43" s="251"/>
      <c r="L43" s="251"/>
      <c r="M43" s="1212"/>
    </row>
    <row r="44" spans="1:13" ht="97.5" customHeight="1" x14ac:dyDescent="0.2">
      <c r="A44" s="344"/>
      <c r="B44" s="1166" t="str">
        <f>DESCRIPCION!A35</f>
        <v>i</v>
      </c>
      <c r="C44" s="746" t="str">
        <f>'IDENTIFICACION DE RIESGOS G Y C'!J36</f>
        <v xml:space="preserve"> </v>
      </c>
      <c r="D44" s="110">
        <f>DESCRIPCION!D35</f>
        <v>0</v>
      </c>
      <c r="E44" s="746">
        <f>'VALORACIÓN ZONA-RIESGO RESIDUAL'!E183:G183</f>
        <v>0</v>
      </c>
      <c r="F44" s="1171">
        <f>'VALORACIÓN ZONA-RIESGO RESIDUAL'!J183</f>
        <v>0</v>
      </c>
      <c r="G44" s="746">
        <f>'VALORACIÓN ZONA-RIESGO RESIDUAL'!K179</f>
        <v>0</v>
      </c>
      <c r="H44" s="1171"/>
      <c r="I44" s="246"/>
      <c r="J44" s="1175"/>
      <c r="K44" s="696"/>
      <c r="L44" s="1175"/>
      <c r="M44" s="1211"/>
    </row>
    <row r="45" spans="1:13" ht="91.5" customHeight="1" x14ac:dyDescent="0.2">
      <c r="A45" s="344"/>
      <c r="B45" s="1166"/>
      <c r="C45" s="746"/>
      <c r="D45" s="110">
        <f>DESCRIPCION!D36</f>
        <v>0</v>
      </c>
      <c r="E45" s="746"/>
      <c r="F45" s="1171"/>
      <c r="G45" s="746"/>
      <c r="H45" s="1171"/>
      <c r="I45" s="246"/>
      <c r="J45" s="1175"/>
      <c r="K45" s="1208"/>
      <c r="L45" s="1175"/>
      <c r="M45" s="1211"/>
    </row>
    <row r="46" spans="1:13" ht="77.25" customHeight="1" x14ac:dyDescent="0.2">
      <c r="A46" s="344"/>
      <c r="B46" s="1166"/>
      <c r="C46" s="746"/>
      <c r="D46" s="110">
        <f>DESCRIPCION!D37</f>
        <v>0</v>
      </c>
      <c r="E46" s="746"/>
      <c r="F46" s="1171"/>
      <c r="G46" s="746"/>
      <c r="H46" s="1171"/>
      <c r="I46" s="246"/>
      <c r="J46" s="1175"/>
      <c r="K46" s="1207"/>
      <c r="L46" s="1175"/>
      <c r="M46" s="1211"/>
    </row>
    <row r="47" spans="1:13" ht="75" customHeight="1" thickBot="1" x14ac:dyDescent="0.25">
      <c r="A47" s="344"/>
      <c r="B47" s="1206"/>
      <c r="C47" s="1191"/>
      <c r="D47" s="249"/>
      <c r="E47" s="1191"/>
      <c r="F47" s="1203"/>
      <c r="G47" s="1191"/>
      <c r="H47" s="232" t="s">
        <v>251</v>
      </c>
      <c r="I47" s="250"/>
      <c r="J47" s="251"/>
      <c r="K47" s="251"/>
      <c r="L47" s="251"/>
      <c r="M47" s="1212"/>
    </row>
    <row r="48" spans="1:13" ht="93.75" customHeight="1" x14ac:dyDescent="0.2">
      <c r="A48" s="344"/>
      <c r="B48" s="1166" t="str">
        <f>DESCRIPCION!A38</f>
        <v>j</v>
      </c>
      <c r="C48" s="746" t="str">
        <f>'IDENTIFICACION DE RIESGOS G Y C'!J39</f>
        <v xml:space="preserve"> </v>
      </c>
      <c r="D48" s="110">
        <f>DESCRIPCION!D38</f>
        <v>0</v>
      </c>
      <c r="E48" s="746">
        <f>'VALORACIÓN ZONA-RIESGO RESIDUAL'!E204:G204</f>
        <v>0</v>
      </c>
      <c r="F48" s="1171">
        <f>'VALORACIÓN ZONA-RIESGO RESIDUAL'!J204</f>
        <v>0</v>
      </c>
      <c r="G48" s="746">
        <f>'VALORACIÓN ZONA-RIESGO RESIDUAL'!K200</f>
        <v>0</v>
      </c>
      <c r="H48" s="1171"/>
      <c r="I48" s="246"/>
      <c r="J48" s="1175"/>
      <c r="K48" s="696"/>
      <c r="L48" s="1175"/>
      <c r="M48" s="1211"/>
    </row>
    <row r="49" spans="1:13" ht="93.75" customHeight="1" x14ac:dyDescent="0.2">
      <c r="A49" s="344"/>
      <c r="B49" s="1166"/>
      <c r="C49" s="746"/>
      <c r="D49" s="110">
        <f>DESCRIPCION!D39</f>
        <v>0</v>
      </c>
      <c r="E49" s="746"/>
      <c r="F49" s="1171"/>
      <c r="G49" s="746"/>
      <c r="H49" s="1171"/>
      <c r="I49" s="246"/>
      <c r="J49" s="1175"/>
      <c r="K49" s="1208"/>
      <c r="L49" s="1175"/>
      <c r="M49" s="1211"/>
    </row>
    <row r="50" spans="1:13" ht="101.25" customHeight="1" x14ac:dyDescent="0.2">
      <c r="A50" s="344"/>
      <c r="B50" s="1166"/>
      <c r="C50" s="746"/>
      <c r="D50" s="110">
        <f>DESCRIPCION!D40</f>
        <v>0</v>
      </c>
      <c r="E50" s="746"/>
      <c r="F50" s="1171"/>
      <c r="G50" s="746"/>
      <c r="H50" s="1171"/>
      <c r="I50" s="246"/>
      <c r="J50" s="1175"/>
      <c r="K50" s="1207"/>
      <c r="L50" s="1175"/>
      <c r="M50" s="1211"/>
    </row>
    <row r="51" spans="1:13" ht="100.5" customHeight="1" thickBot="1" x14ac:dyDescent="0.25">
      <c r="A51" s="345"/>
      <c r="B51" s="1206"/>
      <c r="C51" s="1191"/>
      <c r="D51" s="249"/>
      <c r="E51" s="1191"/>
      <c r="F51" s="1203"/>
      <c r="G51" s="1191"/>
      <c r="H51" s="232" t="s">
        <v>251</v>
      </c>
      <c r="I51" s="250"/>
      <c r="J51" s="251"/>
      <c r="K51" s="251"/>
      <c r="L51" s="251"/>
      <c r="M51" s="1212"/>
    </row>
  </sheetData>
  <sheetProtection selectLockedCells="1"/>
  <mergeCells count="110">
    <mergeCell ref="K40:K42"/>
    <mergeCell ref="L40:L42"/>
    <mergeCell ref="B40:B43"/>
    <mergeCell ref="C40:C43"/>
    <mergeCell ref="E40:E43"/>
    <mergeCell ref="F40:F43"/>
    <mergeCell ref="G40:G43"/>
    <mergeCell ref="M48:M51"/>
    <mergeCell ref="H48:H50"/>
    <mergeCell ref="J48:J50"/>
    <mergeCell ref="K48:K50"/>
    <mergeCell ref="L48:L50"/>
    <mergeCell ref="B48:B51"/>
    <mergeCell ref="C48:C51"/>
    <mergeCell ref="E48:E51"/>
    <mergeCell ref="F48:F51"/>
    <mergeCell ref="G48:G51"/>
    <mergeCell ref="M40:M43"/>
    <mergeCell ref="B44:B47"/>
    <mergeCell ref="C44:C47"/>
    <mergeCell ref="E44:E47"/>
    <mergeCell ref="F44:F47"/>
    <mergeCell ref="G44:G47"/>
    <mergeCell ref="H44:H46"/>
    <mergeCell ref="J44:J46"/>
    <mergeCell ref="K44:K46"/>
    <mergeCell ref="L44:L46"/>
    <mergeCell ref="M44:M47"/>
    <mergeCell ref="H40:H42"/>
    <mergeCell ref="J40:J42"/>
    <mergeCell ref="M32:M35"/>
    <mergeCell ref="B36:B39"/>
    <mergeCell ref="C36:C39"/>
    <mergeCell ref="E36:E39"/>
    <mergeCell ref="F36:F39"/>
    <mergeCell ref="G36:G39"/>
    <mergeCell ref="H36:H38"/>
    <mergeCell ref="J36:J38"/>
    <mergeCell ref="K36:K38"/>
    <mergeCell ref="L36:L38"/>
    <mergeCell ref="M36:M39"/>
    <mergeCell ref="H32:H34"/>
    <mergeCell ref="J32:J34"/>
    <mergeCell ref="K32:K34"/>
    <mergeCell ref="L32:L34"/>
    <mergeCell ref="B32:B35"/>
    <mergeCell ref="C32:C35"/>
    <mergeCell ref="E32:E35"/>
    <mergeCell ref="F32:F35"/>
    <mergeCell ref="G32:G35"/>
    <mergeCell ref="M22:M27"/>
    <mergeCell ref="B28:B31"/>
    <mergeCell ref="C28:C31"/>
    <mergeCell ref="E28:E31"/>
    <mergeCell ref="F28:F31"/>
    <mergeCell ref="G28:G31"/>
    <mergeCell ref="H28:H30"/>
    <mergeCell ref="J28:J30"/>
    <mergeCell ref="K28:K30"/>
    <mergeCell ref="L28:L30"/>
    <mergeCell ref="M28:M31"/>
    <mergeCell ref="H22:H26"/>
    <mergeCell ref="B22:B27"/>
    <mergeCell ref="C22:C27"/>
    <mergeCell ref="E22:E27"/>
    <mergeCell ref="F22:F27"/>
    <mergeCell ref="B1:I2"/>
    <mergeCell ref="B3:I4"/>
    <mergeCell ref="C13:C17"/>
    <mergeCell ref="I18:I20"/>
    <mergeCell ref="M1:M4"/>
    <mergeCell ref="B18:B21"/>
    <mergeCell ref="F18:F21"/>
    <mergeCell ref="G18:G21"/>
    <mergeCell ref="K18:K20"/>
    <mergeCell ref="L18:L20"/>
    <mergeCell ref="A10:A27"/>
    <mergeCell ref="E10:E12"/>
    <mergeCell ref="C10:C12"/>
    <mergeCell ref="B10:B12"/>
    <mergeCell ref="G22:G27"/>
    <mergeCell ref="I22:I25"/>
    <mergeCell ref="J22:J25"/>
    <mergeCell ref="K22:K25"/>
    <mergeCell ref="L22:L25"/>
    <mergeCell ref="H18:H20"/>
    <mergeCell ref="M18:M21"/>
    <mergeCell ref="M13:M17"/>
    <mergeCell ref="B13:B17"/>
    <mergeCell ref="J3:L3"/>
    <mergeCell ref="J4:L4"/>
    <mergeCell ref="A5:M5"/>
    <mergeCell ref="F10:F12"/>
    <mergeCell ref="E13:E17"/>
    <mergeCell ref="B6:M6"/>
    <mergeCell ref="B7:M7"/>
    <mergeCell ref="H10:H11"/>
    <mergeCell ref="F13:F17"/>
    <mergeCell ref="G13:G17"/>
    <mergeCell ref="G10:G12"/>
    <mergeCell ref="M10:M12"/>
    <mergeCell ref="A8:M8"/>
    <mergeCell ref="H13:H15"/>
    <mergeCell ref="H16:H17"/>
    <mergeCell ref="A1:A4"/>
    <mergeCell ref="J1:L1"/>
    <mergeCell ref="J2:L2"/>
    <mergeCell ref="J18:J20"/>
    <mergeCell ref="C18:C21"/>
    <mergeCell ref="E18:E2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Hoja4!$A$1:$A$4</xm:f>
          </x14:formula1>
          <xm:sqref>H48:H50 H18:H20 H22:H26 H28:H30 H32:H34 H36:H38 H40:H42 H44:H46 H13:H14 H10:H11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heetViews>
  <sheetFormatPr baseColWidth="10" defaultRowHeight="15" x14ac:dyDescent="0.25"/>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RowHeight="15" x14ac:dyDescent="0.25"/>
  <cols>
    <col min="1" max="1" width="19.140625" customWidth="1"/>
  </cols>
  <sheetData>
    <row r="1" spans="1:1" x14ac:dyDescent="0.25">
      <c r="A1" s="1" t="s">
        <v>328</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RowHeight="15" x14ac:dyDescent="0.25"/>
  <cols>
    <col min="1" max="1" width="23.140625" customWidth="1"/>
  </cols>
  <sheetData>
    <row r="1" spans="1:1" x14ac:dyDescent="0.25">
      <c r="A1" s="230" t="s">
        <v>323</v>
      </c>
    </row>
    <row r="2" spans="1:1" x14ac:dyDescent="0.25">
      <c r="A2" s="230" t="s">
        <v>320</v>
      </c>
    </row>
    <row r="3" spans="1:1" x14ac:dyDescent="0.25">
      <c r="A3" s="230" t="s">
        <v>321</v>
      </c>
    </row>
    <row r="4" spans="1:1" x14ac:dyDescent="0.25">
      <c r="A4" s="230" t="s">
        <v>322</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workbookViewId="0"/>
  </sheetViews>
  <sheetFormatPr baseColWidth="10" defaultRowHeight="15" x14ac:dyDescent="0.25"/>
  <cols>
    <col min="1" max="1" width="27.28515625" customWidth="1"/>
    <col min="2" max="2" width="25.85546875" customWidth="1"/>
    <col min="3" max="3" width="41.42578125" customWidth="1"/>
  </cols>
  <sheetData>
    <row r="1" spans="1:3" x14ac:dyDescent="0.25">
      <c r="A1" t="s">
        <v>293</v>
      </c>
      <c r="B1" t="s">
        <v>299</v>
      </c>
      <c r="C1" t="s">
        <v>303</v>
      </c>
    </row>
    <row r="2" spans="1:3" x14ac:dyDescent="0.25">
      <c r="A2" t="s">
        <v>294</v>
      </c>
      <c r="B2" t="s">
        <v>311</v>
      </c>
      <c r="C2" t="s">
        <v>304</v>
      </c>
    </row>
    <row r="3" spans="1:3" x14ac:dyDescent="0.25">
      <c r="A3" t="s">
        <v>295</v>
      </c>
      <c r="B3" t="s">
        <v>300</v>
      </c>
      <c r="C3" t="s">
        <v>305</v>
      </c>
    </row>
    <row r="4" spans="1:3" x14ac:dyDescent="0.25">
      <c r="A4" t="s">
        <v>296</v>
      </c>
      <c r="B4" t="s">
        <v>310</v>
      </c>
      <c r="C4" t="s">
        <v>306</v>
      </c>
    </row>
    <row r="5" spans="1:3" x14ac:dyDescent="0.25">
      <c r="A5" t="s">
        <v>297</v>
      </c>
      <c r="B5" t="s">
        <v>301</v>
      </c>
      <c r="C5" t="s">
        <v>258</v>
      </c>
    </row>
    <row r="6" spans="1:3" x14ac:dyDescent="0.25">
      <c r="A6" t="s">
        <v>298</v>
      </c>
      <c r="B6" t="s">
        <v>302</v>
      </c>
      <c r="C6" t="s">
        <v>307</v>
      </c>
    </row>
    <row r="7" spans="1:3" x14ac:dyDescent="0.25">
      <c r="B7" t="s">
        <v>14</v>
      </c>
      <c r="C7" t="s">
        <v>308</v>
      </c>
    </row>
    <row r="8" spans="1:3" x14ac:dyDescent="0.25">
      <c r="C8" t="s">
        <v>259</v>
      </c>
    </row>
    <row r="9" spans="1:3" x14ac:dyDescent="0.25">
      <c r="C9" t="s">
        <v>309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46"/>
  <sheetViews>
    <sheetView topLeftCell="G1" zoomScale="66" zoomScaleNormal="66" workbookViewId="0">
      <selection activeCell="Y5" sqref="Y5"/>
    </sheetView>
  </sheetViews>
  <sheetFormatPr baseColWidth="10" defaultColWidth="11.42578125" defaultRowHeight="15" x14ac:dyDescent="0.25"/>
  <cols>
    <col min="1" max="1" width="5.140625" style="69" customWidth="1"/>
    <col min="2" max="2" width="65.140625" style="41" customWidth="1"/>
    <col min="3" max="17" width="6.42578125" style="41" customWidth="1"/>
    <col min="18" max="18" width="8.140625" style="41" customWidth="1"/>
    <col min="19" max="19" width="13" style="42" customWidth="1"/>
    <col min="20" max="20" width="30" customWidth="1"/>
    <col min="21" max="22" width="11.42578125" hidden="1" customWidth="1"/>
    <col min="23" max="23" width="6.7109375" customWidth="1"/>
  </cols>
  <sheetData>
    <row r="1" spans="1:24" ht="15" customHeight="1" x14ac:dyDescent="0.25">
      <c r="A1" s="516"/>
      <c r="B1" s="525" t="str">
        <f>CONTEXTO!B1</f>
        <v>PROCESO: GESTION INTEGRAL DE CALIDAD</v>
      </c>
      <c r="C1" s="525"/>
      <c r="D1" s="525"/>
      <c r="E1" s="525"/>
      <c r="F1" s="525"/>
      <c r="G1" s="525"/>
      <c r="H1" s="525"/>
      <c r="I1" s="525"/>
      <c r="J1" s="525"/>
      <c r="K1" s="525"/>
      <c r="L1" s="525"/>
      <c r="M1" s="525"/>
      <c r="N1" s="525"/>
      <c r="O1" s="525"/>
      <c r="P1" s="525"/>
      <c r="Q1" s="525"/>
      <c r="R1" s="525"/>
      <c r="S1" s="526"/>
      <c r="T1" s="466" t="s">
        <v>538</v>
      </c>
      <c r="U1" s="466"/>
      <c r="V1" s="466"/>
      <c r="W1" s="467"/>
    </row>
    <row r="2" spans="1:24" ht="15" customHeight="1" x14ac:dyDescent="0.25">
      <c r="A2" s="517"/>
      <c r="B2" s="521"/>
      <c r="C2" s="521"/>
      <c r="D2" s="521"/>
      <c r="E2" s="521"/>
      <c r="F2" s="521"/>
      <c r="G2" s="521"/>
      <c r="H2" s="521"/>
      <c r="I2" s="521"/>
      <c r="J2" s="521"/>
      <c r="K2" s="521"/>
      <c r="L2" s="521"/>
      <c r="M2" s="521"/>
      <c r="N2" s="521"/>
      <c r="O2" s="521"/>
      <c r="P2" s="521"/>
      <c r="Q2" s="521"/>
      <c r="R2" s="521"/>
      <c r="S2" s="522"/>
      <c r="T2" s="510" t="s">
        <v>539</v>
      </c>
      <c r="U2" s="510"/>
      <c r="V2" s="510"/>
      <c r="W2" s="511"/>
    </row>
    <row r="3" spans="1:24" ht="15" customHeight="1" x14ac:dyDescent="0.25">
      <c r="A3" s="517"/>
      <c r="B3" s="521" t="s">
        <v>41</v>
      </c>
      <c r="C3" s="521"/>
      <c r="D3" s="521"/>
      <c r="E3" s="521"/>
      <c r="F3" s="521"/>
      <c r="G3" s="521"/>
      <c r="H3" s="521"/>
      <c r="I3" s="521"/>
      <c r="J3" s="521"/>
      <c r="K3" s="521"/>
      <c r="L3" s="521"/>
      <c r="M3" s="521"/>
      <c r="N3" s="521"/>
      <c r="O3" s="521"/>
      <c r="P3" s="521"/>
      <c r="Q3" s="521"/>
      <c r="R3" s="521"/>
      <c r="S3" s="522"/>
      <c r="T3" s="510" t="s">
        <v>540</v>
      </c>
      <c r="U3" s="510"/>
      <c r="V3" s="510"/>
      <c r="W3" s="511"/>
    </row>
    <row r="4" spans="1:24" ht="15.75" customHeight="1" x14ac:dyDescent="0.25">
      <c r="A4" s="518"/>
      <c r="B4" s="523"/>
      <c r="C4" s="523"/>
      <c r="D4" s="523"/>
      <c r="E4" s="523"/>
      <c r="F4" s="523"/>
      <c r="G4" s="523"/>
      <c r="H4" s="523"/>
      <c r="I4" s="523"/>
      <c r="J4" s="523"/>
      <c r="K4" s="523"/>
      <c r="L4" s="523"/>
      <c r="M4" s="523"/>
      <c r="N4" s="523"/>
      <c r="O4" s="523"/>
      <c r="P4" s="523"/>
      <c r="Q4" s="523"/>
      <c r="R4" s="523"/>
      <c r="S4" s="524"/>
      <c r="T4" s="510" t="s">
        <v>543</v>
      </c>
      <c r="U4" s="510"/>
      <c r="V4" s="510"/>
      <c r="W4" s="511"/>
    </row>
    <row r="5" spans="1:24" ht="15.75" customHeight="1" x14ac:dyDescent="0.25">
      <c r="A5" s="518"/>
      <c r="B5" s="518"/>
      <c r="C5" s="518"/>
      <c r="D5" s="518"/>
      <c r="E5" s="518"/>
      <c r="F5" s="518"/>
      <c r="G5" s="518"/>
      <c r="H5" s="518"/>
      <c r="I5" s="518"/>
      <c r="J5" s="518"/>
      <c r="K5" s="518"/>
      <c r="L5" s="518"/>
      <c r="M5" s="518"/>
      <c r="N5" s="518"/>
      <c r="O5" s="518"/>
      <c r="P5" s="518"/>
      <c r="Q5" s="518"/>
      <c r="R5" s="518"/>
      <c r="S5" s="518"/>
      <c r="T5" s="527"/>
      <c r="U5" s="265"/>
      <c r="V5" s="265"/>
      <c r="W5" s="266"/>
      <c r="X5" s="72"/>
    </row>
    <row r="6" spans="1:24" s="1" customFormat="1" ht="27" customHeight="1" x14ac:dyDescent="0.2">
      <c r="A6" s="520" t="str">
        <f>CONTEXTO!A8</f>
        <v xml:space="preserve">PROCESO: Gestión de Evaluación y  Seguimiento </v>
      </c>
      <c r="B6" s="520"/>
      <c r="C6" s="520"/>
      <c r="D6" s="520"/>
      <c r="E6" s="520"/>
      <c r="F6" s="520"/>
      <c r="G6" s="520"/>
      <c r="H6" s="520"/>
      <c r="I6" s="520"/>
      <c r="J6" s="520"/>
      <c r="K6" s="520"/>
      <c r="L6" s="520"/>
      <c r="M6" s="520"/>
      <c r="N6" s="520"/>
      <c r="O6" s="520"/>
      <c r="P6" s="520"/>
      <c r="Q6" s="520"/>
      <c r="R6" s="520"/>
      <c r="S6" s="520"/>
      <c r="T6" s="520"/>
      <c r="U6" s="267"/>
      <c r="V6" s="267"/>
      <c r="W6" s="268"/>
    </row>
    <row r="7" spans="1:24" s="1" customFormat="1" ht="81" customHeight="1" thickBot="1" x14ac:dyDescent="0.25">
      <c r="A7" s="519"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7" s="519"/>
      <c r="C7" s="519"/>
      <c r="D7" s="519"/>
      <c r="E7" s="519"/>
      <c r="F7" s="519"/>
      <c r="G7" s="519"/>
      <c r="H7" s="519"/>
      <c r="I7" s="519"/>
      <c r="J7" s="519"/>
      <c r="K7" s="519"/>
      <c r="L7" s="519"/>
      <c r="M7" s="519"/>
      <c r="N7" s="519"/>
      <c r="O7" s="519"/>
      <c r="P7" s="519"/>
      <c r="Q7" s="519"/>
      <c r="R7" s="519"/>
      <c r="S7" s="519"/>
      <c r="T7" s="519"/>
      <c r="U7" s="269"/>
      <c r="V7" s="269"/>
      <c r="W7" s="270"/>
    </row>
    <row r="8" spans="1:24" s="1" customFormat="1" ht="33" customHeight="1" x14ac:dyDescent="0.2">
      <c r="A8" s="528" t="s">
        <v>403</v>
      </c>
      <c r="B8" s="528"/>
      <c r="C8" s="528"/>
      <c r="D8" s="528"/>
      <c r="E8" s="528"/>
      <c r="F8" s="528"/>
      <c r="G8" s="528"/>
      <c r="H8" s="528"/>
      <c r="I8" s="528"/>
      <c r="J8" s="528"/>
      <c r="K8" s="528"/>
      <c r="L8" s="528"/>
      <c r="M8" s="528"/>
      <c r="N8" s="528"/>
      <c r="O8" s="528"/>
      <c r="P8" s="528"/>
      <c r="Q8" s="528"/>
      <c r="R8" s="528"/>
      <c r="S8" s="528"/>
      <c r="T8" s="529"/>
      <c r="U8" s="271"/>
      <c r="V8" s="271"/>
      <c r="W8" s="271"/>
      <c r="X8" s="105"/>
    </row>
    <row r="9" spans="1:24" s="40" customFormat="1" ht="48" customHeight="1" x14ac:dyDescent="0.25">
      <c r="A9" s="311" t="s">
        <v>42</v>
      </c>
      <c r="B9" s="303" t="s">
        <v>264</v>
      </c>
      <c r="C9" s="303" t="s">
        <v>43</v>
      </c>
      <c r="D9" s="303" t="s">
        <v>44</v>
      </c>
      <c r="E9" s="303" t="s">
        <v>45</v>
      </c>
      <c r="F9" s="303" t="s">
        <v>46</v>
      </c>
      <c r="G9" s="303" t="s">
        <v>47</v>
      </c>
      <c r="H9" s="303" t="s">
        <v>48</v>
      </c>
      <c r="I9" s="303" t="s">
        <v>49</v>
      </c>
      <c r="J9" s="303" t="s">
        <v>50</v>
      </c>
      <c r="K9" s="303" t="s">
        <v>51</v>
      </c>
      <c r="L9" s="303" t="s">
        <v>52</v>
      </c>
      <c r="M9" s="303" t="s">
        <v>53</v>
      </c>
      <c r="N9" s="303" t="s">
        <v>54</v>
      </c>
      <c r="O9" s="303" t="s">
        <v>55</v>
      </c>
      <c r="P9" s="303" t="s">
        <v>56</v>
      </c>
      <c r="Q9" s="303" t="s">
        <v>57</v>
      </c>
      <c r="R9" s="312" t="s">
        <v>58</v>
      </c>
      <c r="S9" s="313" t="s">
        <v>59</v>
      </c>
      <c r="T9" s="314" t="s">
        <v>446</v>
      </c>
    </row>
    <row r="10" spans="1:24" ht="39.75" customHeight="1" x14ac:dyDescent="0.25">
      <c r="A10" s="304">
        <v>1</v>
      </c>
      <c r="B10" s="305" t="str">
        <f>CONTEXTO!B12</f>
        <v>Constantes cambios normativos, diversidad jurídica.</v>
      </c>
      <c r="C10" s="306">
        <v>4</v>
      </c>
      <c r="D10" s="306">
        <v>5</v>
      </c>
      <c r="E10" s="306">
        <v>5</v>
      </c>
      <c r="F10" s="306">
        <v>5</v>
      </c>
      <c r="G10" s="306">
        <v>5</v>
      </c>
      <c r="H10" s="306">
        <v>5</v>
      </c>
      <c r="I10" s="307"/>
      <c r="J10" s="307"/>
      <c r="K10" s="307"/>
      <c r="L10" s="307"/>
      <c r="M10" s="307"/>
      <c r="N10" s="307"/>
      <c r="O10" s="307"/>
      <c r="P10" s="307"/>
      <c r="Q10" s="307"/>
      <c r="R10" s="308">
        <f>SUM(C10:Q10)</f>
        <v>29</v>
      </c>
      <c r="S10" s="309">
        <f>IF(ISERROR(AVERAGE(C10:Q10)),0,AVERAGE(C10:Q10))</f>
        <v>4.833333333333333</v>
      </c>
      <c r="T10" s="310" t="str">
        <f>IF(S10&gt;=4, "SI", "NO")</f>
        <v>SI</v>
      </c>
    </row>
    <row r="11" spans="1:24" ht="45.75" customHeight="1" x14ac:dyDescent="0.25">
      <c r="A11" s="295">
        <v>2</v>
      </c>
      <c r="B11" s="263" t="str">
        <f>CONTEXTO!B16</f>
        <v xml:space="preserve">Cambios normativos en los que establecen responsabilidades a las Oficinas de Control Interno. </v>
      </c>
      <c r="C11" s="284">
        <v>4</v>
      </c>
      <c r="D11" s="284">
        <v>4</v>
      </c>
      <c r="E11" s="284">
        <v>5</v>
      </c>
      <c r="F11" s="284">
        <v>5</v>
      </c>
      <c r="G11" s="284">
        <v>5</v>
      </c>
      <c r="H11" s="284">
        <v>5</v>
      </c>
      <c r="I11" s="68"/>
      <c r="J11" s="68"/>
      <c r="K11" s="68"/>
      <c r="L11" s="68"/>
      <c r="M11" s="68"/>
      <c r="N11" s="68"/>
      <c r="O11" s="68"/>
      <c r="P11" s="68"/>
      <c r="Q11" s="68"/>
      <c r="R11" s="228">
        <f>SUM(C11:Q11)</f>
        <v>28</v>
      </c>
      <c r="S11" s="298">
        <f t="shared" ref="S11:S29" si="0">IF(ISERROR(AVERAGE(C11:Q11)),0,AVERAGE(C11:Q11))</f>
        <v>4.666666666666667</v>
      </c>
      <c r="T11" s="301" t="str">
        <f t="shared" ref="T11:T35" si="1">IF(S11&gt;=4, "SI", "NO")</f>
        <v>SI</v>
      </c>
    </row>
    <row r="12" spans="1:24" ht="39.75" customHeight="1" x14ac:dyDescent="0.25">
      <c r="A12" s="295">
        <v>3</v>
      </c>
      <c r="B12" s="263" t="str">
        <f>CONTEXTO!B17</f>
        <v>Acciones de orden público que atenten contra la integridad de los Auditores.</v>
      </c>
      <c r="C12" s="284">
        <v>3</v>
      </c>
      <c r="D12" s="284">
        <v>4</v>
      </c>
      <c r="E12" s="284">
        <v>3</v>
      </c>
      <c r="F12" s="284">
        <v>2</v>
      </c>
      <c r="G12" s="284">
        <v>3</v>
      </c>
      <c r="H12" s="284">
        <v>2</v>
      </c>
      <c r="I12" s="68"/>
      <c r="J12" s="68"/>
      <c r="K12" s="68"/>
      <c r="L12" s="68"/>
      <c r="M12" s="68"/>
      <c r="N12" s="68"/>
      <c r="O12" s="68"/>
      <c r="P12" s="68"/>
      <c r="Q12" s="68"/>
      <c r="R12" s="228">
        <f t="shared" ref="R12:R29" si="2">SUM(C12:Q12)</f>
        <v>17</v>
      </c>
      <c r="S12" s="298">
        <f t="shared" si="0"/>
        <v>2.8333333333333335</v>
      </c>
      <c r="T12" s="301" t="str">
        <f t="shared" si="1"/>
        <v>NO</v>
      </c>
    </row>
    <row r="13" spans="1:24" ht="39.75" customHeight="1" x14ac:dyDescent="0.25">
      <c r="A13" s="295">
        <v>4</v>
      </c>
      <c r="B13" s="263" t="str">
        <f>CONTEXTO!B20</f>
        <v xml:space="preserve">Cambios de Gobierno </v>
      </c>
      <c r="C13" s="284">
        <v>4</v>
      </c>
      <c r="D13" s="284">
        <v>4</v>
      </c>
      <c r="E13" s="284">
        <v>4</v>
      </c>
      <c r="F13" s="284">
        <v>4</v>
      </c>
      <c r="G13" s="284">
        <v>4</v>
      </c>
      <c r="H13" s="284">
        <v>5</v>
      </c>
      <c r="I13" s="68"/>
      <c r="J13" s="68"/>
      <c r="K13" s="68"/>
      <c r="L13" s="68"/>
      <c r="M13" s="68"/>
      <c r="N13" s="68"/>
      <c r="O13" s="68"/>
      <c r="P13" s="68"/>
      <c r="Q13" s="68"/>
      <c r="R13" s="228">
        <f t="shared" si="2"/>
        <v>25</v>
      </c>
      <c r="S13" s="298">
        <f t="shared" si="0"/>
        <v>4.166666666666667</v>
      </c>
      <c r="T13" s="301" t="str">
        <f t="shared" si="1"/>
        <v>SI</v>
      </c>
    </row>
    <row r="14" spans="1:24" ht="39.75" customHeight="1" x14ac:dyDescent="0.25">
      <c r="A14" s="295">
        <v>5</v>
      </c>
      <c r="B14" s="263" t="str">
        <f>CONTEXTO!B21</f>
        <v>Constante innovación tecnológica y herramientas de conectividad</v>
      </c>
      <c r="C14" s="284">
        <v>4</v>
      </c>
      <c r="D14" s="284">
        <v>4</v>
      </c>
      <c r="E14" s="284">
        <v>4</v>
      </c>
      <c r="F14" s="284">
        <v>4</v>
      </c>
      <c r="G14" s="284">
        <v>4</v>
      </c>
      <c r="H14" s="284">
        <v>3</v>
      </c>
      <c r="I14" s="68"/>
      <c r="J14" s="68"/>
      <c r="K14" s="68"/>
      <c r="L14" s="68"/>
      <c r="M14" s="68"/>
      <c r="N14" s="68"/>
      <c r="O14" s="68"/>
      <c r="P14" s="68"/>
      <c r="Q14" s="68"/>
      <c r="R14" s="228">
        <f t="shared" si="2"/>
        <v>23</v>
      </c>
      <c r="S14" s="298">
        <f t="shared" si="0"/>
        <v>3.8333333333333335</v>
      </c>
      <c r="T14" s="301" t="str">
        <f t="shared" si="1"/>
        <v>NO</v>
      </c>
    </row>
    <row r="15" spans="1:24" ht="51" customHeight="1" x14ac:dyDescent="0.25">
      <c r="A15" s="295">
        <v>6</v>
      </c>
      <c r="B15" s="263" t="str">
        <f>CONTEXTO!B22</f>
        <v>Fallas en aplicativos para cargue o reporte de información a entes de control.</v>
      </c>
      <c r="C15" s="284">
        <v>5</v>
      </c>
      <c r="D15" s="284">
        <v>4</v>
      </c>
      <c r="E15" s="284">
        <v>4</v>
      </c>
      <c r="F15" s="284">
        <v>5</v>
      </c>
      <c r="G15" s="284">
        <v>5</v>
      </c>
      <c r="H15" s="284">
        <v>4</v>
      </c>
      <c r="I15" s="68"/>
      <c r="J15" s="68"/>
      <c r="K15" s="68"/>
      <c r="L15" s="68"/>
      <c r="M15" s="68"/>
      <c r="N15" s="68"/>
      <c r="O15" s="68"/>
      <c r="P15" s="68"/>
      <c r="Q15" s="68"/>
      <c r="R15" s="228">
        <f t="shared" si="2"/>
        <v>27</v>
      </c>
      <c r="S15" s="298">
        <f t="shared" si="0"/>
        <v>4.5</v>
      </c>
      <c r="T15" s="301" t="str">
        <f t="shared" si="1"/>
        <v>SI</v>
      </c>
    </row>
    <row r="16" spans="1:24" ht="48.75" customHeight="1" x14ac:dyDescent="0.25">
      <c r="A16" s="295">
        <v>7</v>
      </c>
      <c r="B16" s="263" t="str">
        <f>CONTEXTO!D12</f>
        <v xml:space="preserve">Personal insuficiente para auditar la totalidad de procesos criticos. </v>
      </c>
      <c r="C16" s="284">
        <v>5</v>
      </c>
      <c r="D16" s="284">
        <v>4</v>
      </c>
      <c r="E16" s="284">
        <v>5</v>
      </c>
      <c r="F16" s="284">
        <v>4</v>
      </c>
      <c r="G16" s="284">
        <v>4</v>
      </c>
      <c r="H16" s="284">
        <v>5</v>
      </c>
      <c r="I16" s="68"/>
      <c r="J16" s="68"/>
      <c r="K16" s="68"/>
      <c r="L16" s="68"/>
      <c r="M16" s="68"/>
      <c r="N16" s="68"/>
      <c r="O16" s="68"/>
      <c r="P16" s="68"/>
      <c r="Q16" s="68"/>
      <c r="R16" s="228">
        <f t="shared" si="2"/>
        <v>27</v>
      </c>
      <c r="S16" s="298">
        <f t="shared" si="0"/>
        <v>4.5</v>
      </c>
      <c r="T16" s="301" t="str">
        <f t="shared" si="1"/>
        <v>SI</v>
      </c>
    </row>
    <row r="17" spans="1:20" ht="63" customHeight="1" x14ac:dyDescent="0.25">
      <c r="A17" s="295">
        <v>8</v>
      </c>
      <c r="B17" s="263" t="str">
        <f>CONTEXTO!D16</f>
        <v>Perfil  profesional de auditores insuficientes para realizar la labor de auditoría (Ausencia del ingeniero de sistemas y contador)</v>
      </c>
      <c r="C17" s="284">
        <v>5</v>
      </c>
      <c r="D17" s="284">
        <v>4</v>
      </c>
      <c r="E17" s="284">
        <v>5</v>
      </c>
      <c r="F17" s="284">
        <v>5</v>
      </c>
      <c r="G17" s="284">
        <v>5</v>
      </c>
      <c r="H17" s="284">
        <v>5</v>
      </c>
      <c r="I17" s="68"/>
      <c r="J17" s="68"/>
      <c r="K17" s="68"/>
      <c r="L17" s="68"/>
      <c r="M17" s="68"/>
      <c r="N17" s="68"/>
      <c r="O17" s="68"/>
      <c r="P17" s="68"/>
      <c r="Q17" s="68"/>
      <c r="R17" s="228">
        <f t="shared" si="2"/>
        <v>29</v>
      </c>
      <c r="S17" s="298">
        <f t="shared" si="0"/>
        <v>4.833333333333333</v>
      </c>
      <c r="T17" s="301" t="str">
        <f t="shared" si="1"/>
        <v>SI</v>
      </c>
    </row>
    <row r="18" spans="1:20" ht="39.75" customHeight="1" x14ac:dyDescent="0.25">
      <c r="A18" s="295">
        <v>9</v>
      </c>
      <c r="B18" s="263" t="str">
        <f>CONTEXTO!D17</f>
        <v>Ausencia de autonomia e independencia   del Jefe de la Oficina de Control Interno</v>
      </c>
      <c r="C18" s="68">
        <v>5</v>
      </c>
      <c r="D18" s="68">
        <v>5</v>
      </c>
      <c r="E18" s="68">
        <v>5</v>
      </c>
      <c r="F18" s="68">
        <v>5</v>
      </c>
      <c r="G18" s="68">
        <v>5</v>
      </c>
      <c r="H18" s="68">
        <v>5</v>
      </c>
      <c r="I18" s="68"/>
      <c r="J18" s="68"/>
      <c r="K18" s="68"/>
      <c r="L18" s="68"/>
      <c r="M18" s="68"/>
      <c r="N18" s="68"/>
      <c r="O18" s="68"/>
      <c r="P18" s="68"/>
      <c r="Q18" s="68"/>
      <c r="R18" s="228">
        <f t="shared" si="2"/>
        <v>30</v>
      </c>
      <c r="S18" s="298">
        <f t="shared" si="0"/>
        <v>5</v>
      </c>
      <c r="T18" s="301" t="str">
        <f t="shared" si="1"/>
        <v>SI</v>
      </c>
    </row>
    <row r="19" spans="1:20" ht="76.5" customHeight="1" x14ac:dyDescent="0.25">
      <c r="A19" s="295">
        <v>10</v>
      </c>
      <c r="B19" s="263" t="str">
        <f>CONTEXTO!D20</f>
        <v>Ausencia de proyecto de aprendizaje en temáticas especificas de las funciones de la Oficina de Control Interno (redacción de informes y ejecución de auditorías de gestión).</v>
      </c>
      <c r="C19" s="284">
        <v>5</v>
      </c>
      <c r="D19" s="284">
        <v>5</v>
      </c>
      <c r="E19" s="284">
        <v>4</v>
      </c>
      <c r="F19" s="284">
        <v>4</v>
      </c>
      <c r="G19" s="284">
        <v>4</v>
      </c>
      <c r="H19" s="284">
        <v>4</v>
      </c>
      <c r="I19" s="68"/>
      <c r="J19" s="68"/>
      <c r="K19" s="68"/>
      <c r="L19" s="68"/>
      <c r="M19" s="68"/>
      <c r="N19" s="68"/>
      <c r="O19" s="68"/>
      <c r="P19" s="68"/>
      <c r="Q19" s="68"/>
      <c r="R19" s="228">
        <f t="shared" si="2"/>
        <v>26</v>
      </c>
      <c r="S19" s="298">
        <f t="shared" si="0"/>
        <v>4.333333333333333</v>
      </c>
      <c r="T19" s="301" t="str">
        <f t="shared" si="1"/>
        <v>SI</v>
      </c>
    </row>
    <row r="20" spans="1:20" ht="39.75" customHeight="1" x14ac:dyDescent="0.25">
      <c r="A20" s="295">
        <v>11</v>
      </c>
      <c r="B20" s="263" t="str">
        <f>CONTEXTO!D21</f>
        <v>Asignación de auditorias a procesos no acordes al perfil profesional del auditor.</v>
      </c>
      <c r="C20" s="284">
        <v>4</v>
      </c>
      <c r="D20" s="284">
        <v>4</v>
      </c>
      <c r="E20" s="284">
        <v>5</v>
      </c>
      <c r="F20" s="284">
        <v>5</v>
      </c>
      <c r="G20" s="284">
        <v>5</v>
      </c>
      <c r="H20" s="284">
        <v>3</v>
      </c>
      <c r="I20" s="68"/>
      <c r="J20" s="68"/>
      <c r="K20" s="68"/>
      <c r="L20" s="68"/>
      <c r="M20" s="68"/>
      <c r="N20" s="68"/>
      <c r="O20" s="68"/>
      <c r="P20" s="68"/>
      <c r="Q20" s="68"/>
      <c r="R20" s="228">
        <f t="shared" si="2"/>
        <v>26</v>
      </c>
      <c r="S20" s="298">
        <f t="shared" si="0"/>
        <v>4.333333333333333</v>
      </c>
      <c r="T20" s="301" t="str">
        <f t="shared" si="1"/>
        <v>SI</v>
      </c>
    </row>
    <row r="21" spans="1:20" ht="49.5" customHeight="1" x14ac:dyDescent="0.25">
      <c r="A21" s="295">
        <v>12</v>
      </c>
      <c r="B21" s="263" t="str">
        <f>CONTEXTO!D22</f>
        <v>Trafico de influencias.</v>
      </c>
      <c r="C21" s="284">
        <v>4</v>
      </c>
      <c r="D21" s="284">
        <v>4</v>
      </c>
      <c r="E21" s="284">
        <v>4</v>
      </c>
      <c r="F21" s="284">
        <v>4</v>
      </c>
      <c r="G21" s="284">
        <v>4</v>
      </c>
      <c r="H21" s="284">
        <v>5</v>
      </c>
      <c r="I21" s="68"/>
      <c r="J21" s="68"/>
      <c r="K21" s="68"/>
      <c r="L21" s="68"/>
      <c r="M21" s="68"/>
      <c r="N21" s="68"/>
      <c r="O21" s="68"/>
      <c r="P21" s="68"/>
      <c r="Q21" s="68"/>
      <c r="R21" s="228">
        <f t="shared" si="2"/>
        <v>25</v>
      </c>
      <c r="S21" s="298">
        <f t="shared" si="0"/>
        <v>4.166666666666667</v>
      </c>
      <c r="T21" s="301" t="str">
        <f t="shared" si="1"/>
        <v>SI</v>
      </c>
    </row>
    <row r="22" spans="1:20" ht="60" customHeight="1" x14ac:dyDescent="0.25">
      <c r="A22" s="295">
        <v>13</v>
      </c>
      <c r="B22" s="263" t="str">
        <f>CONTEXTO!D23</f>
        <v>Inobservancia a los líneamientos establecidos en el  Código de Ética del Auditor Interno, estatuto de auditoria y lineamientos  antisoborno establecidos en la politica del  SIG,  en el desarrollo de las auditorías</v>
      </c>
      <c r="C22" s="284">
        <v>4</v>
      </c>
      <c r="D22" s="284">
        <v>4</v>
      </c>
      <c r="E22" s="284">
        <v>4</v>
      </c>
      <c r="F22" s="284">
        <v>4</v>
      </c>
      <c r="G22" s="284">
        <v>4</v>
      </c>
      <c r="H22" s="284">
        <v>5</v>
      </c>
      <c r="I22" s="68"/>
      <c r="J22" s="68"/>
      <c r="K22" s="68"/>
      <c r="L22" s="68"/>
      <c r="M22" s="68"/>
      <c r="N22" s="68"/>
      <c r="O22" s="68"/>
      <c r="P22" s="68"/>
      <c r="Q22" s="68"/>
      <c r="R22" s="228">
        <f t="shared" si="2"/>
        <v>25</v>
      </c>
      <c r="S22" s="299">
        <f t="shared" si="0"/>
        <v>4.166666666666667</v>
      </c>
      <c r="T22" s="301" t="str">
        <f t="shared" si="1"/>
        <v>SI</v>
      </c>
    </row>
    <row r="23" spans="1:20" ht="48" customHeight="1" x14ac:dyDescent="0.25">
      <c r="A23" s="295">
        <v>14</v>
      </c>
      <c r="B23" s="263" t="str">
        <f>CONTEXTO!D24</f>
        <v xml:space="preserve">Omisión en la aplicación de la normativa asociada al seguimiento y/o evaluación. </v>
      </c>
      <c r="C23" s="284">
        <v>4</v>
      </c>
      <c r="D23" s="284">
        <v>3</v>
      </c>
      <c r="E23" s="284">
        <v>2</v>
      </c>
      <c r="F23" s="284">
        <v>3</v>
      </c>
      <c r="G23" s="284">
        <v>2</v>
      </c>
      <c r="H23" s="284">
        <v>1</v>
      </c>
      <c r="I23" s="68"/>
      <c r="J23" s="68"/>
      <c r="K23" s="68"/>
      <c r="L23" s="68"/>
      <c r="M23" s="68"/>
      <c r="N23" s="68"/>
      <c r="O23" s="68"/>
      <c r="P23" s="68"/>
      <c r="Q23" s="68"/>
      <c r="R23" s="228">
        <f t="shared" si="2"/>
        <v>15</v>
      </c>
      <c r="S23" s="299">
        <f t="shared" si="0"/>
        <v>2.5</v>
      </c>
      <c r="T23" s="301" t="str">
        <f t="shared" si="1"/>
        <v>NO</v>
      </c>
    </row>
    <row r="24" spans="1:20" ht="46.5" customHeight="1" x14ac:dyDescent="0.25">
      <c r="A24" s="295">
        <v>15</v>
      </c>
      <c r="B24" s="263" t="str">
        <f>CONTEXTO!D25</f>
        <v>Prevalencia de intereses particulares sobre intereses generales.</v>
      </c>
      <c r="C24" s="284">
        <v>4</v>
      </c>
      <c r="D24" s="284">
        <v>3</v>
      </c>
      <c r="E24" s="284">
        <v>3</v>
      </c>
      <c r="F24" s="284">
        <v>3</v>
      </c>
      <c r="G24" s="284">
        <v>3</v>
      </c>
      <c r="H24" s="284">
        <v>1</v>
      </c>
      <c r="I24" s="68"/>
      <c r="J24" s="68"/>
      <c r="K24" s="68"/>
      <c r="L24" s="68"/>
      <c r="M24" s="68"/>
      <c r="N24" s="68"/>
      <c r="O24" s="68"/>
      <c r="P24" s="68"/>
      <c r="Q24" s="68"/>
      <c r="R24" s="228">
        <f t="shared" si="2"/>
        <v>17</v>
      </c>
      <c r="S24" s="299">
        <f t="shared" si="0"/>
        <v>2.8333333333333335</v>
      </c>
      <c r="T24" s="301" t="str">
        <f t="shared" si="1"/>
        <v>NO</v>
      </c>
    </row>
    <row r="25" spans="1:20" ht="44.25" customHeight="1" x14ac:dyDescent="0.25">
      <c r="A25" s="295">
        <v>16</v>
      </c>
      <c r="B25" s="289" t="str">
        <f>CONTEXTO!D26</f>
        <v>Omitir información relevante para la auditoría, con conocimiento de causa</v>
      </c>
      <c r="C25" s="284">
        <v>4</v>
      </c>
      <c r="D25" s="284">
        <v>4</v>
      </c>
      <c r="E25" s="284">
        <v>4</v>
      </c>
      <c r="F25" s="284">
        <v>4</v>
      </c>
      <c r="G25" s="284">
        <v>4</v>
      </c>
      <c r="H25" s="284">
        <v>2</v>
      </c>
      <c r="I25" s="67"/>
      <c r="J25" s="67"/>
      <c r="K25" s="67"/>
      <c r="L25" s="67"/>
      <c r="M25" s="67"/>
      <c r="N25" s="67"/>
      <c r="O25" s="67"/>
      <c r="P25" s="67"/>
      <c r="Q25" s="67"/>
      <c r="R25" s="228">
        <f t="shared" si="2"/>
        <v>22</v>
      </c>
      <c r="S25" s="299">
        <f t="shared" si="0"/>
        <v>3.6666666666666665</v>
      </c>
      <c r="T25" s="301" t="str">
        <f t="shared" si="1"/>
        <v>NO</v>
      </c>
    </row>
    <row r="26" spans="1:20" ht="42.75" customHeight="1" x14ac:dyDescent="0.25">
      <c r="A26" s="295">
        <v>17</v>
      </c>
      <c r="B26" s="289" t="str">
        <f>CONTEXTO!D27</f>
        <v xml:space="preserve">Falta de articulación entre la Secretaría de Planeación y la Oficina de Control  Interno. </v>
      </c>
      <c r="C26" s="284">
        <v>4</v>
      </c>
      <c r="D26" s="284">
        <v>4</v>
      </c>
      <c r="E26" s="284">
        <v>4</v>
      </c>
      <c r="F26" s="284">
        <v>4</v>
      </c>
      <c r="G26" s="284">
        <v>4</v>
      </c>
      <c r="H26" s="284">
        <v>5</v>
      </c>
      <c r="I26" s="67"/>
      <c r="J26" s="67"/>
      <c r="K26" s="67"/>
      <c r="L26" s="67"/>
      <c r="M26" s="67"/>
      <c r="N26" s="67"/>
      <c r="O26" s="67"/>
      <c r="P26" s="67"/>
      <c r="Q26" s="67"/>
      <c r="R26" s="228">
        <f t="shared" si="2"/>
        <v>25</v>
      </c>
      <c r="S26" s="299">
        <f t="shared" si="0"/>
        <v>4.166666666666667</v>
      </c>
      <c r="T26" s="301" t="str">
        <f t="shared" si="1"/>
        <v>SI</v>
      </c>
    </row>
    <row r="27" spans="1:20" ht="42" customHeight="1" x14ac:dyDescent="0.25">
      <c r="A27" s="295">
        <v>18</v>
      </c>
      <c r="B27" s="289" t="str">
        <f>CONTEXTO!D28</f>
        <v xml:space="preserve">Equipos tecnologicos obsoletos, Sistema de Información no integrados. </v>
      </c>
      <c r="C27" s="284">
        <v>4</v>
      </c>
      <c r="D27" s="284">
        <v>4</v>
      </c>
      <c r="E27" s="284">
        <v>4</v>
      </c>
      <c r="F27" s="284">
        <v>4</v>
      </c>
      <c r="G27" s="284">
        <v>4</v>
      </c>
      <c r="H27" s="284">
        <v>5</v>
      </c>
      <c r="I27" s="67"/>
      <c r="J27" s="67"/>
      <c r="K27" s="67"/>
      <c r="L27" s="67"/>
      <c r="M27" s="67"/>
      <c r="N27" s="67"/>
      <c r="O27" s="67"/>
      <c r="P27" s="67"/>
      <c r="Q27" s="67"/>
      <c r="R27" s="228">
        <f t="shared" si="2"/>
        <v>25</v>
      </c>
      <c r="S27" s="299">
        <f t="shared" si="0"/>
        <v>4.166666666666667</v>
      </c>
      <c r="T27" s="301" t="str">
        <f t="shared" si="1"/>
        <v>SI</v>
      </c>
    </row>
    <row r="28" spans="1:20" ht="42.75" customHeight="1" x14ac:dyDescent="0.25">
      <c r="A28" s="295">
        <v>19</v>
      </c>
      <c r="B28" s="289" t="str">
        <f>CONTEXTO!D29</f>
        <v>Unidades administrativas ubicadas en diferentes sitios de la ciudad (Ibagué).</v>
      </c>
      <c r="C28" s="284">
        <v>3</v>
      </c>
      <c r="D28" s="284">
        <v>3</v>
      </c>
      <c r="E28" s="284">
        <v>3</v>
      </c>
      <c r="F28" s="284">
        <v>3</v>
      </c>
      <c r="G28" s="284">
        <v>3</v>
      </c>
      <c r="H28" s="284">
        <v>4</v>
      </c>
      <c r="I28" s="67"/>
      <c r="J28" s="67"/>
      <c r="K28" s="67"/>
      <c r="L28" s="67"/>
      <c r="M28" s="67"/>
      <c r="N28" s="67"/>
      <c r="O28" s="67"/>
      <c r="P28" s="67"/>
      <c r="Q28" s="67"/>
      <c r="R28" s="228">
        <f t="shared" si="2"/>
        <v>19</v>
      </c>
      <c r="S28" s="299">
        <f t="shared" si="0"/>
        <v>3.1666666666666665</v>
      </c>
      <c r="T28" s="301" t="str">
        <f t="shared" si="1"/>
        <v>NO</v>
      </c>
    </row>
    <row r="29" spans="1:20" ht="76.5" customHeight="1" x14ac:dyDescent="0.25">
      <c r="A29" s="295">
        <v>20</v>
      </c>
      <c r="B29" s="289" t="str">
        <f>CONTEXTO!D19</f>
        <v>Falta de capacitación en temáticas específicas de las funciones de la Oficina de Control Interno (redacción de informes y ejecución de auditorías de gestión).</v>
      </c>
      <c r="C29" s="67">
        <v>5</v>
      </c>
      <c r="D29" s="67">
        <v>5</v>
      </c>
      <c r="E29" s="67">
        <v>5</v>
      </c>
      <c r="F29" s="67">
        <v>4</v>
      </c>
      <c r="G29" s="67">
        <v>4</v>
      </c>
      <c r="H29" s="67">
        <v>4</v>
      </c>
      <c r="I29" s="67"/>
      <c r="J29" s="67"/>
      <c r="K29" s="67"/>
      <c r="L29" s="67"/>
      <c r="M29" s="67"/>
      <c r="N29" s="67"/>
      <c r="O29" s="67"/>
      <c r="P29" s="67"/>
      <c r="Q29" s="67"/>
      <c r="R29" s="228">
        <f t="shared" si="2"/>
        <v>27</v>
      </c>
      <c r="S29" s="299">
        <f t="shared" si="0"/>
        <v>4.5</v>
      </c>
      <c r="T29" s="301" t="str">
        <f t="shared" si="1"/>
        <v>SI</v>
      </c>
    </row>
    <row r="30" spans="1:20" ht="62.25" customHeight="1" x14ac:dyDescent="0.25">
      <c r="A30" s="295">
        <v>21</v>
      </c>
      <c r="B30" s="375" t="str">
        <f>CONTEXTO!D18</f>
        <v>Demora en el nombramiento del personal  para el  cargo en vacancia temporal  - profesional grado 10 para la Oficina de Control Interno.</v>
      </c>
      <c r="C30" s="67">
        <v>5</v>
      </c>
      <c r="D30" s="67">
        <v>5</v>
      </c>
      <c r="E30" s="67">
        <v>5</v>
      </c>
      <c r="F30" s="67">
        <v>4</v>
      </c>
      <c r="G30" s="67">
        <v>4</v>
      </c>
      <c r="H30" s="67">
        <v>4</v>
      </c>
      <c r="I30" s="67"/>
      <c r="J30" s="67"/>
      <c r="K30" s="67"/>
      <c r="L30" s="67"/>
      <c r="M30" s="67"/>
      <c r="N30" s="67"/>
      <c r="O30" s="67"/>
      <c r="P30" s="67"/>
      <c r="Q30" s="67"/>
      <c r="R30" s="228">
        <f>SUM(C30:Q30)</f>
        <v>27</v>
      </c>
      <c r="S30" s="299">
        <f>IF(ISERROR(AVERAGE(C30:Q30)),0,AVERAGE(C30:Q30))</f>
        <v>4.5</v>
      </c>
      <c r="T30" s="301" t="str">
        <f t="shared" si="1"/>
        <v>SI</v>
      </c>
    </row>
    <row r="31" spans="1:20" ht="50.25" customHeight="1" x14ac:dyDescent="0.25">
      <c r="A31" s="295">
        <v>22</v>
      </c>
      <c r="B31" s="289" t="str">
        <f>CONTEXTO!F12</f>
        <v xml:space="preserve">Ausencia de documetación e implementación de procedimientos  en  algunos  procesos. </v>
      </c>
      <c r="C31" s="284">
        <v>4</v>
      </c>
      <c r="D31" s="284">
        <v>3</v>
      </c>
      <c r="E31" s="284">
        <v>4</v>
      </c>
      <c r="F31" s="284">
        <v>3</v>
      </c>
      <c r="G31" s="284">
        <v>3</v>
      </c>
      <c r="H31" s="284">
        <v>3</v>
      </c>
      <c r="I31" s="67"/>
      <c r="J31" s="67"/>
      <c r="K31" s="67"/>
      <c r="L31" s="67"/>
      <c r="M31" s="67"/>
      <c r="N31" s="67"/>
      <c r="O31" s="67"/>
      <c r="P31" s="67"/>
      <c r="Q31" s="67"/>
      <c r="R31" s="228">
        <f>SUM(C31:Q31)</f>
        <v>20</v>
      </c>
      <c r="S31" s="299">
        <f>IF(ISERROR(AVERAGE(C31:Q31)),0,AVERAGE(C31:Q31))</f>
        <v>3.3333333333333335</v>
      </c>
      <c r="T31" s="301" t="str">
        <f t="shared" si="1"/>
        <v>NO</v>
      </c>
    </row>
    <row r="32" spans="1:20" ht="50.25" customHeight="1" x14ac:dyDescent="0.25">
      <c r="A32" s="295">
        <v>23</v>
      </c>
      <c r="B32" s="289" t="str">
        <f>CONTEXTO!F16</f>
        <v>Ausencia  de controles  y  de registros en los procedimientos a auditar.</v>
      </c>
      <c r="C32" s="284">
        <v>4</v>
      </c>
      <c r="D32" s="284">
        <v>4</v>
      </c>
      <c r="E32" s="284">
        <v>4</v>
      </c>
      <c r="F32" s="284">
        <v>4</v>
      </c>
      <c r="G32" s="284">
        <v>4</v>
      </c>
      <c r="H32" s="284">
        <v>5</v>
      </c>
      <c r="I32" s="67"/>
      <c r="J32" s="67"/>
      <c r="K32" s="67"/>
      <c r="L32" s="67"/>
      <c r="M32" s="67"/>
      <c r="N32" s="67"/>
      <c r="O32" s="67"/>
      <c r="P32" s="67"/>
      <c r="Q32" s="67"/>
      <c r="R32" s="228">
        <f t="shared" ref="R32:R35" si="3">SUM(C32:Q32)</f>
        <v>25</v>
      </c>
      <c r="S32" s="299">
        <f t="shared" ref="S32:S35" si="4">IF(ISERROR(AVERAGE(C32:Q32)),0,AVERAGE(C32:Q32))</f>
        <v>4.166666666666667</v>
      </c>
      <c r="T32" s="301" t="str">
        <f t="shared" si="1"/>
        <v>SI</v>
      </c>
    </row>
    <row r="33" spans="1:28" ht="104.25" customHeight="1" x14ac:dyDescent="0.25">
      <c r="A33" s="295">
        <v>24</v>
      </c>
      <c r="B33" s="289" t="str">
        <f>CONTEXTO!F17</f>
        <v>Falta de compromiso de los líderes de los procesos en la implementación de mejora, asociadas a los planes de mejoramiento y en atención a las recomendaciones establecidas en los informes emitidos por la Oficina de Control Interno.</v>
      </c>
      <c r="C33" s="284">
        <v>5</v>
      </c>
      <c r="D33" s="284">
        <v>4</v>
      </c>
      <c r="E33" s="284">
        <v>5</v>
      </c>
      <c r="F33" s="284">
        <v>5</v>
      </c>
      <c r="G33" s="284">
        <v>4</v>
      </c>
      <c r="H33" s="284">
        <v>5</v>
      </c>
      <c r="I33" s="67"/>
      <c r="J33" s="67"/>
      <c r="K33" s="67"/>
      <c r="L33" s="67"/>
      <c r="M33" s="67"/>
      <c r="N33" s="67"/>
      <c r="O33" s="67"/>
      <c r="P33" s="67"/>
      <c r="Q33" s="67"/>
      <c r="R33" s="228">
        <f t="shared" si="3"/>
        <v>28</v>
      </c>
      <c r="S33" s="299">
        <f t="shared" si="4"/>
        <v>4.666666666666667</v>
      </c>
      <c r="T33" s="301" t="str">
        <f t="shared" si="1"/>
        <v>SI</v>
      </c>
    </row>
    <row r="34" spans="1:28" ht="50.25" customHeight="1" x14ac:dyDescent="0.25">
      <c r="A34" s="295">
        <v>25</v>
      </c>
      <c r="B34" s="289" t="str">
        <f>CONTEXTO!F20</f>
        <v>Desconocimiento de la actualización normativa</v>
      </c>
      <c r="C34" s="284">
        <v>3</v>
      </c>
      <c r="D34" s="284">
        <v>2</v>
      </c>
      <c r="E34" s="284">
        <v>3</v>
      </c>
      <c r="F34" s="284">
        <v>4</v>
      </c>
      <c r="G34" s="284">
        <v>3</v>
      </c>
      <c r="H34" s="284">
        <v>2</v>
      </c>
      <c r="I34" s="67"/>
      <c r="J34" s="67"/>
      <c r="K34" s="67"/>
      <c r="L34" s="67"/>
      <c r="M34" s="67"/>
      <c r="N34" s="67"/>
      <c r="O34" s="67"/>
      <c r="P34" s="67"/>
      <c r="Q34" s="67"/>
      <c r="R34" s="228">
        <f t="shared" si="3"/>
        <v>17</v>
      </c>
      <c r="S34" s="299">
        <f t="shared" si="4"/>
        <v>2.8333333333333335</v>
      </c>
      <c r="T34" s="301" t="str">
        <f t="shared" si="1"/>
        <v>NO</v>
      </c>
    </row>
    <row r="35" spans="1:28" ht="75.75" customHeight="1" x14ac:dyDescent="0.25">
      <c r="A35" s="295">
        <v>26</v>
      </c>
      <c r="B35" s="327" t="str">
        <f>CONTEXTO!F21</f>
        <v xml:space="preserve">Demoras en la entrega de información por parte de las unidades administrativas, en respuesta a los requerimientos de la oficina. </v>
      </c>
      <c r="C35" s="284">
        <v>5</v>
      </c>
      <c r="D35" s="284">
        <v>5</v>
      </c>
      <c r="E35" s="284">
        <v>5</v>
      </c>
      <c r="F35" s="284">
        <v>5</v>
      </c>
      <c r="G35" s="284">
        <v>5</v>
      </c>
      <c r="H35" s="284">
        <v>5</v>
      </c>
      <c r="I35" s="67"/>
      <c r="J35" s="67"/>
      <c r="K35" s="67"/>
      <c r="L35" s="67"/>
      <c r="M35" s="67"/>
      <c r="N35" s="67"/>
      <c r="O35" s="67"/>
      <c r="P35" s="67"/>
      <c r="Q35" s="67"/>
      <c r="R35" s="228">
        <f t="shared" si="3"/>
        <v>30</v>
      </c>
      <c r="S35" s="299">
        <f t="shared" si="4"/>
        <v>5</v>
      </c>
      <c r="T35" s="301" t="str">
        <f t="shared" si="1"/>
        <v>SI</v>
      </c>
    </row>
    <row r="36" spans="1:28" ht="75.75" customHeight="1" thickBot="1" x14ac:dyDescent="0.3">
      <c r="A36" s="296">
        <v>27</v>
      </c>
      <c r="B36" s="343" t="str">
        <f>CONTEXTO!F22</f>
        <v xml:space="preserve">Falta  de actualización del manual del manual del proceso evaluación y seguimiento. </v>
      </c>
      <c r="C36" s="297">
        <v>4</v>
      </c>
      <c r="D36" s="364">
        <v>3</v>
      </c>
      <c r="E36" s="364">
        <v>4</v>
      </c>
      <c r="F36" s="364">
        <v>4</v>
      </c>
      <c r="G36" s="364">
        <v>3</v>
      </c>
      <c r="H36" s="364">
        <v>3</v>
      </c>
      <c r="I36" s="351"/>
      <c r="J36" s="351"/>
      <c r="K36" s="351"/>
      <c r="L36" s="351"/>
      <c r="M36" s="351"/>
      <c r="N36" s="351"/>
      <c r="O36" s="351"/>
      <c r="P36" s="351"/>
      <c r="Q36" s="351"/>
      <c r="R36" s="264">
        <f>SUM(C36:Q36)</f>
        <v>21</v>
      </c>
      <c r="S36" s="300">
        <f>IF(ISERROR(AVERAGE(C36:Q36)),0,AVERAGE(C36:Q36))</f>
        <v>3.5</v>
      </c>
      <c r="T36" s="302" t="str">
        <f>IF(S36&gt;=4, "SI", "NO")</f>
        <v>NO</v>
      </c>
    </row>
    <row r="37" spans="1:28" ht="65.25" customHeight="1" thickBot="1" x14ac:dyDescent="0.3">
      <c r="A37" s="354">
        <v>28</v>
      </c>
      <c r="B37" s="367" t="str">
        <f>CONTEXTO!B13</f>
        <v>Declaración  nacional  de estado de emergencia sanitaria,  circular conjunta  100 - 008 - 2020, expedida por Secretaria de transparencia, DAFP, Vicepresidencia y la Agencia Nacional de Contratación Pública ( covid - 19) .</v>
      </c>
      <c r="C37" s="67">
        <v>5</v>
      </c>
      <c r="D37" s="67">
        <v>5</v>
      </c>
      <c r="E37" s="67">
        <v>5</v>
      </c>
      <c r="F37" s="67">
        <v>5</v>
      </c>
      <c r="G37" s="67">
        <v>5</v>
      </c>
      <c r="H37" s="67">
        <v>5</v>
      </c>
      <c r="I37" s="67"/>
      <c r="J37" s="356"/>
      <c r="K37" s="356"/>
      <c r="L37" s="356"/>
      <c r="M37" s="356"/>
      <c r="N37" s="356"/>
      <c r="O37" s="356"/>
      <c r="P37" s="356"/>
      <c r="Q37" s="356"/>
      <c r="R37" s="264">
        <f t="shared" ref="R37:R44" si="5">SUM(C37:Q37)</f>
        <v>30</v>
      </c>
      <c r="S37" s="300">
        <f t="shared" ref="S37:S44" si="6">IF(ISERROR(AVERAGE(C37:Q37)),0,AVERAGE(C37:Q37))</f>
        <v>5</v>
      </c>
      <c r="T37" s="355" t="s">
        <v>440</v>
      </c>
    </row>
    <row r="38" spans="1:28" ht="165.75" customHeight="1" thickBot="1" x14ac:dyDescent="0.3">
      <c r="A38" s="354">
        <v>29</v>
      </c>
      <c r="B38" s="265" t="str">
        <f>CONTEXTO!B14</f>
        <v>Decreto nacional 491 de 2020  adoptado por el Alcalde de Ibagué mediante el  Decreto municipal 227 de 2020,  estableciendo  medidas transitorias:  Trabajo en casa, uso de las  tecnologías, entre otras.  Decreto Nacional No. 457  del 22 de marzo de 2020 aislamiento,  Decreto 637 del 6 de mayo de 2020 ampliando la cuarentena hasta el  7 de junio de 2020,   Directiva presidencial No. 03 del  22 de mayo de 2020,  estableciendo el aislamiento inteligente y productivo, trabajo encasa de servidores públicos y contratistas  de prestación de servicios de apoyo a la gestión.  Resolución No. 666 del 24 de mayo de 2020  protocolo de bioseguridad)   del Mi ministerio de Salud</v>
      </c>
      <c r="C38" s="67">
        <v>5</v>
      </c>
      <c r="D38" s="67">
        <v>5</v>
      </c>
      <c r="E38" s="67">
        <v>5</v>
      </c>
      <c r="F38" s="67">
        <v>5</v>
      </c>
      <c r="G38" s="67">
        <v>5</v>
      </c>
      <c r="H38" s="67">
        <v>5</v>
      </c>
      <c r="I38" s="67"/>
      <c r="J38" s="356"/>
      <c r="K38" s="356"/>
      <c r="L38" s="356"/>
      <c r="M38" s="356"/>
      <c r="N38" s="356"/>
      <c r="O38" s="356"/>
      <c r="P38" s="356"/>
      <c r="Q38" s="356"/>
      <c r="R38" s="264">
        <f t="shared" si="5"/>
        <v>30</v>
      </c>
      <c r="S38" s="300">
        <f t="shared" si="6"/>
        <v>5</v>
      </c>
      <c r="T38" s="355" t="s">
        <v>440</v>
      </c>
    </row>
    <row r="39" spans="1:28" ht="59.25" customHeight="1" thickBot="1" x14ac:dyDescent="0.3">
      <c r="A39" s="354">
        <v>30</v>
      </c>
      <c r="B39" s="265" t="str">
        <f>CONTEXTO!B15</f>
        <v xml:space="preserve">lineamientos del instituto internacional de auditores, en situación de emergencia por la pandemia por covid -19 </v>
      </c>
      <c r="C39" s="67">
        <v>4</v>
      </c>
      <c r="D39" s="67">
        <v>4</v>
      </c>
      <c r="E39" s="67">
        <v>4</v>
      </c>
      <c r="F39" s="67">
        <v>4</v>
      </c>
      <c r="G39" s="67">
        <v>4</v>
      </c>
      <c r="H39" s="67">
        <v>5</v>
      </c>
      <c r="I39" s="67"/>
      <c r="J39" s="356"/>
      <c r="K39" s="356"/>
      <c r="L39" s="356"/>
      <c r="M39" s="356"/>
      <c r="N39" s="356"/>
      <c r="O39" s="356"/>
      <c r="P39" s="356"/>
      <c r="Q39" s="356"/>
      <c r="R39" s="264">
        <f t="shared" si="5"/>
        <v>25</v>
      </c>
      <c r="S39" s="300">
        <f t="shared" si="6"/>
        <v>4.166666666666667</v>
      </c>
      <c r="T39" s="355" t="s">
        <v>26</v>
      </c>
    </row>
    <row r="40" spans="1:28" ht="43.5" customHeight="1" thickBot="1" x14ac:dyDescent="0.3">
      <c r="A40" s="354">
        <v>31</v>
      </c>
      <c r="B40" s="265" t="str">
        <f>CONTEXTO!F13</f>
        <v xml:space="preserve">Dificultad para acceder a las evidencias físicas y de las visitas de verificación en el desarrollo de auditorias. ( pandemia covid - 19).  </v>
      </c>
      <c r="C40" s="67">
        <v>3</v>
      </c>
      <c r="D40" s="67">
        <v>4</v>
      </c>
      <c r="E40" s="67">
        <v>4</v>
      </c>
      <c r="F40" s="67">
        <v>5</v>
      </c>
      <c r="G40" s="67">
        <v>5</v>
      </c>
      <c r="H40" s="67">
        <v>5</v>
      </c>
      <c r="I40" s="67"/>
      <c r="J40" s="356"/>
      <c r="K40" s="356"/>
      <c r="L40" s="356"/>
      <c r="M40" s="356"/>
      <c r="N40" s="356"/>
      <c r="O40" s="356"/>
      <c r="P40" s="356"/>
      <c r="Q40" s="356"/>
      <c r="R40" s="264">
        <f t="shared" si="5"/>
        <v>26</v>
      </c>
      <c r="S40" s="300">
        <f t="shared" si="6"/>
        <v>4.333333333333333</v>
      </c>
      <c r="T40" s="355" t="s">
        <v>440</v>
      </c>
    </row>
    <row r="41" spans="1:28" ht="69" customHeight="1" thickBot="1" x14ac:dyDescent="0.3">
      <c r="A41" s="354">
        <v>32</v>
      </c>
      <c r="B41" s="265" t="str">
        <f>CONTEXTO!F14</f>
        <v xml:space="preserve">Demoras  o  ausencia  en la entrega de elementos de protección personal para prevenir contagio biológico por covid - 19, por parte de la Dirección de Talento Humano, quien lidera el programa de seguridad y salud en el trabajo. </v>
      </c>
      <c r="C41" s="67">
        <v>5</v>
      </c>
      <c r="D41" s="67">
        <v>5</v>
      </c>
      <c r="E41" s="67">
        <v>5</v>
      </c>
      <c r="F41" s="67">
        <v>5</v>
      </c>
      <c r="G41" s="67">
        <v>5</v>
      </c>
      <c r="H41" s="67">
        <v>5</v>
      </c>
      <c r="I41" s="67"/>
      <c r="J41" s="356"/>
      <c r="K41" s="356"/>
      <c r="L41" s="356"/>
      <c r="M41" s="356"/>
      <c r="N41" s="356"/>
      <c r="O41" s="356"/>
      <c r="P41" s="356"/>
      <c r="Q41" s="356"/>
      <c r="R41" s="264">
        <f t="shared" si="5"/>
        <v>30</v>
      </c>
      <c r="S41" s="300">
        <f t="shared" si="6"/>
        <v>5</v>
      </c>
      <c r="T41" s="355" t="s">
        <v>98</v>
      </c>
    </row>
    <row r="42" spans="1:28" ht="69" customHeight="1" thickBot="1" x14ac:dyDescent="0.3">
      <c r="A42" s="354"/>
      <c r="B42" s="265" t="str">
        <f>CONTEXTO!B23</f>
        <v xml:space="preserve">Incremento de la morbilidad y mortalidad por contagio del virus covid -19. </v>
      </c>
      <c r="C42" s="67">
        <v>5</v>
      </c>
      <c r="D42" s="67">
        <v>5</v>
      </c>
      <c r="E42" s="67">
        <v>5</v>
      </c>
      <c r="F42" s="67">
        <v>5</v>
      </c>
      <c r="G42" s="67">
        <v>4</v>
      </c>
      <c r="H42" s="67">
        <v>5</v>
      </c>
      <c r="I42" s="67"/>
      <c r="J42" s="356"/>
      <c r="K42" s="356"/>
      <c r="L42" s="356"/>
      <c r="M42" s="356"/>
      <c r="N42" s="356"/>
      <c r="O42" s="356"/>
      <c r="P42" s="356"/>
      <c r="Q42" s="356"/>
      <c r="R42" s="264">
        <f>SUM(C42:Q42)</f>
        <v>29</v>
      </c>
      <c r="S42" s="300">
        <f t="shared" si="6"/>
        <v>4.833333333333333</v>
      </c>
      <c r="T42" s="366" t="s">
        <v>26</v>
      </c>
    </row>
    <row r="43" spans="1:28" ht="69" customHeight="1" thickBot="1" x14ac:dyDescent="0.3">
      <c r="A43" s="354"/>
      <c r="B43" s="265" t="str">
        <f>CONTEXTO!B24</f>
        <v xml:space="preserve">Ausencia de vacuna contra el covid -19 y de medicamentos antivirales </v>
      </c>
      <c r="C43" s="67">
        <v>5</v>
      </c>
      <c r="D43" s="67">
        <v>5</v>
      </c>
      <c r="E43" s="67">
        <v>5</v>
      </c>
      <c r="F43" s="67">
        <v>5</v>
      </c>
      <c r="G43" s="67">
        <v>5</v>
      </c>
      <c r="H43" s="67">
        <v>5</v>
      </c>
      <c r="I43" s="67"/>
      <c r="J43" s="356"/>
      <c r="K43" s="356"/>
      <c r="L43" s="356"/>
      <c r="M43" s="356"/>
      <c r="N43" s="356"/>
      <c r="O43" s="356"/>
      <c r="P43" s="356"/>
      <c r="Q43" s="356"/>
      <c r="R43" s="264">
        <f t="shared" si="5"/>
        <v>30</v>
      </c>
      <c r="S43" s="300">
        <f t="shared" si="6"/>
        <v>5</v>
      </c>
      <c r="T43" s="355" t="s">
        <v>440</v>
      </c>
    </row>
    <row r="44" spans="1:28" ht="69" customHeight="1" thickBot="1" x14ac:dyDescent="0.3">
      <c r="A44" s="354"/>
      <c r="B44" s="265" t="str">
        <f>CONTEXTO!B25</f>
        <v>propagación del coronavirus covid -19 a pesar de los esfuerzos estatales y de la sociedad</v>
      </c>
      <c r="C44" s="67">
        <v>5</v>
      </c>
      <c r="D44" s="67">
        <v>5</v>
      </c>
      <c r="E44" s="67">
        <v>5</v>
      </c>
      <c r="F44" s="67">
        <v>5</v>
      </c>
      <c r="G44" s="67">
        <v>5</v>
      </c>
      <c r="H44" s="67">
        <v>5</v>
      </c>
      <c r="I44" s="67"/>
      <c r="J44" s="356"/>
      <c r="K44" s="356"/>
      <c r="L44" s="356"/>
      <c r="M44" s="356"/>
      <c r="N44" s="356"/>
      <c r="O44" s="356"/>
      <c r="P44" s="356"/>
      <c r="Q44" s="356"/>
      <c r="R44" s="264">
        <f t="shared" si="5"/>
        <v>30</v>
      </c>
      <c r="S44" s="300">
        <f t="shared" si="6"/>
        <v>5</v>
      </c>
      <c r="T44" s="355" t="s">
        <v>98</v>
      </c>
    </row>
    <row r="45" spans="1:28" ht="24" customHeight="1" x14ac:dyDescent="0.25">
      <c r="A45" s="512" t="s">
        <v>421</v>
      </c>
      <c r="B45" s="513"/>
      <c r="C45" s="513"/>
      <c r="D45" s="514"/>
      <c r="E45" s="514"/>
      <c r="F45" s="514"/>
      <c r="G45" s="514"/>
      <c r="H45" s="514"/>
      <c r="I45" s="514"/>
      <c r="J45" s="514"/>
      <c r="K45" s="514"/>
      <c r="L45" s="514"/>
      <c r="M45" s="514"/>
      <c r="N45" s="514"/>
      <c r="O45" s="514"/>
      <c r="P45" s="514"/>
      <c r="Q45" s="514"/>
      <c r="R45" s="515"/>
      <c r="S45" s="325">
        <f>SUM(R10:R44)</f>
        <v>885</v>
      </c>
      <c r="T45" s="72"/>
    </row>
    <row r="46" spans="1:28" ht="25.5" customHeight="1" thickBot="1" x14ac:dyDescent="0.3">
      <c r="A46" s="508" t="s">
        <v>59</v>
      </c>
      <c r="B46" s="509"/>
      <c r="C46" s="509"/>
      <c r="D46" s="509"/>
      <c r="E46" s="509"/>
      <c r="F46" s="509"/>
      <c r="G46" s="509"/>
      <c r="H46" s="509"/>
      <c r="I46" s="509"/>
      <c r="J46" s="509"/>
      <c r="K46" s="509"/>
      <c r="L46" s="509"/>
      <c r="M46" s="509"/>
      <c r="N46" s="509"/>
      <c r="O46" s="509"/>
      <c r="P46" s="509"/>
      <c r="Q46" s="509"/>
      <c r="R46" s="509"/>
      <c r="S46" s="324">
        <f>AVERAGE(S10:S44)</f>
        <v>4.2142857142857153</v>
      </c>
      <c r="T46" s="72"/>
      <c r="X46" s="365" t="s">
        <v>480</v>
      </c>
      <c r="Y46" s="365"/>
      <c r="Z46" s="365"/>
      <c r="AA46" s="365"/>
      <c r="AB46" s="365"/>
    </row>
  </sheetData>
  <sheetProtection selectLockedCells="1"/>
  <mergeCells count="13">
    <mergeCell ref="A46:R46"/>
    <mergeCell ref="T1:W1"/>
    <mergeCell ref="T2:W2"/>
    <mergeCell ref="T3:W3"/>
    <mergeCell ref="T4:W4"/>
    <mergeCell ref="A45:R45"/>
    <mergeCell ref="A1:A4"/>
    <mergeCell ref="A7:T7"/>
    <mergeCell ref="A6:T6"/>
    <mergeCell ref="B3:S4"/>
    <mergeCell ref="B1:S2"/>
    <mergeCell ref="A5:T5"/>
    <mergeCell ref="A8:T8"/>
  </mergeCells>
  <conditionalFormatting sqref="Z13">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conditionalFormatting sqref="T10:T44">
    <cfRule type="containsText" dxfId="1" priority="2" operator="containsText" text="SELECCIONADA">
      <formula>NOT(ISERROR(SEARCH("SELECCIONADA",T10)))</formula>
    </cfRule>
  </conditionalFormatting>
  <conditionalFormatting sqref="T10:T44">
    <cfRule type="containsText" dxfId="0" priority="1" operator="containsText" text="SI">
      <formula>NOT(ISERROR(SEARCH("SI",T10)))</formula>
    </cfRule>
  </conditionalFormatting>
  <conditionalFormatting sqref="T10:T44">
    <cfRule type="colorScale" priority="28">
      <colorScale>
        <cfvo type="min"/>
        <cfvo type="percentile" val="50"/>
        <cfvo type="max"/>
        <color rgb="FF63BE7B"/>
        <color rgb="FFFFEB84"/>
        <color rgb="FFF8696B"/>
      </colorScale>
    </cfRule>
    <cfRule type="dataBar" priority="29">
      <dataBar>
        <cfvo type="min"/>
        <cfvo type="max"/>
        <color rgb="FFFFB628"/>
      </dataBar>
      <extLst>
        <ext xmlns:x14="http://schemas.microsoft.com/office/spreadsheetml/2009/9/main" uri="{B025F937-C7B1-47D3-B67F-A62EFF666E3E}">
          <x14:id>{4D1C3FBC-C792-4B86-8891-5DE47519B091}</x14:id>
        </ext>
      </extLst>
    </cfRule>
  </conditionalFormatting>
  <dataValidations count="1">
    <dataValidation type="whole" allowBlank="1" showInputMessage="1" showErrorMessage="1" sqref="C10:Q21">
      <formula1>1</formula1>
      <formula2>10</formula2>
    </dataValidation>
  </dataValidations>
  <pageMargins left="0.7" right="0.7" top="0.75" bottom="0.75" header="0.3" footer="0.3"/>
  <pageSetup paperSize="9" orientation="portrait" r:id="rId1"/>
  <ignoredErrors>
    <ignoredError sqref="B25:B28" unlockedFormula="1"/>
    <ignoredError sqref="R10" emptyCellReference="1"/>
  </ignoredErrors>
  <drawing r:id="rId2"/>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Z13</xm:sqref>
        </x14:conditionalFormatting>
        <x14:conditionalFormatting xmlns:xm="http://schemas.microsoft.com/office/excel/2006/main">
          <x14:cfRule type="dataBar" id="{4D1C3FBC-C792-4B86-8891-5DE47519B091}">
            <x14:dataBar minLength="0" maxLength="100" border="1" negativeBarBorderColorSameAsPositive="0">
              <x14:cfvo type="autoMin"/>
              <x14:cfvo type="autoMax"/>
              <x14:borderColor rgb="FFFFB628"/>
              <x14:negativeFillColor rgb="FFFF0000"/>
              <x14:negativeBorderColor rgb="FFFF0000"/>
              <x14:axisColor rgb="FF000000"/>
            </x14:dataBar>
          </x14:cfRule>
          <xm:sqref>T10:T44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sqref="A1:A4"/>
    </sheetView>
  </sheetViews>
  <sheetFormatPr baseColWidth="10" defaultColWidth="11.42578125" defaultRowHeight="15" x14ac:dyDescent="0.25"/>
  <cols>
    <col min="1" max="1" width="31" customWidth="1"/>
    <col min="2" max="2" width="24.140625" customWidth="1"/>
    <col min="3" max="3" width="22.85546875" customWidth="1"/>
    <col min="4" max="4" width="26.5703125" customWidth="1"/>
    <col min="5" max="5" width="21.42578125" customWidth="1"/>
  </cols>
  <sheetData>
    <row r="1" spans="1:5" ht="15" customHeight="1" x14ac:dyDescent="0.25">
      <c r="A1" s="534"/>
      <c r="B1" s="530" t="s">
        <v>15</v>
      </c>
      <c r="C1" s="531"/>
      <c r="D1" s="3" t="s">
        <v>16</v>
      </c>
      <c r="E1" s="535"/>
    </row>
    <row r="2" spans="1:5" ht="15" customHeight="1" x14ac:dyDescent="0.25">
      <c r="A2" s="534"/>
      <c r="B2" s="532"/>
      <c r="C2" s="533"/>
      <c r="D2" s="3" t="s">
        <v>2</v>
      </c>
      <c r="E2" s="535"/>
    </row>
    <row r="3" spans="1:5" ht="30" customHeight="1" x14ac:dyDescent="0.25">
      <c r="A3" s="534"/>
      <c r="B3" s="530" t="s">
        <v>17</v>
      </c>
      <c r="C3" s="531"/>
      <c r="D3" s="3" t="s">
        <v>18</v>
      </c>
      <c r="E3" s="535"/>
    </row>
    <row r="4" spans="1:5" ht="15" customHeight="1" x14ac:dyDescent="0.25">
      <c r="A4" s="534"/>
      <c r="B4" s="532"/>
      <c r="C4" s="533"/>
      <c r="D4" s="3" t="s">
        <v>5</v>
      </c>
      <c r="E4" s="535"/>
    </row>
    <row r="5" spans="1:5" ht="15.75" thickBot="1" x14ac:dyDescent="0.3"/>
    <row r="6" spans="1:5" x14ac:dyDescent="0.25">
      <c r="A6" s="428" t="s">
        <v>19</v>
      </c>
      <c r="B6" s="429"/>
      <c r="C6" s="429"/>
      <c r="D6" s="429"/>
      <c r="E6" s="429"/>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G18"/>
  <sheetViews>
    <sheetView workbookViewId="0">
      <selection sqref="A1:A4"/>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539"/>
      <c r="B1" s="457" t="s">
        <v>0</v>
      </c>
      <c r="C1" s="458"/>
      <c r="D1" s="458"/>
      <c r="E1" s="458"/>
      <c r="F1" s="28" t="s">
        <v>1</v>
      </c>
      <c r="G1" s="544"/>
    </row>
    <row r="2" spans="1:7" x14ac:dyDescent="0.25">
      <c r="A2" s="540"/>
      <c r="B2" s="542"/>
      <c r="C2" s="543"/>
      <c r="D2" s="543"/>
      <c r="E2" s="543"/>
      <c r="F2" s="27" t="s">
        <v>31</v>
      </c>
      <c r="G2" s="545"/>
    </row>
    <row r="3" spans="1:7" x14ac:dyDescent="0.25">
      <c r="A3" s="540"/>
      <c r="B3" s="547" t="s">
        <v>32</v>
      </c>
      <c r="C3" s="548"/>
      <c r="D3" s="548"/>
      <c r="E3" s="548"/>
      <c r="F3" s="27" t="s">
        <v>4</v>
      </c>
      <c r="G3" s="545"/>
    </row>
    <row r="4" spans="1:7" ht="15.75" thickBot="1" x14ac:dyDescent="0.3">
      <c r="A4" s="541"/>
      <c r="B4" s="463"/>
      <c r="C4" s="464"/>
      <c r="D4" s="464"/>
      <c r="E4" s="464"/>
      <c r="F4" s="29" t="s">
        <v>5</v>
      </c>
      <c r="G4" s="546"/>
    </row>
    <row r="5" spans="1:7" ht="15.75" thickBot="1" x14ac:dyDescent="0.3"/>
    <row r="6" spans="1:7" s="36" customFormat="1" ht="15.75" x14ac:dyDescent="0.25">
      <c r="A6" s="549" t="s">
        <v>33</v>
      </c>
      <c r="B6" s="550"/>
      <c r="C6" s="550"/>
      <c r="D6" s="550"/>
      <c r="E6" s="550"/>
      <c r="F6" s="550"/>
      <c r="G6" s="551"/>
    </row>
    <row r="7" spans="1:7" ht="31.5" customHeight="1" x14ac:dyDescent="0.25">
      <c r="A7" s="22" t="s">
        <v>34</v>
      </c>
      <c r="B7" s="17" t="s">
        <v>35</v>
      </c>
      <c r="C7" s="33" t="s">
        <v>36</v>
      </c>
      <c r="D7" s="23" t="s">
        <v>37</v>
      </c>
      <c r="E7" s="17" t="s">
        <v>38</v>
      </c>
      <c r="F7" s="18" t="s">
        <v>39</v>
      </c>
      <c r="G7" s="18" t="s">
        <v>40</v>
      </c>
    </row>
    <row r="8" spans="1:7" ht="33" customHeight="1" x14ac:dyDescent="0.25">
      <c r="A8" s="536"/>
      <c r="B8" s="8"/>
      <c r="C8" s="8"/>
      <c r="D8" s="8"/>
      <c r="E8" s="8"/>
      <c r="F8" s="8"/>
      <c r="G8" s="9"/>
    </row>
    <row r="9" spans="1:7" ht="33" customHeight="1" x14ac:dyDescent="0.25">
      <c r="A9" s="537"/>
      <c r="B9" s="8"/>
      <c r="C9" s="8"/>
      <c r="D9" s="8"/>
      <c r="E9" s="8"/>
      <c r="F9" s="8"/>
      <c r="G9" s="9"/>
    </row>
    <row r="10" spans="1:7" ht="33" customHeight="1" x14ac:dyDescent="0.25">
      <c r="A10" s="537"/>
      <c r="B10" s="8"/>
      <c r="C10" s="8"/>
      <c r="D10" s="8"/>
      <c r="E10" s="8"/>
      <c r="F10" s="8"/>
      <c r="G10" s="9"/>
    </row>
    <row r="11" spans="1:7" ht="33" customHeight="1" x14ac:dyDescent="0.25">
      <c r="A11" s="537"/>
      <c r="B11" s="8"/>
      <c r="C11" s="8"/>
      <c r="D11" s="8"/>
      <c r="E11" s="8"/>
      <c r="F11" s="8"/>
      <c r="G11" s="9"/>
    </row>
    <row r="12" spans="1:7" ht="33" customHeight="1" x14ac:dyDescent="0.25">
      <c r="A12" s="537"/>
      <c r="B12" s="8"/>
      <c r="C12" s="8"/>
      <c r="D12" s="8"/>
      <c r="E12" s="8"/>
      <c r="F12" s="8"/>
      <c r="G12" s="9"/>
    </row>
    <row r="13" spans="1:7" ht="33" customHeight="1" x14ac:dyDescent="0.25">
      <c r="A13" s="537"/>
      <c r="B13" s="8"/>
      <c r="C13" s="8"/>
      <c r="D13" s="8"/>
      <c r="E13" s="8"/>
      <c r="F13" s="8"/>
      <c r="G13" s="9"/>
    </row>
    <row r="14" spans="1:7" ht="33" customHeight="1" x14ac:dyDescent="0.25">
      <c r="A14" s="537"/>
      <c r="B14" s="8"/>
      <c r="C14" s="8"/>
      <c r="D14" s="8"/>
      <c r="E14" s="8"/>
      <c r="F14" s="8"/>
      <c r="G14" s="9"/>
    </row>
    <row r="15" spans="1:7" ht="33" customHeight="1" x14ac:dyDescent="0.25">
      <c r="A15" s="537"/>
      <c r="B15" s="8"/>
      <c r="C15" s="8"/>
      <c r="D15" s="8"/>
      <c r="E15" s="8"/>
      <c r="F15" s="8"/>
      <c r="G15" s="9"/>
    </row>
    <row r="16" spans="1:7" ht="33" customHeight="1" x14ac:dyDescent="0.25">
      <c r="A16" s="537"/>
      <c r="B16" s="8"/>
      <c r="C16" s="8"/>
      <c r="D16" s="8"/>
      <c r="E16" s="8"/>
      <c r="F16" s="8"/>
      <c r="G16" s="9"/>
    </row>
    <row r="17" spans="1:7" ht="33" customHeight="1" x14ac:dyDescent="0.25">
      <c r="A17" s="537"/>
      <c r="B17" s="8"/>
      <c r="C17" s="8"/>
      <c r="D17" s="8"/>
      <c r="E17" s="8"/>
      <c r="F17" s="8"/>
      <c r="G17" s="9"/>
    </row>
    <row r="18" spans="1:7" ht="33" customHeight="1" thickBot="1" x14ac:dyDescent="0.3">
      <c r="A18" s="538"/>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6"/>
  <sheetViews>
    <sheetView zoomScale="70" zoomScaleNormal="70" workbookViewId="0">
      <selection activeCell="H1" sqref="H1:I4"/>
    </sheetView>
  </sheetViews>
  <sheetFormatPr baseColWidth="10" defaultColWidth="11.42578125" defaultRowHeight="14.25" x14ac:dyDescent="0.2"/>
  <cols>
    <col min="1" max="2" width="6.5703125" style="1" customWidth="1"/>
    <col min="3" max="3" width="32.7109375" style="1" customWidth="1"/>
    <col min="4" max="4" width="31.85546875" style="1" customWidth="1"/>
    <col min="5" max="5" width="38" style="1" customWidth="1"/>
    <col min="6" max="6" width="35.7109375" style="1" customWidth="1"/>
    <col min="7" max="7" width="18.28515625" style="1" customWidth="1"/>
    <col min="8" max="8" width="15.5703125" style="1" customWidth="1"/>
    <col min="9" max="9" width="19.28515625" style="1" customWidth="1"/>
    <col min="10" max="10" width="14.5703125" style="1" customWidth="1"/>
    <col min="11" max="11" width="89" style="1" customWidth="1"/>
    <col min="12" max="16384" width="11.42578125" style="1"/>
  </cols>
  <sheetData>
    <row r="1" spans="1:14" ht="15" customHeight="1" x14ac:dyDescent="0.2">
      <c r="A1" s="649" t="str">
        <f>CONTEXTO!B1</f>
        <v>PROCESO: GESTION INTEGRAL DE CALIDAD</v>
      </c>
      <c r="B1" s="458"/>
      <c r="C1" s="458"/>
      <c r="D1" s="458"/>
      <c r="E1" s="458"/>
      <c r="F1" s="458"/>
      <c r="G1" s="459"/>
      <c r="H1" s="466" t="s">
        <v>544</v>
      </c>
      <c r="I1" s="466"/>
      <c r="J1" s="662"/>
      <c r="K1" s="2"/>
      <c r="N1" s="482"/>
    </row>
    <row r="2" spans="1:14" ht="15" customHeight="1" x14ac:dyDescent="0.2">
      <c r="A2" s="650"/>
      <c r="B2" s="461"/>
      <c r="C2" s="461"/>
      <c r="D2" s="461"/>
      <c r="E2" s="461"/>
      <c r="F2" s="461"/>
      <c r="G2" s="462"/>
      <c r="H2" s="510" t="s">
        <v>539</v>
      </c>
      <c r="I2" s="510"/>
      <c r="J2" s="663"/>
      <c r="K2" s="2"/>
      <c r="N2" s="482"/>
    </row>
    <row r="3" spans="1:14" ht="15" customHeight="1" x14ac:dyDescent="0.2">
      <c r="A3" s="650" t="s">
        <v>60</v>
      </c>
      <c r="B3" s="461"/>
      <c r="C3" s="461"/>
      <c r="D3" s="461"/>
      <c r="E3" s="461"/>
      <c r="F3" s="461"/>
      <c r="G3" s="462"/>
      <c r="H3" s="510" t="s">
        <v>540</v>
      </c>
      <c r="I3" s="510"/>
      <c r="J3" s="663"/>
      <c r="K3" s="2"/>
      <c r="N3" s="482"/>
    </row>
    <row r="4" spans="1:14" ht="15.75" customHeight="1" x14ac:dyDescent="0.2">
      <c r="A4" s="651"/>
      <c r="B4" s="543"/>
      <c r="C4" s="543"/>
      <c r="D4" s="543"/>
      <c r="E4" s="543"/>
      <c r="F4" s="543"/>
      <c r="G4" s="652"/>
      <c r="H4" s="510" t="s">
        <v>545</v>
      </c>
      <c r="I4" s="510"/>
      <c r="J4" s="664"/>
      <c r="K4" s="2"/>
      <c r="N4" s="482"/>
    </row>
    <row r="5" spans="1:14" ht="11.25" customHeight="1" x14ac:dyDescent="0.2">
      <c r="A5" s="659"/>
      <c r="B5" s="660"/>
      <c r="C5" s="660"/>
      <c r="D5" s="660"/>
      <c r="E5" s="660"/>
      <c r="F5" s="660"/>
      <c r="G5" s="660"/>
      <c r="H5" s="660"/>
      <c r="I5" s="660"/>
      <c r="J5" s="661"/>
      <c r="K5" s="2"/>
      <c r="N5" s="65"/>
    </row>
    <row r="6" spans="1:14" ht="15" customHeight="1" x14ac:dyDescent="0.2">
      <c r="A6" s="653" t="str">
        <f>CONTEXTO!A8</f>
        <v xml:space="preserve">PROCESO: Gestión de Evaluación y  Seguimiento </v>
      </c>
      <c r="B6" s="654"/>
      <c r="C6" s="654"/>
      <c r="D6" s="654"/>
      <c r="E6" s="654"/>
      <c r="F6" s="654"/>
      <c r="G6" s="654"/>
      <c r="H6" s="654"/>
      <c r="I6" s="654"/>
      <c r="J6" s="655"/>
    </row>
    <row r="7" spans="1:14" ht="32.25" customHeight="1" thickBot="1" x14ac:dyDescent="0.25">
      <c r="A7" s="656"/>
      <c r="B7" s="657"/>
      <c r="C7" s="657"/>
      <c r="D7" s="657"/>
      <c r="E7" s="657"/>
      <c r="F7" s="657"/>
      <c r="G7" s="657"/>
      <c r="H7" s="657"/>
      <c r="I7" s="657"/>
      <c r="J7" s="658"/>
    </row>
    <row r="8" spans="1:14" ht="23.25" customHeight="1" x14ac:dyDescent="0.2">
      <c r="A8" s="668" t="s">
        <v>61</v>
      </c>
      <c r="B8" s="668"/>
      <c r="C8" s="668"/>
      <c r="D8" s="668"/>
      <c r="E8" s="665" t="s">
        <v>9</v>
      </c>
      <c r="F8" s="666"/>
      <c r="G8" s="666"/>
      <c r="H8" s="666"/>
      <c r="I8" s="666"/>
      <c r="J8" s="667"/>
    </row>
    <row r="9" spans="1:14" ht="23.25" customHeight="1" x14ac:dyDescent="0.2">
      <c r="A9" s="668"/>
      <c r="B9" s="668"/>
      <c r="C9" s="668"/>
      <c r="D9" s="668"/>
      <c r="E9" s="644" t="s">
        <v>62</v>
      </c>
      <c r="F9" s="644"/>
      <c r="G9" s="644" t="s">
        <v>63</v>
      </c>
      <c r="H9" s="644"/>
      <c r="I9" s="644"/>
      <c r="J9" s="644"/>
    </row>
    <row r="10" spans="1:14" ht="23.25" customHeight="1" x14ac:dyDescent="0.25">
      <c r="A10" s="668"/>
      <c r="B10" s="668"/>
      <c r="C10" s="668"/>
      <c r="D10" s="668"/>
      <c r="E10" s="645" t="s">
        <v>64</v>
      </c>
      <c r="F10" s="645"/>
      <c r="G10" s="646" t="s">
        <v>65</v>
      </c>
      <c r="H10" s="647"/>
      <c r="I10" s="647"/>
      <c r="J10" s="648"/>
    </row>
    <row r="11" spans="1:14" ht="43.5" customHeight="1" x14ac:dyDescent="0.2">
      <c r="A11" s="668"/>
      <c r="B11" s="668"/>
      <c r="C11" s="668"/>
      <c r="D11" s="668"/>
      <c r="E11" s="642" t="s">
        <v>474</v>
      </c>
      <c r="F11" s="643"/>
      <c r="G11" s="613" t="s">
        <v>355</v>
      </c>
      <c r="H11" s="613"/>
      <c r="I11" s="613"/>
      <c r="J11" s="613"/>
    </row>
    <row r="12" spans="1:14" ht="43.5" customHeight="1" x14ac:dyDescent="0.2">
      <c r="A12" s="668"/>
      <c r="B12" s="668"/>
      <c r="C12" s="668"/>
      <c r="D12" s="668"/>
      <c r="E12" s="642" t="s">
        <v>350</v>
      </c>
      <c r="F12" s="643"/>
      <c r="G12" s="613" t="s">
        <v>356</v>
      </c>
      <c r="H12" s="613"/>
      <c r="I12" s="613"/>
      <c r="J12" s="613"/>
      <c r="K12" s="285"/>
    </row>
    <row r="13" spans="1:14" ht="43.5" customHeight="1" x14ac:dyDescent="0.2">
      <c r="A13" s="668"/>
      <c r="B13" s="668"/>
      <c r="C13" s="668"/>
      <c r="D13" s="668"/>
      <c r="E13" s="624" t="s">
        <v>351</v>
      </c>
      <c r="F13" s="625"/>
      <c r="G13" s="575" t="s">
        <v>357</v>
      </c>
      <c r="H13" s="575"/>
      <c r="I13" s="575"/>
      <c r="J13" s="575"/>
    </row>
    <row r="14" spans="1:14" ht="43.5" customHeight="1" x14ac:dyDescent="0.2">
      <c r="A14" s="668"/>
      <c r="B14" s="668"/>
      <c r="C14" s="668"/>
      <c r="D14" s="668"/>
      <c r="E14" s="642" t="s">
        <v>352</v>
      </c>
      <c r="F14" s="643"/>
      <c r="G14" s="613" t="s">
        <v>425</v>
      </c>
      <c r="H14" s="613"/>
      <c r="I14" s="613"/>
      <c r="J14" s="613"/>
    </row>
    <row r="15" spans="1:14" ht="49.5" customHeight="1" x14ac:dyDescent="0.2">
      <c r="A15" s="668"/>
      <c r="B15" s="668"/>
      <c r="C15" s="668"/>
      <c r="D15" s="668"/>
      <c r="E15" s="642" t="s">
        <v>475</v>
      </c>
      <c r="F15" s="643"/>
      <c r="G15" s="613" t="s">
        <v>491</v>
      </c>
      <c r="H15" s="613"/>
      <c r="I15" s="613"/>
      <c r="J15" s="613"/>
    </row>
    <row r="16" spans="1:14" ht="49.5" customHeight="1" x14ac:dyDescent="0.2">
      <c r="A16" s="668"/>
      <c r="B16" s="668"/>
      <c r="C16" s="668"/>
      <c r="D16" s="668"/>
      <c r="E16" s="688" t="s">
        <v>476</v>
      </c>
      <c r="F16" s="689"/>
      <c r="G16" s="613" t="s">
        <v>358</v>
      </c>
      <c r="H16" s="613"/>
      <c r="I16" s="613"/>
      <c r="J16" s="613"/>
      <c r="K16" s="669"/>
      <c r="L16" s="670"/>
    </row>
    <row r="17" spans="1:10" ht="54.75" customHeight="1" x14ac:dyDescent="0.2">
      <c r="A17" s="668"/>
      <c r="B17" s="668"/>
      <c r="C17" s="668"/>
      <c r="D17" s="668"/>
      <c r="E17" s="624" t="s">
        <v>510</v>
      </c>
      <c r="F17" s="625"/>
      <c r="G17" s="686" t="s">
        <v>359</v>
      </c>
      <c r="H17" s="686"/>
      <c r="I17" s="686"/>
      <c r="J17" s="686"/>
    </row>
    <row r="18" spans="1:10" ht="48.75" customHeight="1" x14ac:dyDescent="0.2">
      <c r="A18" s="668"/>
      <c r="B18" s="668"/>
      <c r="C18" s="668"/>
      <c r="D18" s="668"/>
      <c r="E18" s="642" t="s">
        <v>354</v>
      </c>
      <c r="F18" s="643"/>
      <c r="G18" s="575" t="s">
        <v>481</v>
      </c>
      <c r="H18" s="575"/>
      <c r="I18" s="575"/>
      <c r="J18" s="575"/>
    </row>
    <row r="19" spans="1:10" ht="54.75" customHeight="1" x14ac:dyDescent="0.2">
      <c r="A19" s="668"/>
      <c r="B19" s="668"/>
      <c r="C19" s="668"/>
      <c r="D19" s="668"/>
      <c r="E19" s="669" t="s">
        <v>452</v>
      </c>
      <c r="F19" s="670"/>
      <c r="G19" s="613" t="s">
        <v>360</v>
      </c>
      <c r="H19" s="613"/>
      <c r="I19" s="613"/>
      <c r="J19" s="613"/>
    </row>
    <row r="20" spans="1:10" ht="59.25" customHeight="1" x14ac:dyDescent="0.2">
      <c r="A20" s="668"/>
      <c r="B20" s="668"/>
      <c r="C20" s="668"/>
      <c r="D20" s="668"/>
      <c r="E20" s="626"/>
      <c r="F20" s="627"/>
      <c r="G20" s="559" t="s">
        <v>447</v>
      </c>
      <c r="H20" s="559"/>
      <c r="I20" s="559"/>
      <c r="J20" s="559"/>
    </row>
    <row r="21" spans="1:10" ht="49.5" customHeight="1" x14ac:dyDescent="0.2">
      <c r="A21" s="668"/>
      <c r="B21" s="668"/>
      <c r="C21" s="668"/>
      <c r="D21" s="668"/>
      <c r="E21" s="642"/>
      <c r="F21" s="687"/>
      <c r="G21" s="573"/>
      <c r="H21" s="685"/>
      <c r="I21" s="685"/>
      <c r="J21" s="574"/>
    </row>
    <row r="22" spans="1:10" ht="51.75" customHeight="1" x14ac:dyDescent="0.2">
      <c r="A22" s="589" t="s">
        <v>7</v>
      </c>
      <c r="B22" s="589" t="s">
        <v>63</v>
      </c>
      <c r="C22" s="596" t="s">
        <v>66</v>
      </c>
      <c r="D22" s="596"/>
      <c r="E22" s="680" t="s">
        <v>260</v>
      </c>
      <c r="F22" s="596"/>
      <c r="G22" s="681" t="s">
        <v>261</v>
      </c>
      <c r="H22" s="682"/>
      <c r="I22" s="682"/>
      <c r="J22" s="683"/>
    </row>
    <row r="23" spans="1:10" ht="67.5" customHeight="1" x14ac:dyDescent="0.2">
      <c r="A23" s="589"/>
      <c r="B23" s="595"/>
      <c r="C23" s="598" t="s">
        <v>374</v>
      </c>
      <c r="D23" s="599"/>
      <c r="E23" s="570" t="s">
        <v>513</v>
      </c>
      <c r="F23" s="570"/>
      <c r="G23" s="575" t="s">
        <v>398</v>
      </c>
      <c r="H23" s="684"/>
      <c r="I23" s="684"/>
      <c r="J23" s="684"/>
    </row>
    <row r="24" spans="1:10" ht="65.25" customHeight="1" x14ac:dyDescent="0.2">
      <c r="A24" s="589"/>
      <c r="B24" s="595"/>
      <c r="C24" s="598" t="s">
        <v>472</v>
      </c>
      <c r="D24" s="599"/>
      <c r="E24" s="598" t="s">
        <v>396</v>
      </c>
      <c r="F24" s="598"/>
      <c r="G24" s="598" t="s">
        <v>399</v>
      </c>
      <c r="H24" s="598"/>
      <c r="I24" s="598"/>
      <c r="J24" s="598"/>
    </row>
    <row r="25" spans="1:10" ht="54.75" customHeight="1" x14ac:dyDescent="0.2">
      <c r="A25" s="589"/>
      <c r="B25" s="595"/>
      <c r="C25" s="598" t="s">
        <v>373</v>
      </c>
      <c r="D25" s="599"/>
      <c r="E25" s="570" t="s">
        <v>514</v>
      </c>
      <c r="F25" s="570"/>
      <c r="G25" s="575" t="s">
        <v>484</v>
      </c>
      <c r="H25" s="575"/>
      <c r="I25" s="575"/>
      <c r="J25" s="575"/>
    </row>
    <row r="26" spans="1:10" ht="49.5" customHeight="1" x14ac:dyDescent="0.2">
      <c r="A26" s="589"/>
      <c r="B26" s="595"/>
      <c r="C26" s="678" t="s">
        <v>372</v>
      </c>
      <c r="D26" s="679"/>
      <c r="E26" s="598" t="s">
        <v>397</v>
      </c>
      <c r="F26" s="598"/>
      <c r="G26" s="575" t="s">
        <v>483</v>
      </c>
      <c r="H26" s="575"/>
      <c r="I26" s="575"/>
      <c r="J26" s="575"/>
    </row>
    <row r="27" spans="1:10" ht="99.75" customHeight="1" x14ac:dyDescent="0.2">
      <c r="A27" s="589"/>
      <c r="B27" s="595"/>
      <c r="C27" s="678" t="s">
        <v>371</v>
      </c>
      <c r="D27" s="679"/>
      <c r="E27" s="575" t="s">
        <v>482</v>
      </c>
      <c r="F27" s="671"/>
      <c r="G27" s="672" t="s">
        <v>486</v>
      </c>
      <c r="H27" s="672"/>
      <c r="I27" s="672"/>
      <c r="J27" s="672"/>
    </row>
    <row r="28" spans="1:10" ht="183" customHeight="1" x14ac:dyDescent="0.2">
      <c r="A28" s="589"/>
      <c r="B28" s="595"/>
      <c r="C28" s="678" t="s">
        <v>370</v>
      </c>
      <c r="D28" s="679"/>
      <c r="E28" s="673" t="s">
        <v>511</v>
      </c>
      <c r="F28" s="673"/>
      <c r="G28" s="674" t="s">
        <v>515</v>
      </c>
      <c r="H28" s="614"/>
      <c r="I28" s="614"/>
      <c r="J28" s="614"/>
    </row>
    <row r="29" spans="1:10" ht="133.5" customHeight="1" x14ac:dyDescent="0.2">
      <c r="A29" s="589"/>
      <c r="B29" s="595"/>
      <c r="C29" s="598" t="s">
        <v>426</v>
      </c>
      <c r="D29" s="598"/>
      <c r="E29" s="676" t="s">
        <v>533</v>
      </c>
      <c r="F29" s="677"/>
      <c r="G29" s="675"/>
      <c r="H29" s="675"/>
      <c r="I29" s="675"/>
      <c r="J29" s="675"/>
    </row>
    <row r="30" spans="1:10" ht="104.25" customHeight="1" x14ac:dyDescent="0.2">
      <c r="A30" s="589"/>
      <c r="B30" s="595"/>
      <c r="C30" s="608" t="s">
        <v>369</v>
      </c>
      <c r="D30" s="609"/>
      <c r="E30" s="628" t="s">
        <v>485</v>
      </c>
      <c r="F30" s="629"/>
      <c r="G30" s="630"/>
      <c r="H30" s="630"/>
      <c r="I30" s="630"/>
      <c r="J30" s="630"/>
    </row>
    <row r="31" spans="1:10" ht="49.5" customHeight="1" x14ac:dyDescent="0.2">
      <c r="A31" s="589"/>
      <c r="B31" s="595"/>
      <c r="C31" s="603" t="s">
        <v>501</v>
      </c>
      <c r="D31" s="607"/>
      <c r="E31" s="558"/>
      <c r="F31" s="597"/>
      <c r="G31" s="597"/>
      <c r="H31" s="597"/>
      <c r="I31" s="597"/>
      <c r="J31" s="597"/>
    </row>
    <row r="32" spans="1:10" ht="34.5" customHeight="1" x14ac:dyDescent="0.2">
      <c r="A32" s="589"/>
      <c r="B32" s="595"/>
      <c r="C32" s="603" t="s">
        <v>368</v>
      </c>
      <c r="D32" s="603"/>
      <c r="E32" s="557"/>
      <c r="F32" s="558"/>
      <c r="G32" s="552"/>
      <c r="H32" s="557"/>
      <c r="I32" s="557"/>
      <c r="J32" s="558"/>
    </row>
    <row r="33" spans="1:10" ht="45.75" customHeight="1" x14ac:dyDescent="0.2">
      <c r="A33" s="589"/>
      <c r="B33" s="595"/>
      <c r="C33" s="604" t="s">
        <v>367</v>
      </c>
      <c r="D33" s="605"/>
      <c r="E33" s="557"/>
      <c r="F33" s="558"/>
      <c r="G33" s="552"/>
      <c r="H33" s="557"/>
      <c r="I33" s="557"/>
      <c r="J33" s="558"/>
    </row>
    <row r="34" spans="1:10" ht="45.75" customHeight="1" x14ac:dyDescent="0.2">
      <c r="A34" s="589"/>
      <c r="B34" s="595"/>
      <c r="C34" s="559" t="s">
        <v>428</v>
      </c>
      <c r="D34" s="559"/>
      <c r="E34" s="569"/>
      <c r="F34" s="556"/>
      <c r="G34" s="331"/>
      <c r="H34" s="329"/>
      <c r="I34" s="329"/>
      <c r="J34" s="330"/>
    </row>
    <row r="35" spans="1:10" ht="45.75" customHeight="1" x14ac:dyDescent="0.2">
      <c r="A35" s="589"/>
      <c r="B35" s="595"/>
      <c r="C35" s="564" t="s">
        <v>473</v>
      </c>
      <c r="D35" s="568"/>
      <c r="E35" s="332"/>
      <c r="F35" s="333"/>
      <c r="G35" s="331"/>
      <c r="H35" s="329"/>
      <c r="I35" s="329"/>
      <c r="J35" s="330"/>
    </row>
    <row r="36" spans="1:10" ht="45.75" customHeight="1" x14ac:dyDescent="0.2">
      <c r="A36" s="589"/>
      <c r="B36" s="595"/>
      <c r="C36" s="555" t="s">
        <v>434</v>
      </c>
      <c r="D36" s="580"/>
      <c r="E36" s="332"/>
      <c r="F36" s="333"/>
      <c r="G36" s="331"/>
      <c r="H36" s="329"/>
      <c r="I36" s="329"/>
      <c r="J36" s="330"/>
    </row>
    <row r="37" spans="1:10" ht="68.25" customHeight="1" x14ac:dyDescent="0.2">
      <c r="A37" s="589"/>
      <c r="B37" s="595"/>
      <c r="C37" s="560" t="s">
        <v>453</v>
      </c>
      <c r="D37" s="561"/>
      <c r="E37" s="569"/>
      <c r="F37" s="556"/>
      <c r="G37" s="331"/>
      <c r="H37" s="329"/>
      <c r="I37" s="329"/>
      <c r="J37" s="330"/>
    </row>
    <row r="38" spans="1:10" ht="127.5" customHeight="1" x14ac:dyDescent="0.2">
      <c r="A38" s="589"/>
      <c r="B38" s="595"/>
      <c r="C38" s="562" t="s">
        <v>500</v>
      </c>
      <c r="D38" s="563"/>
      <c r="E38" s="569"/>
      <c r="F38" s="556"/>
      <c r="G38" s="331"/>
      <c r="H38" s="329"/>
      <c r="I38" s="329"/>
      <c r="J38" s="330"/>
    </row>
    <row r="39" spans="1:10" ht="39.75" customHeight="1" x14ac:dyDescent="0.2">
      <c r="A39" s="589"/>
      <c r="B39" s="589"/>
      <c r="C39" s="560" t="s">
        <v>454</v>
      </c>
      <c r="D39" s="561"/>
      <c r="E39" s="631"/>
      <c r="F39" s="631"/>
      <c r="G39" s="631"/>
      <c r="H39" s="631"/>
      <c r="I39" s="631"/>
      <c r="J39" s="631"/>
    </row>
    <row r="40" spans="1:10" ht="39.75" customHeight="1" x14ac:dyDescent="0.2">
      <c r="A40" s="589"/>
      <c r="B40" s="374"/>
      <c r="C40" s="560" t="s">
        <v>497</v>
      </c>
      <c r="D40" s="566"/>
      <c r="E40" s="331"/>
      <c r="F40" s="330"/>
      <c r="G40" s="331"/>
      <c r="H40" s="329"/>
      <c r="I40" s="329"/>
      <c r="J40" s="330"/>
    </row>
    <row r="41" spans="1:10" ht="52.5" customHeight="1" x14ac:dyDescent="0.2">
      <c r="A41" s="589"/>
      <c r="B41" s="374"/>
      <c r="C41" s="586" t="s">
        <v>498</v>
      </c>
      <c r="D41" s="587"/>
      <c r="E41" s="331"/>
      <c r="F41" s="330"/>
      <c r="G41" s="331"/>
      <c r="H41" s="329"/>
      <c r="I41" s="329"/>
      <c r="J41" s="330"/>
    </row>
    <row r="42" spans="1:10" ht="39.75" customHeight="1" x14ac:dyDescent="0.2">
      <c r="A42" s="589"/>
      <c r="B42" s="371"/>
      <c r="C42" s="586" t="s">
        <v>499</v>
      </c>
      <c r="D42" s="587"/>
      <c r="E42" s="552"/>
      <c r="F42" s="554"/>
      <c r="G42" s="552"/>
      <c r="H42" s="553"/>
      <c r="I42" s="553"/>
      <c r="J42" s="554"/>
    </row>
    <row r="43" spans="1:10" ht="66" customHeight="1" x14ac:dyDescent="0.25">
      <c r="A43" s="589"/>
      <c r="B43" s="589" t="s">
        <v>62</v>
      </c>
      <c r="C43" s="581"/>
      <c r="D43" s="582"/>
      <c r="E43" s="590" t="s">
        <v>262</v>
      </c>
      <c r="F43" s="591"/>
      <c r="G43" s="592" t="s">
        <v>263</v>
      </c>
      <c r="H43" s="593"/>
      <c r="I43" s="593"/>
      <c r="J43" s="594"/>
    </row>
    <row r="44" spans="1:10" ht="51.75" customHeight="1" x14ac:dyDescent="0.2">
      <c r="A44" s="589"/>
      <c r="B44" s="595"/>
      <c r="C44" s="596" t="s">
        <v>67</v>
      </c>
      <c r="D44" s="596"/>
      <c r="E44" s="598" t="s">
        <v>400</v>
      </c>
      <c r="F44" s="598"/>
      <c r="G44" s="613" t="s">
        <v>518</v>
      </c>
      <c r="H44" s="613"/>
      <c r="I44" s="613"/>
      <c r="J44" s="613"/>
    </row>
    <row r="45" spans="1:10" ht="156.75" customHeight="1" x14ac:dyDescent="0.2">
      <c r="A45" s="589"/>
      <c r="B45" s="595"/>
      <c r="C45" s="575" t="s">
        <v>361</v>
      </c>
      <c r="D45" s="575"/>
      <c r="E45" s="598" t="s">
        <v>401</v>
      </c>
      <c r="F45" s="598"/>
      <c r="G45" s="614" t="s">
        <v>531</v>
      </c>
      <c r="H45" s="615"/>
      <c r="I45" s="615"/>
      <c r="J45" s="615"/>
    </row>
    <row r="46" spans="1:10" ht="100.5" customHeight="1" x14ac:dyDescent="0.2">
      <c r="A46" s="589"/>
      <c r="B46" s="595"/>
      <c r="C46" s="575" t="s">
        <v>362</v>
      </c>
      <c r="D46" s="575"/>
      <c r="E46" s="622" t="s">
        <v>508</v>
      </c>
      <c r="F46" s="622"/>
      <c r="G46" s="623" t="s">
        <v>516</v>
      </c>
      <c r="H46" s="623"/>
      <c r="I46" s="623"/>
      <c r="J46" s="623"/>
    </row>
    <row r="47" spans="1:10" ht="96.75" customHeight="1" x14ac:dyDescent="0.2">
      <c r="A47" s="589"/>
      <c r="B47" s="595"/>
      <c r="C47" s="575" t="s">
        <v>363</v>
      </c>
      <c r="D47" s="575"/>
      <c r="E47" s="615" t="s">
        <v>429</v>
      </c>
      <c r="F47" s="616"/>
      <c r="G47" s="617" t="s">
        <v>517</v>
      </c>
      <c r="H47" s="617"/>
      <c r="I47" s="617"/>
      <c r="J47" s="617"/>
    </row>
    <row r="48" spans="1:10" ht="111.75" customHeight="1" x14ac:dyDescent="0.2">
      <c r="A48" s="589"/>
      <c r="B48" s="595"/>
      <c r="C48" s="575" t="s">
        <v>364</v>
      </c>
      <c r="D48" s="575"/>
      <c r="E48" s="618" t="s">
        <v>478</v>
      </c>
      <c r="F48" s="619"/>
      <c r="G48" s="564" t="s">
        <v>526</v>
      </c>
      <c r="H48" s="565"/>
      <c r="I48" s="565"/>
      <c r="J48" s="566"/>
    </row>
    <row r="49" spans="1:10" ht="150" customHeight="1" x14ac:dyDescent="0.2">
      <c r="A49" s="589"/>
      <c r="B49" s="595"/>
      <c r="C49" s="600" t="s">
        <v>365</v>
      </c>
      <c r="D49" s="600"/>
      <c r="E49" s="555"/>
      <c r="F49" s="556"/>
      <c r="G49" s="620" t="s">
        <v>504</v>
      </c>
      <c r="H49" s="621"/>
      <c r="I49" s="621"/>
      <c r="J49" s="621"/>
    </row>
    <row r="50" spans="1:10" ht="84.75" customHeight="1" x14ac:dyDescent="0.2">
      <c r="A50" s="589"/>
      <c r="B50" s="595"/>
      <c r="C50" s="601" t="s">
        <v>375</v>
      </c>
      <c r="D50" s="602"/>
      <c r="E50" s="641"/>
      <c r="F50" s="609"/>
      <c r="G50" s="606" t="s">
        <v>487</v>
      </c>
      <c r="H50" s="607"/>
      <c r="I50" s="607"/>
      <c r="J50" s="607"/>
    </row>
    <row r="51" spans="1:10" ht="118.5" customHeight="1" x14ac:dyDescent="0.2">
      <c r="A51" s="589"/>
      <c r="B51" s="595"/>
      <c r="C51" s="606" t="s">
        <v>366</v>
      </c>
      <c r="D51" s="607"/>
      <c r="E51" s="583"/>
      <c r="F51" s="583"/>
      <c r="G51" s="606" t="s">
        <v>488</v>
      </c>
      <c r="H51" s="606"/>
      <c r="I51" s="606"/>
      <c r="J51" s="606"/>
    </row>
    <row r="52" spans="1:10" ht="52.5" customHeight="1" x14ac:dyDescent="0.2">
      <c r="A52" s="589"/>
      <c r="B52" s="589"/>
      <c r="C52" s="570" t="s">
        <v>427</v>
      </c>
      <c r="D52" s="570"/>
      <c r="E52" s="632"/>
      <c r="F52" s="633"/>
      <c r="G52" s="634" t="s">
        <v>489</v>
      </c>
      <c r="H52" s="635"/>
      <c r="I52" s="635"/>
      <c r="J52" s="561"/>
    </row>
    <row r="53" spans="1:10" ht="95.25" customHeight="1" x14ac:dyDescent="0.2">
      <c r="A53" s="589"/>
      <c r="B53" s="589"/>
      <c r="C53" s="576" t="s">
        <v>441</v>
      </c>
      <c r="D53" s="577"/>
      <c r="E53" s="584"/>
      <c r="F53" s="585"/>
      <c r="G53" s="610" t="s">
        <v>530</v>
      </c>
      <c r="H53" s="611"/>
      <c r="I53" s="611"/>
      <c r="J53" s="612"/>
    </row>
    <row r="54" spans="1:10" ht="41.25" customHeight="1" x14ac:dyDescent="0.2">
      <c r="A54" s="589"/>
      <c r="B54" s="589"/>
      <c r="C54" s="571" t="s">
        <v>448</v>
      </c>
      <c r="D54" s="572"/>
      <c r="E54" s="636"/>
      <c r="F54" s="637"/>
      <c r="G54" s="638" t="s">
        <v>492</v>
      </c>
      <c r="H54" s="639"/>
      <c r="I54" s="639"/>
      <c r="J54" s="640"/>
    </row>
    <row r="55" spans="1:10" ht="54" customHeight="1" x14ac:dyDescent="0.2">
      <c r="A55" s="589"/>
      <c r="B55" s="589"/>
      <c r="C55" s="578" t="s">
        <v>449</v>
      </c>
      <c r="D55" s="579"/>
      <c r="E55" s="552"/>
      <c r="F55" s="558"/>
      <c r="G55" s="552"/>
      <c r="H55" s="557"/>
      <c r="I55" s="557"/>
      <c r="J55" s="558"/>
    </row>
    <row r="56" spans="1:10" ht="53.25" customHeight="1" x14ac:dyDescent="0.2">
      <c r="A56" s="589"/>
      <c r="B56" s="589"/>
      <c r="C56" s="571" t="s">
        <v>450</v>
      </c>
      <c r="D56" s="572"/>
      <c r="E56" s="552"/>
      <c r="F56" s="558"/>
      <c r="G56" s="552"/>
      <c r="H56" s="557"/>
      <c r="I56" s="557"/>
      <c r="J56" s="558"/>
    </row>
    <row r="57" spans="1:10" ht="43.5" customHeight="1" x14ac:dyDescent="0.2">
      <c r="A57" s="589"/>
      <c r="B57" s="589"/>
      <c r="C57" s="573" t="s">
        <v>439</v>
      </c>
      <c r="D57" s="574"/>
      <c r="E57" s="597"/>
      <c r="F57" s="597"/>
      <c r="G57" s="597"/>
      <c r="H57" s="597"/>
      <c r="I57" s="597"/>
      <c r="J57" s="597"/>
    </row>
    <row r="58" spans="1:10" ht="48.75" customHeight="1" x14ac:dyDescent="0.2">
      <c r="A58" s="589"/>
      <c r="B58" s="589"/>
      <c r="C58" s="597"/>
      <c r="D58" s="597"/>
      <c r="E58" s="597"/>
      <c r="F58" s="597"/>
      <c r="G58" s="597"/>
      <c r="H58" s="597"/>
      <c r="I58" s="597"/>
      <c r="J58" s="597"/>
    </row>
    <row r="59" spans="1:10" x14ac:dyDescent="0.2">
      <c r="C59" s="597"/>
      <c r="D59" s="597"/>
      <c r="E59" s="588"/>
      <c r="F59" s="588"/>
      <c r="G59" s="588"/>
      <c r="H59" s="588"/>
      <c r="I59" s="588"/>
      <c r="J59" s="588"/>
    </row>
    <row r="60" spans="1:10" x14ac:dyDescent="0.2">
      <c r="C60" s="70"/>
      <c r="D60" s="70"/>
      <c r="E60" s="588"/>
      <c r="F60" s="588"/>
      <c r="G60" s="588"/>
      <c r="H60" s="588"/>
      <c r="I60" s="588"/>
      <c r="J60" s="588"/>
    </row>
    <row r="61" spans="1:10" x14ac:dyDescent="0.2">
      <c r="C61" s="70"/>
      <c r="D61" s="70"/>
      <c r="E61" s="567"/>
      <c r="F61" s="567"/>
      <c r="G61" s="567"/>
      <c r="H61" s="567"/>
      <c r="I61" s="567"/>
      <c r="J61" s="567"/>
    </row>
    <row r="62" spans="1:10" x14ac:dyDescent="0.2">
      <c r="E62" s="567"/>
      <c r="F62" s="567"/>
      <c r="G62" s="567"/>
      <c r="H62" s="567"/>
      <c r="I62" s="567"/>
      <c r="J62" s="567"/>
    </row>
    <row r="63" spans="1:10" x14ac:dyDescent="0.2">
      <c r="E63" s="567"/>
      <c r="F63" s="567"/>
      <c r="G63" s="567" t="s">
        <v>529</v>
      </c>
      <c r="H63" s="567"/>
      <c r="I63" s="567"/>
      <c r="J63" s="567"/>
    </row>
    <row r="64" spans="1:10" x14ac:dyDescent="0.2">
      <c r="E64" s="567"/>
      <c r="F64" s="567"/>
      <c r="G64" s="567"/>
      <c r="H64" s="567"/>
      <c r="I64" s="567"/>
      <c r="J64" s="567"/>
    </row>
    <row r="65" spans="5:10" x14ac:dyDescent="0.2">
      <c r="E65" s="567"/>
      <c r="F65" s="567"/>
      <c r="G65" s="567"/>
      <c r="H65" s="567"/>
      <c r="I65" s="567"/>
      <c r="J65" s="567"/>
    </row>
    <row r="66" spans="5:10" x14ac:dyDescent="0.2">
      <c r="E66" s="567"/>
      <c r="F66" s="567"/>
      <c r="G66" s="567"/>
      <c r="H66" s="567"/>
      <c r="I66" s="567"/>
      <c r="J66" s="567"/>
    </row>
    <row r="67" spans="5:10" x14ac:dyDescent="0.2">
      <c r="E67" s="567"/>
      <c r="F67" s="567"/>
      <c r="G67" s="567"/>
      <c r="H67" s="567"/>
      <c r="I67" s="567"/>
      <c r="J67" s="567"/>
    </row>
    <row r="68" spans="5:10" x14ac:dyDescent="0.2">
      <c r="E68" s="567"/>
      <c r="F68" s="567"/>
      <c r="G68" s="567"/>
      <c r="H68" s="567"/>
      <c r="I68" s="567"/>
      <c r="J68" s="567"/>
    </row>
    <row r="69" spans="5:10" x14ac:dyDescent="0.2">
      <c r="E69" s="567"/>
      <c r="F69" s="567"/>
      <c r="G69" s="567"/>
      <c r="H69" s="567"/>
      <c r="I69" s="567"/>
      <c r="J69" s="567"/>
    </row>
    <row r="70" spans="5:10" x14ac:dyDescent="0.2">
      <c r="E70" s="567"/>
      <c r="F70" s="567"/>
      <c r="G70" s="567"/>
      <c r="H70" s="567"/>
      <c r="I70" s="567"/>
      <c r="J70" s="567"/>
    </row>
    <row r="71" spans="5:10" x14ac:dyDescent="0.2">
      <c r="E71" s="567"/>
      <c r="F71" s="567"/>
      <c r="G71" s="567"/>
      <c r="H71" s="567"/>
      <c r="I71" s="567"/>
      <c r="J71" s="567"/>
    </row>
    <row r="72" spans="5:10" x14ac:dyDescent="0.2">
      <c r="E72" s="567"/>
      <c r="F72" s="567"/>
      <c r="G72" s="567"/>
      <c r="H72" s="567"/>
      <c r="I72" s="567"/>
      <c r="J72" s="567"/>
    </row>
    <row r="73" spans="5:10" x14ac:dyDescent="0.2">
      <c r="E73" s="567"/>
      <c r="F73" s="567"/>
      <c r="G73" s="567"/>
      <c r="H73" s="567"/>
      <c r="I73" s="567"/>
      <c r="J73" s="567"/>
    </row>
    <row r="74" spans="5:10" x14ac:dyDescent="0.2">
      <c r="E74" s="567"/>
      <c r="F74" s="567"/>
      <c r="G74" s="567"/>
      <c r="H74" s="567"/>
      <c r="I74" s="567"/>
      <c r="J74" s="567"/>
    </row>
    <row r="75" spans="5:10" x14ac:dyDescent="0.2">
      <c r="E75" s="567"/>
      <c r="F75" s="567"/>
      <c r="G75" s="567"/>
      <c r="H75" s="567"/>
      <c r="I75" s="567"/>
      <c r="J75" s="567"/>
    </row>
    <row r="76" spans="5:10" x14ac:dyDescent="0.2">
      <c r="E76" s="567"/>
      <c r="F76" s="567"/>
      <c r="G76" s="567"/>
      <c r="H76" s="567"/>
      <c r="I76" s="567"/>
      <c r="J76" s="567"/>
    </row>
    <row r="77" spans="5:10" x14ac:dyDescent="0.2">
      <c r="E77" s="567"/>
      <c r="F77" s="567"/>
      <c r="G77" s="567"/>
      <c r="H77" s="567"/>
      <c r="I77" s="567"/>
      <c r="J77" s="567"/>
    </row>
    <row r="78" spans="5:10" x14ac:dyDescent="0.2">
      <c r="E78" s="567"/>
      <c r="F78" s="567"/>
      <c r="G78" s="567"/>
      <c r="H78" s="567"/>
      <c r="I78" s="567"/>
      <c r="J78" s="567"/>
    </row>
    <row r="79" spans="5:10" x14ac:dyDescent="0.2">
      <c r="E79" s="567"/>
      <c r="F79" s="567"/>
      <c r="G79" s="567"/>
      <c r="H79" s="567"/>
      <c r="I79" s="567"/>
      <c r="J79" s="567"/>
    </row>
    <row r="80" spans="5:10" x14ac:dyDescent="0.2">
      <c r="E80" s="567"/>
      <c r="F80" s="567"/>
      <c r="G80" s="567"/>
      <c r="H80" s="567"/>
      <c r="I80" s="567"/>
      <c r="J80" s="567"/>
    </row>
    <row r="81" spans="5:10" x14ac:dyDescent="0.2">
      <c r="E81" s="567"/>
      <c r="F81" s="567"/>
      <c r="G81" s="567"/>
      <c r="H81" s="567"/>
      <c r="I81" s="567"/>
      <c r="J81" s="567"/>
    </row>
    <row r="82" spans="5:10" x14ac:dyDescent="0.2">
      <c r="E82" s="567"/>
      <c r="F82" s="567"/>
      <c r="G82" s="567"/>
      <c r="H82" s="567"/>
      <c r="I82" s="567"/>
      <c r="J82" s="567"/>
    </row>
    <row r="83" spans="5:10" x14ac:dyDescent="0.2">
      <c r="E83" s="567"/>
      <c r="F83" s="567"/>
      <c r="G83" s="567"/>
      <c r="H83" s="567"/>
      <c r="I83" s="567"/>
      <c r="J83" s="567"/>
    </row>
    <row r="84" spans="5:10" x14ac:dyDescent="0.2">
      <c r="E84" s="567"/>
      <c r="F84" s="567"/>
      <c r="G84" s="567"/>
      <c r="H84" s="567"/>
      <c r="I84" s="567"/>
      <c r="J84" s="567"/>
    </row>
    <row r="85" spans="5:10" x14ac:dyDescent="0.2">
      <c r="E85" s="567"/>
      <c r="F85" s="567"/>
      <c r="G85" s="567"/>
      <c r="H85" s="567"/>
      <c r="I85" s="567"/>
      <c r="J85" s="567"/>
    </row>
    <row r="86" spans="5:10" x14ac:dyDescent="0.2">
      <c r="E86" s="567"/>
      <c r="F86" s="567"/>
      <c r="G86" s="567"/>
      <c r="H86" s="567"/>
      <c r="I86" s="567"/>
      <c r="J86" s="567"/>
    </row>
    <row r="87" spans="5:10" x14ac:dyDescent="0.2">
      <c r="E87" s="567"/>
      <c r="F87" s="567"/>
      <c r="G87" s="567"/>
      <c r="H87" s="567"/>
      <c r="I87" s="567"/>
      <c r="J87" s="567"/>
    </row>
    <row r="88" spans="5:10" x14ac:dyDescent="0.2">
      <c r="E88" s="567"/>
      <c r="F88" s="567"/>
      <c r="G88" s="567"/>
      <c r="H88" s="567"/>
      <c r="I88" s="567"/>
      <c r="J88" s="567"/>
    </row>
    <row r="89" spans="5:10" x14ac:dyDescent="0.2">
      <c r="E89" s="567"/>
      <c r="F89" s="567"/>
      <c r="G89" s="567"/>
      <c r="H89" s="567"/>
      <c r="I89" s="567"/>
      <c r="J89" s="567"/>
    </row>
    <row r="90" spans="5:10" x14ac:dyDescent="0.2">
      <c r="E90" s="567"/>
      <c r="F90" s="567"/>
      <c r="G90" s="567"/>
      <c r="H90" s="567"/>
      <c r="I90" s="567"/>
      <c r="J90" s="567"/>
    </row>
    <row r="91" spans="5:10" x14ac:dyDescent="0.2">
      <c r="E91" s="567"/>
      <c r="F91" s="567"/>
      <c r="G91" s="567"/>
      <c r="H91" s="567"/>
      <c r="I91" s="567"/>
      <c r="J91" s="567"/>
    </row>
    <row r="92" spans="5:10" x14ac:dyDescent="0.2">
      <c r="E92" s="567"/>
      <c r="F92" s="567"/>
      <c r="G92" s="567"/>
      <c r="H92" s="567"/>
      <c r="I92" s="567"/>
      <c r="J92" s="567"/>
    </row>
    <row r="93" spans="5:10" x14ac:dyDescent="0.2">
      <c r="E93" s="567"/>
      <c r="F93" s="567"/>
      <c r="G93" s="567"/>
      <c r="H93" s="567"/>
      <c r="I93" s="567"/>
      <c r="J93" s="567"/>
    </row>
    <row r="94" spans="5:10" x14ac:dyDescent="0.2">
      <c r="E94" s="567"/>
      <c r="F94" s="567"/>
      <c r="G94" s="567"/>
      <c r="H94" s="567"/>
      <c r="I94" s="567"/>
      <c r="J94" s="567"/>
    </row>
    <row r="95" spans="5:10" x14ac:dyDescent="0.2">
      <c r="E95" s="567"/>
      <c r="F95" s="567"/>
      <c r="G95" s="567"/>
      <c r="H95" s="567"/>
      <c r="I95" s="567"/>
      <c r="J95" s="567"/>
    </row>
    <row r="96" spans="5:10" x14ac:dyDescent="0.2">
      <c r="E96" s="567"/>
      <c r="F96" s="567"/>
      <c r="G96" s="567"/>
      <c r="H96" s="567"/>
      <c r="I96" s="567"/>
      <c r="J96" s="567"/>
    </row>
    <row r="97" spans="5:10" x14ac:dyDescent="0.2">
      <c r="E97" s="567"/>
      <c r="F97" s="567"/>
      <c r="G97" s="567"/>
      <c r="H97" s="567"/>
      <c r="I97" s="567"/>
      <c r="J97" s="567"/>
    </row>
    <row r="98" spans="5:10" x14ac:dyDescent="0.2">
      <c r="E98" s="567"/>
      <c r="F98" s="567"/>
      <c r="G98" s="567"/>
      <c r="H98" s="567"/>
      <c r="I98" s="567"/>
      <c r="J98" s="567"/>
    </row>
    <row r="99" spans="5:10" x14ac:dyDescent="0.2">
      <c r="E99" s="567"/>
      <c r="F99" s="567"/>
      <c r="G99" s="567"/>
      <c r="H99" s="567"/>
      <c r="I99" s="567"/>
      <c r="J99" s="567"/>
    </row>
    <row r="100" spans="5:10" x14ac:dyDescent="0.2">
      <c r="E100" s="567"/>
      <c r="F100" s="567"/>
      <c r="G100" s="567"/>
      <c r="H100" s="567"/>
      <c r="I100" s="567"/>
      <c r="J100" s="567"/>
    </row>
    <row r="101" spans="5:10" x14ac:dyDescent="0.2">
      <c r="E101" s="567"/>
      <c r="F101" s="567"/>
      <c r="G101" s="567"/>
      <c r="H101" s="567"/>
      <c r="I101" s="567"/>
      <c r="J101" s="567"/>
    </row>
    <row r="102" spans="5:10" x14ac:dyDescent="0.2">
      <c r="E102" s="567"/>
      <c r="F102" s="567"/>
      <c r="G102" s="567"/>
      <c r="H102" s="567"/>
      <c r="I102" s="567"/>
      <c r="J102" s="567"/>
    </row>
    <row r="103" spans="5:10" x14ac:dyDescent="0.2">
      <c r="E103" s="567"/>
      <c r="F103" s="567"/>
      <c r="G103" s="567"/>
      <c r="H103" s="567"/>
      <c r="I103" s="567"/>
      <c r="J103" s="567"/>
    </row>
    <row r="104" spans="5:10" x14ac:dyDescent="0.2">
      <c r="E104" s="567"/>
      <c r="F104" s="567"/>
      <c r="G104" s="567"/>
      <c r="H104" s="567"/>
      <c r="I104" s="567"/>
      <c r="J104" s="567"/>
    </row>
    <row r="105" spans="5:10" x14ac:dyDescent="0.2">
      <c r="E105" s="567"/>
      <c r="F105" s="567"/>
      <c r="G105" s="567"/>
      <c r="H105" s="567"/>
      <c r="I105" s="567"/>
      <c r="J105" s="567"/>
    </row>
    <row r="106" spans="5:10" x14ac:dyDescent="0.2">
      <c r="E106" s="567"/>
      <c r="F106" s="567"/>
      <c r="G106" s="567"/>
      <c r="H106" s="567"/>
      <c r="I106" s="567"/>
      <c r="J106" s="567"/>
    </row>
    <row r="107" spans="5:10" x14ac:dyDescent="0.2">
      <c r="E107" s="567"/>
      <c r="F107" s="567"/>
      <c r="G107" s="567"/>
      <c r="H107" s="567"/>
      <c r="I107" s="567"/>
      <c r="J107" s="567"/>
    </row>
    <row r="108" spans="5:10" x14ac:dyDescent="0.2">
      <c r="E108" s="567"/>
      <c r="F108" s="567"/>
      <c r="G108" s="567"/>
      <c r="H108" s="567"/>
      <c r="I108" s="567"/>
      <c r="J108" s="567"/>
    </row>
    <row r="109" spans="5:10" x14ac:dyDescent="0.2">
      <c r="E109" s="567"/>
      <c r="F109" s="567"/>
      <c r="G109" s="567"/>
      <c r="H109" s="567"/>
      <c r="I109" s="567"/>
      <c r="J109" s="567"/>
    </row>
    <row r="110" spans="5:10" x14ac:dyDescent="0.2">
      <c r="E110" s="567"/>
      <c r="F110" s="567"/>
      <c r="G110" s="567"/>
      <c r="H110" s="567"/>
      <c r="I110" s="567"/>
      <c r="J110" s="567"/>
    </row>
    <row r="111" spans="5:10" x14ac:dyDescent="0.2">
      <c r="E111" s="567"/>
      <c r="F111" s="567"/>
      <c r="G111" s="567"/>
      <c r="H111" s="567"/>
      <c r="I111" s="567"/>
      <c r="J111" s="567"/>
    </row>
    <row r="112" spans="5:10" x14ac:dyDescent="0.2">
      <c r="E112" s="567"/>
      <c r="F112" s="567"/>
      <c r="G112" s="567"/>
      <c r="H112" s="567"/>
      <c r="I112" s="567"/>
      <c r="J112" s="567"/>
    </row>
    <row r="113" spans="5:10" x14ac:dyDescent="0.2">
      <c r="E113" s="567"/>
      <c r="F113" s="567"/>
      <c r="G113" s="567"/>
      <c r="H113" s="567"/>
      <c r="I113" s="567"/>
      <c r="J113" s="567"/>
    </row>
    <row r="114" spans="5:10" x14ac:dyDescent="0.2">
      <c r="E114" s="567"/>
      <c r="F114" s="567"/>
      <c r="G114" s="567"/>
      <c r="H114" s="567"/>
      <c r="I114" s="567"/>
      <c r="J114" s="567"/>
    </row>
    <row r="115" spans="5:10" x14ac:dyDescent="0.2">
      <c r="E115" s="567"/>
      <c r="F115" s="567"/>
      <c r="G115" s="567"/>
      <c r="H115" s="567"/>
      <c r="I115" s="567"/>
      <c r="J115" s="567"/>
    </row>
    <row r="116" spans="5:10" x14ac:dyDescent="0.2">
      <c r="E116" s="567"/>
      <c r="F116" s="567"/>
      <c r="G116" s="567"/>
      <c r="H116" s="567"/>
      <c r="I116" s="567"/>
      <c r="J116" s="567"/>
    </row>
    <row r="117" spans="5:10" x14ac:dyDescent="0.2">
      <c r="E117" s="567"/>
      <c r="F117" s="567"/>
      <c r="G117" s="567"/>
      <c r="H117" s="567"/>
      <c r="I117" s="567"/>
      <c r="J117" s="567"/>
    </row>
    <row r="118" spans="5:10" x14ac:dyDescent="0.2">
      <c r="E118" s="567"/>
      <c r="F118" s="567"/>
      <c r="G118" s="567"/>
      <c r="H118" s="567"/>
      <c r="I118" s="567"/>
      <c r="J118" s="567"/>
    </row>
    <row r="119" spans="5:10" x14ac:dyDescent="0.2">
      <c r="E119" s="567"/>
      <c r="F119" s="567"/>
      <c r="G119" s="567"/>
      <c r="H119" s="567"/>
      <c r="I119" s="567"/>
      <c r="J119" s="567"/>
    </row>
    <row r="120" spans="5:10" x14ac:dyDescent="0.2">
      <c r="E120" s="567"/>
      <c r="F120" s="567"/>
      <c r="G120" s="567"/>
      <c r="H120" s="567"/>
      <c r="I120" s="567"/>
      <c r="J120" s="567"/>
    </row>
    <row r="121" spans="5:10" x14ac:dyDescent="0.2">
      <c r="E121" s="567"/>
      <c r="F121" s="567"/>
      <c r="G121" s="567"/>
      <c r="H121" s="567"/>
      <c r="I121" s="567"/>
      <c r="J121" s="567"/>
    </row>
    <row r="122" spans="5:10" x14ac:dyDescent="0.2">
      <c r="E122" s="567"/>
      <c r="F122" s="567"/>
      <c r="G122" s="567"/>
      <c r="H122" s="567"/>
      <c r="I122" s="567"/>
      <c r="J122" s="567"/>
    </row>
    <row r="123" spans="5:10" x14ac:dyDescent="0.2">
      <c r="E123" s="567"/>
      <c r="F123" s="567"/>
      <c r="G123" s="567"/>
      <c r="H123" s="567"/>
      <c r="I123" s="567"/>
      <c r="J123" s="567"/>
    </row>
    <row r="124" spans="5:10" x14ac:dyDescent="0.2">
      <c r="E124" s="567"/>
      <c r="F124" s="567"/>
      <c r="G124" s="567"/>
      <c r="H124" s="567"/>
      <c r="I124" s="567"/>
      <c r="J124" s="567"/>
    </row>
    <row r="125" spans="5:10" x14ac:dyDescent="0.2">
      <c r="E125" s="567"/>
      <c r="F125" s="567"/>
      <c r="G125" s="567"/>
      <c r="H125" s="567"/>
      <c r="I125" s="567"/>
      <c r="J125" s="567"/>
    </row>
    <row r="126" spans="5:10" x14ac:dyDescent="0.2">
      <c r="E126" s="567"/>
      <c r="F126" s="567"/>
      <c r="G126" s="567"/>
      <c r="H126" s="567"/>
      <c r="I126" s="567"/>
      <c r="J126" s="567"/>
    </row>
    <row r="127" spans="5:10" x14ac:dyDescent="0.2">
      <c r="E127" s="567"/>
      <c r="F127" s="567"/>
      <c r="G127" s="567"/>
      <c r="H127" s="567"/>
      <c r="I127" s="567"/>
      <c r="J127" s="567"/>
    </row>
    <row r="128" spans="5:10" x14ac:dyDescent="0.2">
      <c r="E128" s="567"/>
      <c r="F128" s="567"/>
      <c r="G128" s="567"/>
      <c r="H128" s="567"/>
      <c r="I128" s="567"/>
      <c r="J128" s="567"/>
    </row>
    <row r="129" spans="5:10" x14ac:dyDescent="0.2">
      <c r="E129" s="567"/>
      <c r="F129" s="567"/>
      <c r="G129" s="567"/>
      <c r="H129" s="567"/>
      <c r="I129" s="567"/>
      <c r="J129" s="567"/>
    </row>
    <row r="130" spans="5:10" x14ac:dyDescent="0.2">
      <c r="E130" s="567"/>
      <c r="F130" s="567"/>
      <c r="G130" s="567"/>
      <c r="H130" s="567"/>
      <c r="I130" s="567"/>
      <c r="J130" s="567"/>
    </row>
    <row r="131" spans="5:10" x14ac:dyDescent="0.2">
      <c r="E131" s="567"/>
      <c r="F131" s="567"/>
      <c r="G131" s="567"/>
      <c r="H131" s="567"/>
      <c r="I131" s="567"/>
      <c r="J131" s="567"/>
    </row>
    <row r="132" spans="5:10" x14ac:dyDescent="0.2">
      <c r="E132" s="567"/>
      <c r="F132" s="567"/>
      <c r="G132" s="567"/>
      <c r="H132" s="567"/>
      <c r="I132" s="567"/>
      <c r="J132" s="567"/>
    </row>
    <row r="133" spans="5:10" x14ac:dyDescent="0.2">
      <c r="E133" s="567"/>
      <c r="F133" s="567"/>
      <c r="G133" s="567"/>
      <c r="H133" s="567"/>
      <c r="I133" s="567"/>
      <c r="J133" s="567"/>
    </row>
    <row r="134" spans="5:10" x14ac:dyDescent="0.2">
      <c r="E134" s="567"/>
      <c r="F134" s="567"/>
      <c r="G134" s="567"/>
      <c r="H134" s="567"/>
      <c r="I134" s="567"/>
      <c r="J134" s="567"/>
    </row>
    <row r="135" spans="5:10" x14ac:dyDescent="0.2">
      <c r="E135" s="567"/>
      <c r="F135" s="567"/>
      <c r="G135" s="567"/>
      <c r="H135" s="567"/>
      <c r="I135" s="567"/>
      <c r="J135" s="567"/>
    </row>
    <row r="136" spans="5:10" x14ac:dyDescent="0.2">
      <c r="E136" s="567"/>
      <c r="F136" s="567"/>
      <c r="G136" s="567"/>
      <c r="H136" s="567"/>
      <c r="I136" s="567"/>
      <c r="J136" s="567"/>
    </row>
  </sheetData>
  <sheetProtection selectLockedCells="1"/>
  <mergeCells count="299">
    <mergeCell ref="E17:F17"/>
    <mergeCell ref="G17:J17"/>
    <mergeCell ref="E18:F18"/>
    <mergeCell ref="G18:J18"/>
    <mergeCell ref="E19:F19"/>
    <mergeCell ref="G19:J19"/>
    <mergeCell ref="E21:F21"/>
    <mergeCell ref="E16:F16"/>
    <mergeCell ref="G20:J20"/>
    <mergeCell ref="E22:F22"/>
    <mergeCell ref="G22:J22"/>
    <mergeCell ref="E23:F23"/>
    <mergeCell ref="G23:J23"/>
    <mergeCell ref="G21:J21"/>
    <mergeCell ref="E24:F24"/>
    <mergeCell ref="G24:J24"/>
    <mergeCell ref="E25:F25"/>
    <mergeCell ref="G25:J25"/>
    <mergeCell ref="E27:F27"/>
    <mergeCell ref="G27:J27"/>
    <mergeCell ref="E28:F28"/>
    <mergeCell ref="G28:J28"/>
    <mergeCell ref="G29:J29"/>
    <mergeCell ref="E29:F29"/>
    <mergeCell ref="C25:D25"/>
    <mergeCell ref="C26:D26"/>
    <mergeCell ref="C27:D27"/>
    <mergeCell ref="C28:D28"/>
    <mergeCell ref="E26:F26"/>
    <mergeCell ref="G26:J26"/>
    <mergeCell ref="E15:F15"/>
    <mergeCell ref="G15:J15"/>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1"/>
    <mergeCell ref="K16:L16"/>
    <mergeCell ref="G16:J16"/>
    <mergeCell ref="G63:J63"/>
    <mergeCell ref="E13:F13"/>
    <mergeCell ref="G13:J13"/>
    <mergeCell ref="E20:F20"/>
    <mergeCell ref="G62:J62"/>
    <mergeCell ref="E30:F30"/>
    <mergeCell ref="G30:J30"/>
    <mergeCell ref="E31:F31"/>
    <mergeCell ref="G31:J31"/>
    <mergeCell ref="E39:F39"/>
    <mergeCell ref="G39:J39"/>
    <mergeCell ref="E52:F52"/>
    <mergeCell ref="G52:J52"/>
    <mergeCell ref="E54:F54"/>
    <mergeCell ref="G54:J54"/>
    <mergeCell ref="G56:J56"/>
    <mergeCell ref="E56:F56"/>
    <mergeCell ref="E32:F32"/>
    <mergeCell ref="G50:J50"/>
    <mergeCell ref="G51:J51"/>
    <mergeCell ref="G33:J33"/>
    <mergeCell ref="E50:F50"/>
    <mergeCell ref="E14:F14"/>
    <mergeCell ref="G14:J14"/>
    <mergeCell ref="G67:J67"/>
    <mergeCell ref="E68:F68"/>
    <mergeCell ref="G68:J68"/>
    <mergeCell ref="E69:F69"/>
    <mergeCell ref="G55:J55"/>
    <mergeCell ref="G61:J61"/>
    <mergeCell ref="G65:J65"/>
    <mergeCell ref="E44:F44"/>
    <mergeCell ref="G44:J44"/>
    <mergeCell ref="E45:F45"/>
    <mergeCell ref="G45:J45"/>
    <mergeCell ref="E58:F58"/>
    <mergeCell ref="G58:J58"/>
    <mergeCell ref="E59:F59"/>
    <mergeCell ref="G59:J59"/>
    <mergeCell ref="E47:F47"/>
    <mergeCell ref="G47:J47"/>
    <mergeCell ref="E48:F48"/>
    <mergeCell ref="G49:J49"/>
    <mergeCell ref="E57:F57"/>
    <mergeCell ref="G57:J57"/>
    <mergeCell ref="E46:F46"/>
    <mergeCell ref="G46:J46"/>
    <mergeCell ref="E60:F60"/>
    <mergeCell ref="E63:F63"/>
    <mergeCell ref="E65:F65"/>
    <mergeCell ref="G75:J75"/>
    <mergeCell ref="E76:F76"/>
    <mergeCell ref="G76:J76"/>
    <mergeCell ref="E77:F77"/>
    <mergeCell ref="G77:J77"/>
    <mergeCell ref="E72:F72"/>
    <mergeCell ref="G72:J72"/>
    <mergeCell ref="E73:F73"/>
    <mergeCell ref="G73:J73"/>
    <mergeCell ref="E74:F74"/>
    <mergeCell ref="G74:J74"/>
    <mergeCell ref="E75:F75"/>
    <mergeCell ref="E64:F64"/>
    <mergeCell ref="G64:J64"/>
    <mergeCell ref="G69:J69"/>
    <mergeCell ref="E70:F70"/>
    <mergeCell ref="G70:J70"/>
    <mergeCell ref="E71:F71"/>
    <mergeCell ref="G71:J71"/>
    <mergeCell ref="E66:F66"/>
    <mergeCell ref="G66:J66"/>
    <mergeCell ref="E67:F67"/>
    <mergeCell ref="G81:J81"/>
    <mergeCell ref="E82:F82"/>
    <mergeCell ref="G82:J82"/>
    <mergeCell ref="E83:F83"/>
    <mergeCell ref="G83:J83"/>
    <mergeCell ref="E78:F78"/>
    <mergeCell ref="G78:J78"/>
    <mergeCell ref="E79:F79"/>
    <mergeCell ref="G79:J79"/>
    <mergeCell ref="E80:F80"/>
    <mergeCell ref="G80:J80"/>
    <mergeCell ref="E81:F81"/>
    <mergeCell ref="G87:J87"/>
    <mergeCell ref="E88:F88"/>
    <mergeCell ref="G88:J88"/>
    <mergeCell ref="E89:F89"/>
    <mergeCell ref="G89:J89"/>
    <mergeCell ref="E84:F84"/>
    <mergeCell ref="G84:J84"/>
    <mergeCell ref="E85:F85"/>
    <mergeCell ref="G85:J85"/>
    <mergeCell ref="E86:F86"/>
    <mergeCell ref="G86:J86"/>
    <mergeCell ref="E87:F87"/>
    <mergeCell ref="G93:J93"/>
    <mergeCell ref="E94:F94"/>
    <mergeCell ref="G94:J94"/>
    <mergeCell ref="E95:F95"/>
    <mergeCell ref="G95:J95"/>
    <mergeCell ref="E90:F90"/>
    <mergeCell ref="G90:J90"/>
    <mergeCell ref="E91:F91"/>
    <mergeCell ref="G91:J91"/>
    <mergeCell ref="E92:F92"/>
    <mergeCell ref="G92:J92"/>
    <mergeCell ref="E93:F93"/>
    <mergeCell ref="G99:J99"/>
    <mergeCell ref="E100:F100"/>
    <mergeCell ref="G100:J100"/>
    <mergeCell ref="E101:F101"/>
    <mergeCell ref="G101:J101"/>
    <mergeCell ref="E96:F96"/>
    <mergeCell ref="G96:J96"/>
    <mergeCell ref="E97:F97"/>
    <mergeCell ref="G97:J97"/>
    <mergeCell ref="E98:F98"/>
    <mergeCell ref="G98:J98"/>
    <mergeCell ref="E99:F99"/>
    <mergeCell ref="G105:J105"/>
    <mergeCell ref="E106:F106"/>
    <mergeCell ref="G106:J106"/>
    <mergeCell ref="E107:F107"/>
    <mergeCell ref="G107:J107"/>
    <mergeCell ref="E102:F102"/>
    <mergeCell ref="G102:J102"/>
    <mergeCell ref="E103:F103"/>
    <mergeCell ref="G103:J103"/>
    <mergeCell ref="E104:F104"/>
    <mergeCell ref="G104:J104"/>
    <mergeCell ref="E105:F105"/>
    <mergeCell ref="E117:F117"/>
    <mergeCell ref="E120:F120"/>
    <mergeCell ref="G120:J120"/>
    <mergeCell ref="E121:F121"/>
    <mergeCell ref="G121:J121"/>
    <mergeCell ref="E122:F122"/>
    <mergeCell ref="E132:F132"/>
    <mergeCell ref="G132:J132"/>
    <mergeCell ref="E133:F133"/>
    <mergeCell ref="G133:J133"/>
    <mergeCell ref="E129:F129"/>
    <mergeCell ref="G129:J129"/>
    <mergeCell ref="E130:F130"/>
    <mergeCell ref="G130:J130"/>
    <mergeCell ref="E131:F131"/>
    <mergeCell ref="G131:J131"/>
    <mergeCell ref="G122:J122"/>
    <mergeCell ref="G134:J134"/>
    <mergeCell ref="G111:J111"/>
    <mergeCell ref="E112:F112"/>
    <mergeCell ref="G112:J112"/>
    <mergeCell ref="E113:F113"/>
    <mergeCell ref="G113:J113"/>
    <mergeCell ref="E108:F108"/>
    <mergeCell ref="G108:J108"/>
    <mergeCell ref="E109:F109"/>
    <mergeCell ref="G109:J109"/>
    <mergeCell ref="E110:F110"/>
    <mergeCell ref="G110:J110"/>
    <mergeCell ref="E111:F111"/>
    <mergeCell ref="G119:J119"/>
    <mergeCell ref="E116:F116"/>
    <mergeCell ref="G116:J116"/>
    <mergeCell ref="G117:J117"/>
    <mergeCell ref="E118:F118"/>
    <mergeCell ref="G118:J118"/>
    <mergeCell ref="E119:F119"/>
    <mergeCell ref="E114:F114"/>
    <mergeCell ref="G114:J114"/>
    <mergeCell ref="E115:F115"/>
    <mergeCell ref="G115:J115"/>
    <mergeCell ref="C32:D32"/>
    <mergeCell ref="C33:D33"/>
    <mergeCell ref="C51:D51"/>
    <mergeCell ref="C30:D30"/>
    <mergeCell ref="G53:J53"/>
    <mergeCell ref="C31:D31"/>
    <mergeCell ref="G32:J32"/>
    <mergeCell ref="E136:F136"/>
    <mergeCell ref="G136:J136"/>
    <mergeCell ref="G135:J135"/>
    <mergeCell ref="E123:F123"/>
    <mergeCell ref="G123:J123"/>
    <mergeCell ref="E124:F124"/>
    <mergeCell ref="G124:J124"/>
    <mergeCell ref="E125:F125"/>
    <mergeCell ref="G125:J125"/>
    <mergeCell ref="E135:F135"/>
    <mergeCell ref="E126:F126"/>
    <mergeCell ref="G126:J126"/>
    <mergeCell ref="E127:F127"/>
    <mergeCell ref="G127:J127"/>
    <mergeCell ref="E128:F128"/>
    <mergeCell ref="G128:J128"/>
    <mergeCell ref="E134:F134"/>
    <mergeCell ref="E61:F61"/>
    <mergeCell ref="E53:F53"/>
    <mergeCell ref="C40:D40"/>
    <mergeCell ref="C41:D41"/>
    <mergeCell ref="C42:D42"/>
    <mergeCell ref="E38:F38"/>
    <mergeCell ref="E37:F37"/>
    <mergeCell ref="G60:J60"/>
    <mergeCell ref="A22:A58"/>
    <mergeCell ref="E43:F43"/>
    <mergeCell ref="G43:J43"/>
    <mergeCell ref="B43:B58"/>
    <mergeCell ref="C44:D44"/>
    <mergeCell ref="C22:D22"/>
    <mergeCell ref="C58:D58"/>
    <mergeCell ref="C59:D59"/>
    <mergeCell ref="B22:B39"/>
    <mergeCell ref="C23:D23"/>
    <mergeCell ref="C24:D24"/>
    <mergeCell ref="C47:D47"/>
    <mergeCell ref="C48:D48"/>
    <mergeCell ref="C49:D49"/>
    <mergeCell ref="C50:D50"/>
    <mergeCell ref="C29:D29"/>
    <mergeCell ref="G42:J42"/>
    <mergeCell ref="E49:F49"/>
    <mergeCell ref="E33:F33"/>
    <mergeCell ref="C34:D34"/>
    <mergeCell ref="C37:D37"/>
    <mergeCell ref="C38:D38"/>
    <mergeCell ref="C39:D39"/>
    <mergeCell ref="G48:J48"/>
    <mergeCell ref="E62:F62"/>
    <mergeCell ref="C35:D35"/>
    <mergeCell ref="E34:F34"/>
    <mergeCell ref="C52:D52"/>
    <mergeCell ref="C54:D54"/>
    <mergeCell ref="C57:D57"/>
    <mergeCell ref="C56:D56"/>
    <mergeCell ref="E55:F55"/>
    <mergeCell ref="C45:D45"/>
    <mergeCell ref="C46:D46"/>
    <mergeCell ref="C53:D53"/>
    <mergeCell ref="C55:D55"/>
    <mergeCell ref="C36:D36"/>
    <mergeCell ref="C43:D43"/>
    <mergeCell ref="E42:F42"/>
    <mergeCell ref="E51:F51"/>
  </mergeCells>
  <pageMargins left="0.82677165354330717" right="0.23622047244094491" top="0.74803149606299213" bottom="0.74803149606299213" header="0.31496062992125984" footer="0.31496062992125984"/>
  <pageSetup paperSize="5"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L41"/>
  <sheetViews>
    <sheetView zoomScale="55" zoomScaleNormal="55" workbookViewId="0">
      <selection activeCell="F1" sqref="F1:I4"/>
    </sheetView>
  </sheetViews>
  <sheetFormatPr baseColWidth="10" defaultColWidth="11.42578125" defaultRowHeight="14.25" x14ac:dyDescent="0.2"/>
  <cols>
    <col min="1" max="1" width="31" style="1" customWidth="1"/>
    <col min="2" max="2" width="39.5703125" style="1" customWidth="1"/>
    <col min="3" max="3" width="29" style="1" customWidth="1"/>
    <col min="4" max="4" width="43.5703125" style="1" customWidth="1"/>
    <col min="5" max="5" width="32.85546875" style="1" customWidth="1"/>
    <col min="6" max="9" width="10.42578125" style="1" customWidth="1"/>
    <col min="10" max="10" width="16.7109375" style="1" customWidth="1"/>
    <col min="11" max="16384" width="11.42578125" style="1"/>
  </cols>
  <sheetData>
    <row r="1" spans="1:12" ht="28.5" customHeight="1" x14ac:dyDescent="0.2">
      <c r="A1" s="539"/>
      <c r="B1" s="483" t="str">
        <f>CONTEXTO!B1</f>
        <v>PROCESO: GESTION INTEGRAL DE CALIDAD</v>
      </c>
      <c r="C1" s="483"/>
      <c r="D1" s="483"/>
      <c r="E1" s="483"/>
      <c r="F1" s="466" t="s">
        <v>538</v>
      </c>
      <c r="G1" s="466"/>
      <c r="H1" s="466"/>
      <c r="I1" s="466"/>
      <c r="J1" s="711"/>
    </row>
    <row r="2" spans="1:12" ht="14.25" customHeight="1" x14ac:dyDescent="0.2">
      <c r="A2" s="540"/>
      <c r="B2" s="484" t="s">
        <v>68</v>
      </c>
      <c r="C2" s="484"/>
      <c r="D2" s="484"/>
      <c r="E2" s="484"/>
      <c r="F2" s="510" t="s">
        <v>539</v>
      </c>
      <c r="G2" s="510"/>
      <c r="H2" s="510"/>
      <c r="I2" s="510"/>
      <c r="J2" s="712"/>
    </row>
    <row r="3" spans="1:12" ht="15" customHeight="1" x14ac:dyDescent="0.2">
      <c r="A3" s="540"/>
      <c r="B3" s="484"/>
      <c r="C3" s="484"/>
      <c r="D3" s="484"/>
      <c r="E3" s="484"/>
      <c r="F3" s="510" t="s">
        <v>540</v>
      </c>
      <c r="G3" s="510"/>
      <c r="H3" s="510"/>
      <c r="I3" s="510"/>
      <c r="J3" s="712"/>
    </row>
    <row r="4" spans="1:12" ht="15" customHeight="1" thickBot="1" x14ac:dyDescent="0.25">
      <c r="A4" s="540"/>
      <c r="B4" s="484"/>
      <c r="C4" s="484"/>
      <c r="D4" s="484"/>
      <c r="E4" s="484"/>
      <c r="F4" s="510" t="s">
        <v>546</v>
      </c>
      <c r="G4" s="510"/>
      <c r="H4" s="510"/>
      <c r="I4" s="510"/>
      <c r="J4" s="713"/>
    </row>
    <row r="5" spans="1:12" ht="15.75" x14ac:dyDescent="0.2">
      <c r="A5" s="722"/>
      <c r="B5" s="723"/>
      <c r="C5" s="723"/>
      <c r="D5" s="723"/>
      <c r="E5" s="723"/>
      <c r="F5" s="723"/>
      <c r="G5" s="723"/>
      <c r="H5" s="723"/>
      <c r="I5" s="723"/>
      <c r="J5" s="724"/>
    </row>
    <row r="6" spans="1:12" ht="15" customHeight="1" x14ac:dyDescent="0.2">
      <c r="A6" s="720" t="s">
        <v>33</v>
      </c>
      <c r="B6" s="720"/>
      <c r="C6" s="720"/>
      <c r="D6" s="720"/>
      <c r="E6" s="720"/>
      <c r="F6" s="720"/>
      <c r="G6" s="720"/>
      <c r="H6" s="720"/>
      <c r="I6" s="720"/>
      <c r="J6" s="720"/>
    </row>
    <row r="7" spans="1:12" s="76" customFormat="1" ht="15.75" customHeight="1" x14ac:dyDescent="0.2">
      <c r="A7" s="720"/>
      <c r="B7" s="720"/>
      <c r="C7" s="720"/>
      <c r="D7" s="720"/>
      <c r="E7" s="720"/>
      <c r="F7" s="720"/>
      <c r="G7" s="720"/>
      <c r="H7" s="720"/>
      <c r="I7" s="720"/>
      <c r="J7" s="720"/>
    </row>
    <row r="8" spans="1:12" s="76" customFormat="1" ht="25.5" customHeight="1" x14ac:dyDescent="0.2">
      <c r="A8" s="717" t="str">
        <f>CONTEXTO!A8</f>
        <v xml:space="preserve">PROCESO: Gestión de Evaluación y  Seguimiento </v>
      </c>
      <c r="B8" s="718"/>
      <c r="C8" s="718"/>
      <c r="D8" s="718"/>
      <c r="E8" s="718"/>
      <c r="F8" s="718"/>
      <c r="G8" s="718"/>
      <c r="H8" s="718"/>
      <c r="I8" s="718"/>
      <c r="J8" s="719"/>
    </row>
    <row r="9" spans="1:12" s="76" customFormat="1" ht="69" customHeight="1" thickBot="1" x14ac:dyDescent="0.25">
      <c r="A9" s="714" t="str">
        <f>CONTEXTO!A9</f>
        <v xml:space="preserve">OBJETIVO: 
AGREGAR VALOR A LA GESTIÓN DE LA ENTIDAD Y MEJORAR LAS OPERACIONES DE LA MISMA;  POR MEDIO DE LA SOCIALIZACIÓN  MENSUAL DE LOS INFORMES  GENERADOS POR LA OFICINA  A LA ALTA DIRECCIÓN Y A SU VEZ ENTREGANDO   INFORMACIÓN REAL Y OPORTUNA,  SOBRE EL  ESTADO  EN QUE SE ENCUENTRA EL SISTEMA DE CONTROL INTERNO, LOS PROCESOS Y LA  ORGANIZACIÓN EN UN PERIODO DETERMINADO;  CON EL PROPÓSITO QUE SE   TOMEN DECISIONES Y REORIENTEN  OPORTUNAMENTE  ESTRATEGIAS Y ACCIONES HACIA EL CUMPLIMIENTO DE LOS OBJETIVOS INSTITUCIONALES.  </v>
      </c>
      <c r="B9" s="715"/>
      <c r="C9" s="715"/>
      <c r="D9" s="715"/>
      <c r="E9" s="715"/>
      <c r="F9" s="715"/>
      <c r="G9" s="715"/>
      <c r="H9" s="715"/>
      <c r="I9" s="715"/>
      <c r="J9" s="716"/>
    </row>
    <row r="10" spans="1:12" s="76" customFormat="1" ht="32.25" customHeight="1" thickBot="1" x14ac:dyDescent="0.25">
      <c r="A10" s="721"/>
      <c r="B10" s="721"/>
      <c r="C10" s="721"/>
      <c r="D10" s="721"/>
      <c r="E10" s="721"/>
      <c r="F10" s="721"/>
      <c r="G10" s="721"/>
      <c r="H10" s="721"/>
      <c r="I10" s="721"/>
      <c r="J10" s="721"/>
      <c r="K10" s="90"/>
      <c r="L10" s="90"/>
    </row>
    <row r="11" spans="1:12" ht="55.5" customHeight="1" x14ac:dyDescent="0.2">
      <c r="A11" s="91" t="s">
        <v>266</v>
      </c>
      <c r="B11" s="92" t="s">
        <v>265</v>
      </c>
      <c r="C11" s="93" t="s">
        <v>267</v>
      </c>
      <c r="D11" s="94" t="s">
        <v>80</v>
      </c>
      <c r="E11" s="95" t="s">
        <v>69</v>
      </c>
      <c r="F11" s="96" t="s">
        <v>70</v>
      </c>
      <c r="G11" s="96" t="s">
        <v>71</v>
      </c>
      <c r="H11" s="96" t="s">
        <v>72</v>
      </c>
      <c r="I11" s="96" t="s">
        <v>73</v>
      </c>
      <c r="J11" s="97" t="s">
        <v>74</v>
      </c>
    </row>
    <row r="12" spans="1:12" ht="76.5" customHeight="1" x14ac:dyDescent="0.2">
      <c r="A12" s="709" t="s">
        <v>377</v>
      </c>
      <c r="B12" s="252" t="s">
        <v>378</v>
      </c>
      <c r="C12" s="710" t="s">
        <v>380</v>
      </c>
      <c r="D12" s="253" t="s">
        <v>381</v>
      </c>
      <c r="E12" s="710" t="s">
        <v>376</v>
      </c>
      <c r="F12" s="701" t="s">
        <v>138</v>
      </c>
      <c r="G12" s="701" t="s">
        <v>139</v>
      </c>
      <c r="H12" s="701" t="s">
        <v>139</v>
      </c>
      <c r="I12" s="701" t="s">
        <v>139</v>
      </c>
      <c r="J12" s="705" t="str">
        <f>IF(F12="NA","GESTION",IF(G12="NA","GESTION",IF(H12="NA","GESTION",IF(I12="NA","GESTION",IF(F12&lt;&gt;"X"," ",IF(G12&lt;&gt;"X"," ",IF(H12&lt;&gt;"X"," ",IF(I12&lt;&gt;"X"," ","CORRUPCION"))))))))</f>
        <v>GESTION</v>
      </c>
    </row>
    <row r="13" spans="1:12" ht="67.5" customHeight="1" x14ac:dyDescent="0.2">
      <c r="A13" s="709"/>
      <c r="B13" s="252" t="s">
        <v>432</v>
      </c>
      <c r="C13" s="710"/>
      <c r="D13" s="253" t="s">
        <v>382</v>
      </c>
      <c r="E13" s="710"/>
      <c r="F13" s="701"/>
      <c r="G13" s="701"/>
      <c r="H13" s="701"/>
      <c r="I13" s="701"/>
      <c r="J13" s="705"/>
    </row>
    <row r="14" spans="1:12" ht="61.5" customHeight="1" x14ac:dyDescent="0.2">
      <c r="A14" s="709"/>
      <c r="B14" s="233"/>
      <c r="C14" s="710"/>
      <c r="D14" s="277" t="s">
        <v>383</v>
      </c>
      <c r="E14" s="710"/>
      <c r="F14" s="701"/>
      <c r="G14" s="701"/>
      <c r="H14" s="701"/>
      <c r="I14" s="701"/>
      <c r="J14" s="705"/>
    </row>
    <row r="15" spans="1:12" ht="80.25" customHeight="1" x14ac:dyDescent="0.2">
      <c r="A15" s="706" t="s">
        <v>385</v>
      </c>
      <c r="B15" s="252" t="s">
        <v>386</v>
      </c>
      <c r="C15" s="702" t="s">
        <v>388</v>
      </c>
      <c r="D15" s="702" t="s">
        <v>381</v>
      </c>
      <c r="E15" s="702" t="s">
        <v>384</v>
      </c>
      <c r="F15" s="701" t="s">
        <v>139</v>
      </c>
      <c r="G15" s="701" t="s">
        <v>139</v>
      </c>
      <c r="H15" s="701" t="s">
        <v>139</v>
      </c>
      <c r="I15" s="701" t="s">
        <v>139</v>
      </c>
      <c r="J15" s="705" t="str">
        <f>IF(F15="NA","GESTION",IF(G15="NA","GESTION",IF(H15="NA","GESTION",IF(I15="NA","GESTION",IF(F15&lt;&gt;"X"," ",IF(G15&lt;&gt;"X"," ",IF(H15&lt;&gt;"X"," ",IF(I15&lt;&gt;"X"," ","CORRUPCION"))))))))</f>
        <v>GESTION</v>
      </c>
    </row>
    <row r="16" spans="1:12" ht="64.5" customHeight="1" x14ac:dyDescent="0.2">
      <c r="A16" s="707"/>
      <c r="B16" s="252" t="s">
        <v>387</v>
      </c>
      <c r="C16" s="703"/>
      <c r="D16" s="703"/>
      <c r="E16" s="703"/>
      <c r="F16" s="701"/>
      <c r="G16" s="701"/>
      <c r="H16" s="701"/>
      <c r="I16" s="701"/>
      <c r="J16" s="705"/>
    </row>
    <row r="17" spans="1:10" ht="63.75" customHeight="1" x14ac:dyDescent="0.2">
      <c r="A17" s="708"/>
      <c r="B17" s="252" t="s">
        <v>379</v>
      </c>
      <c r="C17" s="704"/>
      <c r="D17" s="704"/>
      <c r="E17" s="704"/>
      <c r="F17" s="701"/>
      <c r="G17" s="701"/>
      <c r="H17" s="701"/>
      <c r="I17" s="701"/>
      <c r="J17" s="705"/>
    </row>
    <row r="18" spans="1:10" ht="50.25" customHeight="1" x14ac:dyDescent="0.2">
      <c r="A18" s="709" t="s">
        <v>390</v>
      </c>
      <c r="B18" s="252" t="str">
        <f>CONTEXTO!D21</f>
        <v>Asignación de auditorias a procesos no acordes al perfil profesional del auditor.</v>
      </c>
      <c r="C18" s="710" t="s">
        <v>391</v>
      </c>
      <c r="D18" s="254" t="s">
        <v>392</v>
      </c>
      <c r="E18" s="710" t="s">
        <v>389</v>
      </c>
      <c r="F18" s="701" t="s">
        <v>138</v>
      </c>
      <c r="G18" s="701" t="s">
        <v>138</v>
      </c>
      <c r="H18" s="701" t="s">
        <v>138</v>
      </c>
      <c r="I18" s="701" t="s">
        <v>138</v>
      </c>
      <c r="J18" s="705" t="str">
        <f>IF(F18="NA","GESTION",IF(G18="NA","GESTION",IF(H18="NA","GESTION",IF(I18="NA","GESTION",IF(F18&lt;&gt;"X"," ",IF(G18&lt;&gt;"X"," ",IF(H18&lt;&gt;"X"," ",IF(I18&lt;&gt;"X"," ","CORRUPCION"))))))))</f>
        <v>CORRUPCION</v>
      </c>
    </row>
    <row r="19" spans="1:10" ht="58.5" customHeight="1" x14ac:dyDescent="0.2">
      <c r="A19" s="709"/>
      <c r="B19" s="252" t="str">
        <f>CONTEXTO!D22</f>
        <v>Trafico de influencias.</v>
      </c>
      <c r="C19" s="710"/>
      <c r="D19" s="699" t="s">
        <v>393</v>
      </c>
      <c r="E19" s="710"/>
      <c r="F19" s="701"/>
      <c r="G19" s="701"/>
      <c r="H19" s="701"/>
      <c r="I19" s="701"/>
      <c r="J19" s="705"/>
    </row>
    <row r="20" spans="1:10" ht="90.75" customHeight="1" x14ac:dyDescent="0.2">
      <c r="A20" s="709"/>
      <c r="B20" s="376" t="str">
        <f>CONTEXTO!D23</f>
        <v>Inobservancia a los líneamientos establecidos en el  Código de Ética del Auditor Interno, estatuto de auditoria y lineamientos  antisoborno establecidos en la politica del  SIG,  en el desarrollo de las auditorías</v>
      </c>
      <c r="C20" s="710"/>
      <c r="D20" s="700"/>
      <c r="E20" s="710"/>
      <c r="F20" s="701"/>
      <c r="G20" s="701"/>
      <c r="H20" s="701"/>
      <c r="I20" s="701"/>
      <c r="J20" s="705"/>
    </row>
    <row r="21" spans="1:10" ht="78.75" customHeight="1" x14ac:dyDescent="0.2">
      <c r="A21" s="693" t="s">
        <v>459</v>
      </c>
      <c r="B21" s="322" t="s">
        <v>437</v>
      </c>
      <c r="C21" s="690" t="s">
        <v>458</v>
      </c>
      <c r="D21" s="696" t="s">
        <v>460</v>
      </c>
      <c r="E21" s="710" t="s">
        <v>464</v>
      </c>
      <c r="F21" s="729" t="s">
        <v>138</v>
      </c>
      <c r="G21" s="729" t="s">
        <v>139</v>
      </c>
      <c r="H21" s="729" t="s">
        <v>139</v>
      </c>
      <c r="I21" s="729" t="s">
        <v>139</v>
      </c>
      <c r="J21" s="733" t="s">
        <v>457</v>
      </c>
    </row>
    <row r="22" spans="1:10" ht="71.25" customHeight="1" x14ac:dyDescent="0.2">
      <c r="A22" s="694"/>
      <c r="B22" s="322" t="s">
        <v>442</v>
      </c>
      <c r="C22" s="691"/>
      <c r="D22" s="697"/>
      <c r="E22" s="710"/>
      <c r="F22" s="730"/>
      <c r="G22" s="730"/>
      <c r="H22" s="730"/>
      <c r="I22" s="730"/>
      <c r="J22" s="734"/>
    </row>
    <row r="23" spans="1:10" ht="80.25" customHeight="1" x14ac:dyDescent="0.2">
      <c r="A23" s="694"/>
      <c r="B23" s="322" t="s">
        <v>456</v>
      </c>
      <c r="C23" s="691"/>
      <c r="D23" s="697"/>
      <c r="E23" s="710"/>
      <c r="F23" s="730"/>
      <c r="G23" s="730"/>
      <c r="H23" s="730"/>
      <c r="I23" s="730"/>
      <c r="J23" s="734"/>
    </row>
    <row r="24" spans="1:10" ht="69.75" customHeight="1" x14ac:dyDescent="0.2">
      <c r="A24" s="694"/>
      <c r="B24" s="322" t="s">
        <v>455</v>
      </c>
      <c r="C24" s="691"/>
      <c r="D24" s="697"/>
      <c r="E24" s="728"/>
      <c r="F24" s="731"/>
      <c r="G24" s="731"/>
      <c r="H24" s="731"/>
      <c r="I24" s="731"/>
      <c r="J24" s="734"/>
    </row>
    <row r="25" spans="1:10" ht="94.5" customHeight="1" x14ac:dyDescent="0.2">
      <c r="A25" s="695"/>
      <c r="B25" s="322" t="s">
        <v>445</v>
      </c>
      <c r="C25" s="692"/>
      <c r="D25" s="698"/>
      <c r="E25" s="728"/>
      <c r="F25" s="732"/>
      <c r="G25" s="732"/>
      <c r="H25" s="732"/>
      <c r="I25" s="732"/>
      <c r="J25" s="735"/>
    </row>
    <row r="26" spans="1:10" ht="65.25" customHeight="1" x14ac:dyDescent="0.2">
      <c r="A26" s="255"/>
      <c r="B26" s="256"/>
      <c r="C26" s="256"/>
      <c r="D26" s="256"/>
      <c r="E26" s="350"/>
      <c r="F26" s="256"/>
      <c r="G26" s="256"/>
      <c r="H26" s="256"/>
      <c r="I26" s="256"/>
      <c r="J26" s="349"/>
    </row>
    <row r="27" spans="1:10" ht="69.75" customHeight="1" x14ac:dyDescent="0.2">
      <c r="A27" s="255"/>
      <c r="B27" s="256"/>
      <c r="C27" s="256"/>
      <c r="D27" s="256"/>
      <c r="E27" s="725" t="s">
        <v>272</v>
      </c>
      <c r="F27" s="256"/>
      <c r="G27" s="256"/>
      <c r="H27" s="256"/>
      <c r="I27" s="256"/>
      <c r="J27" s="705" t="str">
        <f>IF(F27="NA","GESTION",IF(G27="NA","GESTION",IF(H27="NA","GESTION",IF(I27="NA","GESTION",IF(F27&lt;&gt;"X"," ",IF(G27&lt;&gt;"X"," ",IF(H27&lt;&gt;"X"," ",IF(I27&lt;&gt;"X"," ","CORRUPCION"))))))))</f>
        <v xml:space="preserve"> </v>
      </c>
    </row>
    <row r="28" spans="1:10" ht="68.25" customHeight="1" x14ac:dyDescent="0.2">
      <c r="A28" s="255"/>
      <c r="B28" s="256"/>
      <c r="C28" s="256"/>
      <c r="D28" s="256"/>
      <c r="E28" s="726"/>
      <c r="F28" s="256"/>
      <c r="G28" s="256"/>
      <c r="H28" s="256"/>
      <c r="I28" s="256"/>
      <c r="J28" s="705"/>
    </row>
    <row r="29" spans="1:10" ht="69" customHeight="1" x14ac:dyDescent="0.2">
      <c r="A29" s="255"/>
      <c r="B29" s="256"/>
      <c r="C29" s="256"/>
      <c r="D29" s="256"/>
      <c r="E29" s="727"/>
      <c r="F29" s="256"/>
      <c r="G29" s="256"/>
      <c r="H29" s="256"/>
      <c r="I29" s="256"/>
      <c r="J29" s="705"/>
    </row>
    <row r="30" spans="1:10" ht="59.25" customHeight="1" x14ac:dyDescent="0.2">
      <c r="A30" s="255"/>
      <c r="B30" s="256"/>
      <c r="C30" s="256"/>
      <c r="D30" s="256"/>
      <c r="E30" s="725" t="s">
        <v>268</v>
      </c>
      <c r="F30" s="256"/>
      <c r="G30" s="256"/>
      <c r="H30" s="256"/>
      <c r="I30" s="256"/>
      <c r="J30" s="705" t="str">
        <f>IF(F30="NA","GESTION",IF(G30="NA","GESTION",IF(H30="NA","GESTION",IF(I30="NA","GESTION",IF(F30&lt;&gt;"X"," ",IF(G30&lt;&gt;"X"," ",IF(H30&lt;&gt;"X"," ",IF(I30&lt;&gt;"X"," ","CORRUPCION"))))))))</f>
        <v xml:space="preserve"> </v>
      </c>
    </row>
    <row r="31" spans="1:10" ht="57" customHeight="1" x14ac:dyDescent="0.2">
      <c r="A31" s="255"/>
      <c r="B31" s="256"/>
      <c r="C31" s="256"/>
      <c r="D31" s="256"/>
      <c r="E31" s="726"/>
      <c r="F31" s="256"/>
      <c r="G31" s="256"/>
      <c r="H31" s="256"/>
      <c r="I31" s="256"/>
      <c r="J31" s="705"/>
    </row>
    <row r="32" spans="1:10" ht="61.5" customHeight="1" x14ac:dyDescent="0.2">
      <c r="A32" s="255"/>
      <c r="B32" s="256"/>
      <c r="C32" s="256"/>
      <c r="D32" s="256"/>
      <c r="E32" s="727"/>
      <c r="F32" s="256"/>
      <c r="G32" s="256"/>
      <c r="H32" s="256"/>
      <c r="I32" s="256"/>
      <c r="J32" s="705"/>
    </row>
    <row r="33" spans="1:10" ht="71.25" customHeight="1" x14ac:dyDescent="0.2">
      <c r="A33" s="255"/>
      <c r="B33" s="256"/>
      <c r="C33" s="256"/>
      <c r="D33" s="256"/>
      <c r="E33" s="725" t="s">
        <v>269</v>
      </c>
      <c r="F33" s="256"/>
      <c r="G33" s="256"/>
      <c r="H33" s="256"/>
      <c r="I33" s="256"/>
      <c r="J33" s="705" t="str">
        <f>IF(F33="NA","GESTION",IF(G33="NA","GESTION",IF(H33="NA","GESTION",IF(I33="NA","GESTION",IF(F33&lt;&gt;"X"," ",IF(G33&lt;&gt;"X"," ",IF(H33&lt;&gt;"X"," ",IF(I33&lt;&gt;"X"," ","CORRUPCION"))))))))</f>
        <v xml:space="preserve"> </v>
      </c>
    </row>
    <row r="34" spans="1:10" ht="64.5" customHeight="1" x14ac:dyDescent="0.2">
      <c r="A34" s="255"/>
      <c r="B34" s="256"/>
      <c r="C34" s="256"/>
      <c r="D34" s="256"/>
      <c r="E34" s="726"/>
      <c r="F34" s="256"/>
      <c r="G34" s="256"/>
      <c r="H34" s="256"/>
      <c r="I34" s="256"/>
      <c r="J34" s="705"/>
    </row>
    <row r="35" spans="1:10" ht="74.25" customHeight="1" x14ac:dyDescent="0.2">
      <c r="A35" s="255"/>
      <c r="B35" s="256"/>
      <c r="C35" s="256"/>
      <c r="D35" s="256"/>
      <c r="E35" s="727"/>
      <c r="F35" s="256"/>
      <c r="G35" s="256"/>
      <c r="H35" s="256"/>
      <c r="I35" s="256"/>
      <c r="J35" s="705"/>
    </row>
    <row r="36" spans="1:10" ht="54.75" customHeight="1" x14ac:dyDescent="0.2">
      <c r="A36" s="257"/>
      <c r="B36" s="258"/>
      <c r="C36" s="258"/>
      <c r="D36" s="258"/>
      <c r="E36" s="736" t="s">
        <v>270</v>
      </c>
      <c r="F36" s="258"/>
      <c r="G36" s="258"/>
      <c r="H36" s="258"/>
      <c r="I36" s="258"/>
      <c r="J36" s="705" t="str">
        <f>IF(F36="NA","GESTION",IF(G36="NA","GESTION",IF(H36="NA","GESTION",IF(I36="NA","GESTION",IF(F36&lt;&gt;"X"," ",IF(G36&lt;&gt;"X"," ",IF(H36&lt;&gt;"X"," ",IF(I36&lt;&gt;"X"," ","CORRUPCION"))))))))</f>
        <v xml:space="preserve"> </v>
      </c>
    </row>
    <row r="37" spans="1:10" ht="77.25" customHeight="1" x14ac:dyDescent="0.2">
      <c r="A37" s="259"/>
      <c r="B37" s="260"/>
      <c r="C37" s="260"/>
      <c r="D37" s="260"/>
      <c r="E37" s="737"/>
      <c r="F37" s="260"/>
      <c r="G37" s="260"/>
      <c r="H37" s="260"/>
      <c r="I37" s="260"/>
      <c r="J37" s="705"/>
    </row>
    <row r="38" spans="1:10" ht="66.75" customHeight="1" x14ac:dyDescent="0.2">
      <c r="A38" s="259"/>
      <c r="B38" s="260"/>
      <c r="C38" s="260"/>
      <c r="D38" s="260"/>
      <c r="E38" s="739"/>
      <c r="F38" s="260"/>
      <c r="G38" s="260"/>
      <c r="H38" s="260"/>
      <c r="I38" s="260"/>
      <c r="J38" s="705"/>
    </row>
    <row r="39" spans="1:10" ht="52.5" customHeight="1" x14ac:dyDescent="0.2">
      <c r="A39" s="259"/>
      <c r="B39" s="260"/>
      <c r="C39" s="260"/>
      <c r="D39" s="260"/>
      <c r="E39" s="736" t="s">
        <v>271</v>
      </c>
      <c r="F39" s="260"/>
      <c r="G39" s="260"/>
      <c r="H39" s="260"/>
      <c r="I39" s="260"/>
      <c r="J39" s="705" t="str">
        <f>IF(F39="NA","GESTION",IF(G39="NA","GESTION",IF(H39="NA","GESTION",IF(I39="NA","GESTION",IF(F39&lt;&gt;"X"," ",IF(G39&lt;&gt;"X"," ",IF(H39&lt;&gt;"X"," ",IF(I39&lt;&gt;"X"," ","CORRUPCION"))))))))</f>
        <v xml:space="preserve"> </v>
      </c>
    </row>
    <row r="40" spans="1:10" ht="66" customHeight="1" x14ac:dyDescent="0.2">
      <c r="A40" s="259"/>
      <c r="B40" s="260"/>
      <c r="C40" s="260"/>
      <c r="D40" s="260"/>
      <c r="E40" s="737"/>
      <c r="F40" s="260"/>
      <c r="G40" s="260"/>
      <c r="H40" s="260"/>
      <c r="I40" s="260"/>
      <c r="J40" s="705"/>
    </row>
    <row r="41" spans="1:10" ht="76.5" customHeight="1" thickBot="1" x14ac:dyDescent="0.25">
      <c r="A41" s="261"/>
      <c r="B41" s="262"/>
      <c r="C41" s="262"/>
      <c r="D41" s="262"/>
      <c r="E41" s="738"/>
      <c r="F41" s="262"/>
      <c r="G41" s="262"/>
      <c r="H41" s="262"/>
      <c r="I41" s="262"/>
      <c r="J41" s="705"/>
    </row>
  </sheetData>
  <sheetProtection selectLockedCells="1"/>
  <mergeCells count="58">
    <mergeCell ref="E30:E32"/>
    <mergeCell ref="J30:J32"/>
    <mergeCell ref="E33:E35"/>
    <mergeCell ref="J33:J35"/>
    <mergeCell ref="E39:E41"/>
    <mergeCell ref="J39:J41"/>
    <mergeCell ref="E36:E38"/>
    <mergeCell ref="J36:J38"/>
    <mergeCell ref="E27:E29"/>
    <mergeCell ref="J27:J29"/>
    <mergeCell ref="E21:E25"/>
    <mergeCell ref="F21:F25"/>
    <mergeCell ref="G21:G25"/>
    <mergeCell ref="H21:H25"/>
    <mergeCell ref="I21:I25"/>
    <mergeCell ref="J21:J25"/>
    <mergeCell ref="A9:J9"/>
    <mergeCell ref="A8:J8"/>
    <mergeCell ref="A6:J7"/>
    <mergeCell ref="A10:J10"/>
    <mergeCell ref="A5:J5"/>
    <mergeCell ref="A1:A4"/>
    <mergeCell ref="J1:J4"/>
    <mergeCell ref="F1:I1"/>
    <mergeCell ref="F2:I2"/>
    <mergeCell ref="F3:I3"/>
    <mergeCell ref="F4:I4"/>
    <mergeCell ref="B1:E1"/>
    <mergeCell ref="B2:E4"/>
    <mergeCell ref="C15:C17"/>
    <mergeCell ref="G18:G20"/>
    <mergeCell ref="H18:H20"/>
    <mergeCell ref="A15:A17"/>
    <mergeCell ref="A12:A14"/>
    <mergeCell ref="E12:E14"/>
    <mergeCell ref="F12:F14"/>
    <mergeCell ref="G12:G14"/>
    <mergeCell ref="C12:C14"/>
    <mergeCell ref="F15:F17"/>
    <mergeCell ref="G15:G17"/>
    <mergeCell ref="H15:H17"/>
    <mergeCell ref="A18:A20"/>
    <mergeCell ref="C18:C20"/>
    <mergeCell ref="E18:E20"/>
    <mergeCell ref="I18:I20"/>
    <mergeCell ref="D15:D17"/>
    <mergeCell ref="E15:E17"/>
    <mergeCell ref="J18:J20"/>
    <mergeCell ref="I12:I14"/>
    <mergeCell ref="J12:J14"/>
    <mergeCell ref="J15:J17"/>
    <mergeCell ref="I15:I17"/>
    <mergeCell ref="H12:H14"/>
    <mergeCell ref="C21:C25"/>
    <mergeCell ref="A21:A25"/>
    <mergeCell ref="D21:D25"/>
    <mergeCell ref="D19:D20"/>
    <mergeCell ref="F18:F20"/>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Hoja3!$A$2:$A$4</xm:f>
          </x14:formula1>
          <xm:sqref>F12:I20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INSTRUCTIVO</vt:lpstr>
      <vt:lpstr>CONTEXTO</vt:lpstr>
      <vt:lpstr>Hoja1</vt:lpstr>
      <vt:lpstr>Hoja2</vt:lpstr>
      <vt:lpstr>PRIORIZACIÓN DE CAUSA</vt:lpstr>
      <vt:lpstr>matriz definicion riesgo</vt:lpstr>
      <vt:lpstr>IDENTIFICACION</vt:lpstr>
      <vt:lpstr>DOFA</vt:lpstr>
      <vt:lpstr>IDENTIFICACION DE RIESGOS G Y C</vt:lpstr>
      <vt:lpstr>DESCRIPCION</vt:lpstr>
      <vt:lpstr>PROBABILIDAD</vt:lpstr>
      <vt:lpstr> IMPACTO RIESGOS GESTION</vt:lpstr>
      <vt:lpstr> IMPACTO RIESGOS CORRUPCION</vt:lpstr>
      <vt:lpstr>VALORACIÓN ZONA RIESGO INHERENT</vt:lpstr>
      <vt:lpstr>Hoja7</vt:lpstr>
      <vt:lpstr>Hoja3</vt:lpstr>
      <vt:lpstr>CONTROLES Y EVALUACION</vt:lpstr>
      <vt:lpstr>Hoja8</vt:lpstr>
      <vt:lpstr>SOLIDEZ DE LOS CONTROLES</vt:lpstr>
      <vt:lpstr>VALORACIÓN ZONA-RIESGO RESIDUAL</vt:lpstr>
      <vt:lpstr>Hoja6</vt:lpstr>
      <vt:lpstr>MAPA DE RIESGO ADMON</vt:lpstr>
      <vt:lpstr>Hoja9</vt:lpstr>
      <vt:lpstr>Hoja5</vt:lpstr>
      <vt:lpstr>Hoja4</vt:lpstr>
      <vt:lpstr>DESCRIPCION!Títulos_a_imprimir</vt:lpstr>
      <vt:lpstr>'IDENTIFICACION DE RIESGOS G Y C'!Títulos_a_imprimir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2020-01-20T21:56:12Z</cp:lastPrinted>
  <dcterms:created xsi:type="dcterms:W3CDTF">2014-12-30T19:27:19Z</dcterms:created>
  <dcterms:modified xsi:type="dcterms:W3CDTF">2021-05-31T18:58:27Z</dcterms:modified>
</cp:coreProperties>
</file>