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SANDY POVEDA\Desktop\"/>
    </mc:Choice>
  </mc:AlternateContent>
  <bookViews>
    <workbookView xWindow="0" yWindow="0" windowWidth="15315" windowHeight="5445"/>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52511"/>
  <pivotCaches>
    <pivotCache cacheId="0" r:id="rId11"/>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69" i="1" l="1"/>
  <c r="S69" i="1"/>
  <c r="V68" i="1"/>
  <c r="S68" i="1"/>
  <c r="AD69" i="1" s="1"/>
  <c r="AC69" i="1" s="1"/>
  <c r="V67" i="1"/>
  <c r="S67" i="1"/>
  <c r="AD68" i="1" s="1"/>
  <c r="AC68" i="1" s="1"/>
  <c r="V66" i="1"/>
  <c r="S66" i="1"/>
  <c r="AD67" i="1" s="1"/>
  <c r="AC67" i="1" s="1"/>
  <c r="V65" i="1"/>
  <c r="S65" i="1"/>
  <c r="AD66" i="1" s="1"/>
  <c r="AC66" i="1" s="1"/>
  <c r="V64" i="1"/>
  <c r="S64" i="1"/>
  <c r="AD65" i="1" s="1"/>
  <c r="AC65" i="1" s="1"/>
  <c r="V63" i="1"/>
  <c r="S63" i="1"/>
  <c r="V62" i="1"/>
  <c r="S62" i="1"/>
  <c r="AD63" i="1" s="1"/>
  <c r="AC63" i="1" s="1"/>
  <c r="V61" i="1"/>
  <c r="S61" i="1"/>
  <c r="AD62" i="1" s="1"/>
  <c r="AC62" i="1" s="1"/>
  <c r="V60" i="1"/>
  <c r="S60" i="1"/>
  <c r="AD61" i="1" s="1"/>
  <c r="AC61" i="1" s="1"/>
  <c r="V59" i="1"/>
  <c r="S59" i="1"/>
  <c r="AD60" i="1" s="1"/>
  <c r="AC60" i="1" s="1"/>
  <c r="V58" i="1"/>
  <c r="S58" i="1"/>
  <c r="AD59" i="1" s="1"/>
  <c r="AC59" i="1" s="1"/>
  <c r="V57" i="1"/>
  <c r="S57" i="1"/>
  <c r="V56" i="1"/>
  <c r="S56" i="1"/>
  <c r="AD57" i="1" s="1"/>
  <c r="AC57" i="1" s="1"/>
  <c r="V55" i="1"/>
  <c r="S55" i="1"/>
  <c r="AD56" i="1" s="1"/>
  <c r="AC56" i="1" s="1"/>
  <c r="V54" i="1"/>
  <c r="S54" i="1"/>
  <c r="AD55" i="1" s="1"/>
  <c r="AC55" i="1" s="1"/>
  <c r="V53" i="1"/>
  <c r="S53" i="1"/>
  <c r="AD54" i="1" s="1"/>
  <c r="AC54" i="1" s="1"/>
  <c r="V52" i="1"/>
  <c r="S52" i="1"/>
  <c r="AD53" i="1" s="1"/>
  <c r="AC53" i="1" s="1"/>
  <c r="V51" i="1"/>
  <c r="S51" i="1"/>
  <c r="V50" i="1"/>
  <c r="S50" i="1"/>
  <c r="AD51" i="1" s="1"/>
  <c r="AC51" i="1" s="1"/>
  <c r="V49" i="1"/>
  <c r="S49" i="1"/>
  <c r="AD50" i="1" s="1"/>
  <c r="AC50" i="1" s="1"/>
  <c r="V48" i="1"/>
  <c r="S48" i="1"/>
  <c r="AD49" i="1" s="1"/>
  <c r="AC49" i="1" s="1"/>
  <c r="V47" i="1"/>
  <c r="S47" i="1"/>
  <c r="AD48" i="1" s="1"/>
  <c r="AC48" i="1" s="1"/>
  <c r="V46" i="1"/>
  <c r="S46" i="1"/>
  <c r="AD47" i="1" s="1"/>
  <c r="AC47" i="1" s="1"/>
  <c r="V45" i="1"/>
  <c r="S45" i="1"/>
  <c r="V44" i="1"/>
  <c r="S44" i="1"/>
  <c r="AD45" i="1" s="1"/>
  <c r="AC45" i="1" s="1"/>
  <c r="V43" i="1"/>
  <c r="S43" i="1"/>
  <c r="AD44" i="1" s="1"/>
  <c r="AC44" i="1" s="1"/>
  <c r="V42" i="1"/>
  <c r="S42" i="1"/>
  <c r="AD43" i="1" s="1"/>
  <c r="AC43" i="1" s="1"/>
  <c r="V41" i="1"/>
  <c r="S41" i="1"/>
  <c r="AD42" i="1" s="1"/>
  <c r="AC42" i="1" s="1"/>
  <c r="V40" i="1"/>
  <c r="S40" i="1"/>
  <c r="AD41" i="1" s="1"/>
  <c r="AC41" i="1" s="1"/>
  <c r="V39" i="1"/>
  <c r="S39" i="1"/>
  <c r="V38" i="1"/>
  <c r="S38" i="1"/>
  <c r="AD39" i="1" s="1"/>
  <c r="AC39" i="1" s="1"/>
  <c r="V37" i="1"/>
  <c r="S37" i="1"/>
  <c r="AD38" i="1" s="1"/>
  <c r="AC38" i="1" s="1"/>
  <c r="V36" i="1"/>
  <c r="S36" i="1"/>
  <c r="AD37" i="1" s="1"/>
  <c r="AC37" i="1" s="1"/>
  <c r="V35" i="1"/>
  <c r="S35" i="1"/>
  <c r="AD36" i="1" s="1"/>
  <c r="AC36" i="1" s="1"/>
  <c r="V34" i="1"/>
  <c r="S34" i="1"/>
  <c r="AD35" i="1" s="1"/>
  <c r="AC35" i="1" s="1"/>
  <c r="V33" i="1"/>
  <c r="S33" i="1"/>
  <c r="V32" i="1"/>
  <c r="S32" i="1"/>
  <c r="AD33" i="1" s="1"/>
  <c r="AC33" i="1" s="1"/>
  <c r="V31" i="1"/>
  <c r="S31" i="1"/>
  <c r="AD32" i="1" s="1"/>
  <c r="AC32" i="1" s="1"/>
  <c r="V30" i="1"/>
  <c r="S30" i="1"/>
  <c r="AD31" i="1" s="1"/>
  <c r="AC31" i="1" s="1"/>
  <c r="V29" i="1"/>
  <c r="S29" i="1"/>
  <c r="AD30" i="1" s="1"/>
  <c r="AC30" i="1" s="1"/>
  <c r="V28" i="1"/>
  <c r="S28" i="1"/>
  <c r="AD29" i="1" s="1"/>
  <c r="AC29" i="1" s="1"/>
  <c r="V27" i="1"/>
  <c r="S27" i="1"/>
  <c r="V26" i="1"/>
  <c r="S26" i="1"/>
  <c r="AD27" i="1" s="1"/>
  <c r="AC27" i="1" s="1"/>
  <c r="V25" i="1"/>
  <c r="S25" i="1"/>
  <c r="AD26" i="1" s="1"/>
  <c r="AC26" i="1" s="1"/>
  <c r="V24" i="1"/>
  <c r="S24" i="1"/>
  <c r="AD25" i="1" s="1"/>
  <c r="AC25" i="1" s="1"/>
  <c r="V23" i="1"/>
  <c r="S23" i="1"/>
  <c r="AD24" i="1" s="1"/>
  <c r="AC24" i="1" s="1"/>
  <c r="V22" i="1"/>
  <c r="S22" i="1"/>
  <c r="AD23" i="1" s="1"/>
  <c r="AC23" i="1" s="1"/>
  <c r="V21" i="1"/>
  <c r="S21" i="1"/>
  <c r="V20" i="1"/>
  <c r="S20" i="1"/>
  <c r="AD21" i="1" s="1"/>
  <c r="AC21" i="1" s="1"/>
  <c r="V19" i="1"/>
  <c r="S19" i="1"/>
  <c r="AD20" i="1" s="1"/>
  <c r="AC20" i="1" s="1"/>
  <c r="V18" i="1"/>
  <c r="S18" i="1"/>
  <c r="AD19" i="1" s="1"/>
  <c r="AC19" i="1" s="1"/>
  <c r="V17" i="1"/>
  <c r="S17" i="1"/>
  <c r="AD18" i="1" s="1"/>
  <c r="AC18" i="1" s="1"/>
  <c r="V16" i="1"/>
  <c r="S16" i="1"/>
  <c r="AD17" i="1" s="1"/>
  <c r="AC17" i="1" s="1"/>
  <c r="Z64" i="1" l="1"/>
  <c r="Z66" i="1"/>
  <c r="Z68" i="1"/>
  <c r="AD64" i="1"/>
  <c r="AC64" i="1" s="1"/>
  <c r="Z65" i="1"/>
  <c r="Z67" i="1"/>
  <c r="Z69" i="1"/>
  <c r="Z58" i="1"/>
  <c r="Z60" i="1"/>
  <c r="Z62" i="1"/>
  <c r="AD58" i="1"/>
  <c r="AC58" i="1" s="1"/>
  <c r="Z59" i="1"/>
  <c r="Z61" i="1"/>
  <c r="Z63" i="1"/>
  <c r="Z52" i="1"/>
  <c r="Z54" i="1"/>
  <c r="Z56" i="1"/>
  <c r="AD52" i="1"/>
  <c r="AC52" i="1" s="1"/>
  <c r="Z53" i="1"/>
  <c r="Z55" i="1"/>
  <c r="Z57" i="1"/>
  <c r="Z46" i="1"/>
  <c r="Z48" i="1"/>
  <c r="Z50" i="1"/>
  <c r="AD46" i="1"/>
  <c r="AC46" i="1" s="1"/>
  <c r="Z47" i="1"/>
  <c r="Z49" i="1"/>
  <c r="Z51" i="1"/>
  <c r="Z40" i="1"/>
  <c r="Z42" i="1"/>
  <c r="Z44" i="1"/>
  <c r="AD40" i="1"/>
  <c r="AC40" i="1" s="1"/>
  <c r="Z41" i="1"/>
  <c r="Z43" i="1"/>
  <c r="Z45" i="1"/>
  <c r="Z34" i="1"/>
  <c r="Z36" i="1"/>
  <c r="Z38" i="1"/>
  <c r="AD34" i="1"/>
  <c r="AC34" i="1" s="1"/>
  <c r="Z35" i="1"/>
  <c r="Z37" i="1"/>
  <c r="Z39" i="1"/>
  <c r="Z28" i="1"/>
  <c r="Z30" i="1"/>
  <c r="Z32" i="1"/>
  <c r="AD28" i="1"/>
  <c r="AC28" i="1" s="1"/>
  <c r="Z29" i="1"/>
  <c r="Z31" i="1"/>
  <c r="Z33" i="1"/>
  <c r="Z22" i="1"/>
  <c r="Z24" i="1"/>
  <c r="Z26" i="1"/>
  <c r="AD22" i="1"/>
  <c r="AC22" i="1" s="1"/>
  <c r="Z23" i="1"/>
  <c r="Z25" i="1"/>
  <c r="Z27" i="1"/>
  <c r="Z16" i="1"/>
  <c r="Z18" i="1"/>
  <c r="Z20" i="1"/>
  <c r="Z17" i="1"/>
  <c r="Z19" i="1"/>
  <c r="Z21" i="1"/>
  <c r="AB69" i="1" l="1"/>
  <c r="AA69" i="1"/>
  <c r="AE69" i="1" s="1"/>
  <c r="AB67" i="1"/>
  <c r="AA67" i="1"/>
  <c r="AE67" i="1" s="1"/>
  <c r="AB65" i="1"/>
  <c r="AA65" i="1"/>
  <c r="AE65" i="1" s="1"/>
  <c r="AB68" i="1"/>
  <c r="AA68" i="1"/>
  <c r="AE68" i="1" s="1"/>
  <c r="AB66" i="1"/>
  <c r="AA66" i="1"/>
  <c r="AE66" i="1" s="1"/>
  <c r="AB64" i="1"/>
  <c r="AA64" i="1"/>
  <c r="AE64" i="1" s="1"/>
  <c r="AB63" i="1"/>
  <c r="AA63" i="1"/>
  <c r="AE63" i="1" s="1"/>
  <c r="AB61" i="1"/>
  <c r="AA61" i="1"/>
  <c r="AE61" i="1" s="1"/>
  <c r="AB59" i="1"/>
  <c r="AA59" i="1"/>
  <c r="AE59" i="1" s="1"/>
  <c r="AB62" i="1"/>
  <c r="AA62" i="1"/>
  <c r="AE62" i="1" s="1"/>
  <c r="AB60" i="1"/>
  <c r="AA60" i="1"/>
  <c r="AE60" i="1" s="1"/>
  <c r="AB58" i="1"/>
  <c r="AA58" i="1"/>
  <c r="AE58" i="1" s="1"/>
  <c r="AB57" i="1"/>
  <c r="AA57" i="1"/>
  <c r="AE57" i="1" s="1"/>
  <c r="AB55" i="1"/>
  <c r="AA55" i="1"/>
  <c r="AE55" i="1" s="1"/>
  <c r="AB53" i="1"/>
  <c r="AA53" i="1"/>
  <c r="AE53" i="1" s="1"/>
  <c r="AB56" i="1"/>
  <c r="AA56" i="1"/>
  <c r="AE56" i="1" s="1"/>
  <c r="AB54" i="1"/>
  <c r="AA54" i="1"/>
  <c r="AE54" i="1" s="1"/>
  <c r="AB52" i="1"/>
  <c r="AA52" i="1"/>
  <c r="AE52" i="1" s="1"/>
  <c r="AB51" i="1"/>
  <c r="AA51" i="1"/>
  <c r="AE51" i="1" s="1"/>
  <c r="AB49" i="1"/>
  <c r="AA49" i="1"/>
  <c r="AE49" i="1" s="1"/>
  <c r="AB47" i="1"/>
  <c r="AA47" i="1"/>
  <c r="AE47" i="1" s="1"/>
  <c r="AB50" i="1"/>
  <c r="AA50" i="1"/>
  <c r="AE50" i="1" s="1"/>
  <c r="AB48" i="1"/>
  <c r="AA48" i="1"/>
  <c r="AE48" i="1" s="1"/>
  <c r="AB46" i="1"/>
  <c r="AA46" i="1"/>
  <c r="AE46" i="1" s="1"/>
  <c r="AB45" i="1"/>
  <c r="AA45" i="1"/>
  <c r="AE45" i="1" s="1"/>
  <c r="AB43" i="1"/>
  <c r="AA43" i="1"/>
  <c r="AE43" i="1" s="1"/>
  <c r="AB41" i="1"/>
  <c r="AA41" i="1"/>
  <c r="AE41" i="1" s="1"/>
  <c r="AB44" i="1"/>
  <c r="AA44" i="1"/>
  <c r="AE44" i="1" s="1"/>
  <c r="AB42" i="1"/>
  <c r="AA42" i="1"/>
  <c r="AE42" i="1" s="1"/>
  <c r="AB40" i="1"/>
  <c r="AA40" i="1"/>
  <c r="AE40" i="1" s="1"/>
  <c r="AB39" i="1"/>
  <c r="AA39" i="1"/>
  <c r="AE39" i="1" s="1"/>
  <c r="AB37" i="1"/>
  <c r="AA37" i="1"/>
  <c r="AE37" i="1" s="1"/>
  <c r="AB35" i="1"/>
  <c r="AA35" i="1"/>
  <c r="AE35" i="1" s="1"/>
  <c r="AA38" i="1"/>
  <c r="AE38" i="1" s="1"/>
  <c r="AB38" i="1"/>
  <c r="AA36" i="1"/>
  <c r="AE36" i="1" s="1"/>
  <c r="AB36" i="1"/>
  <c r="AB34" i="1"/>
  <c r="AA34" i="1"/>
  <c r="AE34" i="1" s="1"/>
  <c r="AB33" i="1"/>
  <c r="AA33" i="1"/>
  <c r="AE33" i="1" s="1"/>
  <c r="AB31" i="1"/>
  <c r="AA31" i="1"/>
  <c r="AE31" i="1" s="1"/>
  <c r="AB29" i="1"/>
  <c r="AA29" i="1"/>
  <c r="AE29" i="1" s="1"/>
  <c r="AB32" i="1"/>
  <c r="AA32" i="1"/>
  <c r="AE32" i="1" s="1"/>
  <c r="AB30" i="1"/>
  <c r="AA30" i="1"/>
  <c r="AE30" i="1" s="1"/>
  <c r="AB28" i="1"/>
  <c r="AA28" i="1"/>
  <c r="AE28" i="1" s="1"/>
  <c r="AB25" i="1"/>
  <c r="AA25" i="1"/>
  <c r="AE25" i="1" s="1"/>
  <c r="AB23" i="1"/>
  <c r="AA23" i="1"/>
  <c r="AE23" i="1" s="1"/>
  <c r="AB26" i="1"/>
  <c r="AA26" i="1"/>
  <c r="AE26" i="1" s="1"/>
  <c r="AB27" i="1"/>
  <c r="AA27" i="1"/>
  <c r="AE27" i="1" s="1"/>
  <c r="AB24" i="1"/>
  <c r="AA24" i="1"/>
  <c r="AE24" i="1" s="1"/>
  <c r="AB22" i="1"/>
  <c r="AA22" i="1"/>
  <c r="AE22" i="1" s="1"/>
  <c r="AB21" i="1"/>
  <c r="AA21" i="1"/>
  <c r="AE21" i="1" s="1"/>
  <c r="AB19" i="1"/>
  <c r="AA19" i="1"/>
  <c r="AE19" i="1" s="1"/>
  <c r="AB20" i="1"/>
  <c r="AA20" i="1"/>
  <c r="AE20" i="1" s="1"/>
  <c r="AB18" i="1"/>
  <c r="AA18" i="1"/>
  <c r="AE18" i="1" s="1"/>
  <c r="AB17" i="1"/>
  <c r="AA17" i="1"/>
  <c r="AE17" i="1" s="1"/>
  <c r="AB16" i="1"/>
  <c r="AA16" i="1"/>
  <c r="J10" i="1" l="1"/>
  <c r="J22" i="1"/>
  <c r="K22" i="1" s="1"/>
  <c r="J28" i="1"/>
  <c r="J34" i="1"/>
  <c r="K34" i="1" s="1"/>
  <c r="J40" i="1"/>
  <c r="K40" i="1" s="1"/>
  <c r="J46" i="1"/>
  <c r="K46" i="1" s="1"/>
  <c r="J52" i="1"/>
  <c r="K52" i="1" s="1"/>
  <c r="J58" i="1"/>
  <c r="K58" i="1" s="1"/>
  <c r="J64" i="1"/>
  <c r="K64" i="1" s="1"/>
  <c r="V12" i="1"/>
  <c r="V13" i="1"/>
  <c r="V14" i="1"/>
  <c r="V15" i="1"/>
  <c r="V11" i="1"/>
  <c r="M30" i="1"/>
  <c r="M43" i="1"/>
  <c r="M57" i="1"/>
  <c r="M23" i="1"/>
  <c r="M29" i="1"/>
  <c r="M31" i="1"/>
  <c r="M49" i="1"/>
  <c r="M67" i="1"/>
  <c r="M60" i="1"/>
  <c r="M38" i="1"/>
  <c r="M69" i="1"/>
  <c r="M45" i="1"/>
  <c r="M66" i="1"/>
  <c r="M55" i="1"/>
  <c r="M27" i="1"/>
  <c r="M39" i="1"/>
  <c r="M56" i="1"/>
  <c r="M47" i="1"/>
  <c r="M65" i="1"/>
  <c r="M33" i="1"/>
  <c r="M42" i="1"/>
  <c r="M51" i="1"/>
  <c r="M24" i="1"/>
  <c r="M26" i="1"/>
  <c r="M44" i="1"/>
  <c r="M63" i="1"/>
  <c r="M53" i="1"/>
  <c r="M32" i="1"/>
  <c r="M50" i="1"/>
  <c r="M59" i="1"/>
  <c r="M37" i="1"/>
  <c r="M41" i="1"/>
  <c r="M61" i="1"/>
  <c r="M36" i="1"/>
  <c r="M54" i="1"/>
  <c r="M35" i="1"/>
  <c r="M48" i="1"/>
  <c r="M68" i="1"/>
  <c r="M25" i="1"/>
  <c r="M62" i="1"/>
  <c r="K28" i="1" l="1"/>
  <c r="S11" i="1" l="1"/>
  <c r="F217" i="13"/>
  <c r="S12" i="1"/>
  <c r="S13" i="1"/>
  <c r="S14" i="1"/>
  <c r="S15" i="1"/>
  <c r="V10" i="1" l="1"/>
  <c r="S10" i="1"/>
  <c r="Z11" i="1" s="1"/>
  <c r="AB11" i="1" s="1"/>
  <c r="K10" i="1" l="1"/>
  <c r="M19" i="1"/>
  <c r="M21" i="1"/>
  <c r="M17" i="1"/>
  <c r="M20" i="1"/>
  <c r="M18" i="1"/>
  <c r="AA11" i="1" l="1"/>
  <c r="Z12" i="1"/>
  <c r="F221" i="13"/>
  <c r="F211" i="13"/>
  <c r="F212" i="13"/>
  <c r="F213" i="13"/>
  <c r="F214" i="13"/>
  <c r="F215" i="13"/>
  <c r="F216" i="13"/>
  <c r="F218" i="13"/>
  <c r="F219" i="13"/>
  <c r="F220" i="13"/>
  <c r="F210" i="13"/>
  <c r="M11" i="1"/>
  <c r="M15" i="1"/>
  <c r="M12" i="1"/>
  <c r="M13" i="1"/>
  <c r="M14" i="1"/>
  <c r="B221" i="13" a="1"/>
  <c r="AA12" i="1" l="1"/>
  <c r="AB12" i="1"/>
  <c r="Z13" i="1" s="1"/>
  <c r="B221" i="13"/>
  <c r="AA13" i="1" l="1"/>
  <c r="AB13" i="1"/>
  <c r="Z14"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AB14" i="1" l="1"/>
  <c r="Z15" i="1" s="1"/>
  <c r="AA14" i="1"/>
  <c r="J16" i="1"/>
  <c r="AA15" i="1" l="1"/>
  <c r="AB15" i="1"/>
  <c r="K16" i="1"/>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22" i="1" l="1"/>
  <c r="N22" i="1" s="1"/>
  <c r="M28" i="1"/>
  <c r="N28" i="1" s="1"/>
  <c r="M34" i="1"/>
  <c r="N34" i="1" s="1"/>
  <c r="M40" i="1"/>
  <c r="N40" i="1" s="1"/>
  <c r="M46" i="1"/>
  <c r="N46" i="1" s="1"/>
  <c r="M52" i="1"/>
  <c r="N52" i="1" s="1"/>
  <c r="M58" i="1"/>
  <c r="N58" i="1" s="1"/>
  <c r="M64" i="1"/>
  <c r="N64" i="1" s="1"/>
  <c r="M16" i="1"/>
  <c r="N16"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6" i="1"/>
  <c r="R30" i="18"/>
  <c r="AD38" i="18"/>
  <c r="AD22" i="18"/>
  <c r="O16" i="1"/>
  <c r="AD16" i="1" s="1"/>
  <c r="AC16" i="1" s="1"/>
  <c r="AE16" i="1" s="1"/>
  <c r="L30" i="18"/>
  <c r="AJ14" i="18"/>
  <c r="L14" i="18"/>
  <c r="X38" i="18"/>
  <c r="L22" i="18"/>
  <c r="AD30" i="18"/>
  <c r="AJ22" i="18"/>
  <c r="X14" i="18"/>
  <c r="X6" i="18"/>
  <c r="R22" i="18"/>
  <c r="L6" i="18"/>
  <c r="X22" i="18"/>
  <c r="O64" i="1"/>
  <c r="P64"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58" i="1"/>
  <c r="P58"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52" i="1"/>
  <c r="O52"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46" i="1"/>
  <c r="P46"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40" i="1"/>
  <c r="O40"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34" i="1"/>
  <c r="O34"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28" i="1"/>
  <c r="P28"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22" i="1"/>
  <c r="P22"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0" i="1" l="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36" i="19"/>
  <c r="V36" i="19"/>
  <c r="P6" i="19"/>
  <c r="AB36" i="19"/>
  <c r="AH16" i="19"/>
  <c r="P16" i="19"/>
  <c r="AH6" i="19"/>
  <c r="V46" i="19"/>
  <c r="AB46" i="19"/>
  <c r="J6" i="19"/>
  <c r="AB26" i="19"/>
  <c r="AB16" i="19"/>
  <c r="J16" i="19"/>
  <c r="V26" i="19"/>
  <c r="P26" i="19"/>
  <c r="V16" i="19"/>
  <c r="AE10" i="1"/>
  <c r="AB6" i="19"/>
  <c r="J36" i="19"/>
  <c r="J26" i="19"/>
  <c r="J46" i="19"/>
  <c r="P46" i="19"/>
  <c r="AH46" i="19"/>
  <c r="AH26" i="19"/>
  <c r="V6" i="19" l="1"/>
  <c r="AC11" i="1"/>
  <c r="AD12" i="1"/>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D15" i="1"/>
  <c r="AC15" i="1" s="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AE15" i="1"/>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<sst xmlns="http://schemas.openxmlformats.org/spreadsheetml/2006/main" count="307" uniqueCount="215">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</sst>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3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1" fillId="0" borderId="2" xfId="0" applyFont="1" applyBorder="1" applyAlignment="1" applyProtection="1">
      <alignment horizontal="justify" vertical="top" wrapText="1"/>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27" fillId="0" borderId="2" xfId="0" applyFont="1" applyBorder="1" applyAlignment="1" applyProtection="1">
      <alignment horizontal="center" vertical="top" wrapText="1"/>
      <protection locked="0"/>
    </xf>
    <xf numFmtId="0" fontId="27" fillId="0" borderId="2" xfId="0" applyFont="1" applyBorder="1" applyAlignment="1" applyProtection="1">
      <alignment horizontal="center" vertical="top"/>
      <protection locked="0"/>
    </xf>
    <xf numFmtId="14" fontId="27" fillId="0" borderId="2" xfId="0" applyNumberFormat="1" applyFont="1" applyBorder="1" applyAlignment="1" applyProtection="1">
      <alignment horizontal="center" vertical="top"/>
      <protection locked="0"/>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2" fillId="6" borderId="0" xfId="0" applyFont="1" applyFill="1" applyAlignment="1">
      <alignment horizontal="center" vertical="center" wrapText="1" readingOrder="1"/>
    </xf>
    <xf numFmtId="0" fontId="53" fillId="5" borderId="11" xfId="0" applyFont="1" applyFill="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11" xfId="0" applyFont="1" applyBorder="1" applyAlignment="1">
      <alignment horizontal="justify" vertical="center" wrapText="1" readingOrder="1"/>
    </xf>
    <xf numFmtId="0" fontId="53" fillId="7" borderId="1" xfId="0" applyFont="1" applyFill="1" applyBorder="1" applyAlignment="1">
      <alignment horizontal="center" vertical="center" wrapText="1" readingOrder="1"/>
    </xf>
    <xf numFmtId="0" fontId="53" fillId="0" borderId="1" xfId="0" applyFont="1" applyBorder="1" applyAlignment="1">
      <alignment horizontal="center" vertical="center" wrapText="1" readingOrder="1"/>
    </xf>
    <xf numFmtId="0" fontId="53" fillId="0" borderId="1" xfId="0" applyFont="1" applyBorder="1" applyAlignment="1">
      <alignment horizontal="justify" vertical="center" wrapText="1" readingOrder="1"/>
    </xf>
    <xf numFmtId="0" fontId="53" fillId="4" borderId="1" xfId="0" applyFont="1" applyFill="1" applyBorder="1" applyAlignment="1">
      <alignment horizontal="center" vertical="center" wrapText="1" readingOrder="1"/>
    </xf>
    <xf numFmtId="0" fontId="53" fillId="8" borderId="1" xfId="0" applyFont="1" applyFill="1" applyBorder="1" applyAlignment="1">
      <alignment horizontal="center" vertical="center" wrapText="1" readingOrder="1"/>
    </xf>
    <xf numFmtId="0" fontId="53"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4" fillId="3" borderId="75" xfId="0" applyFont="1" applyFill="1" applyBorder="1" applyAlignment="1">
      <alignment vertical="center" wrapText="1"/>
    </xf>
    <xf numFmtId="0" fontId="27" fillId="0" borderId="75" xfId="0" applyFont="1" applyBorder="1" applyAlignment="1" applyProtection="1">
      <alignment horizontal="center" vertical="top" wrapText="1"/>
      <protection locked="0"/>
    </xf>
    <xf numFmtId="0" fontId="1" fillId="0" borderId="75"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54" fillId="3" borderId="0" xfId="0" applyFont="1" applyFill="1" applyBorder="1" applyAlignment="1">
      <alignment horizontal="justify" vertical="center" wrapText="1" readingOrder="1"/>
    </xf>
    <xf numFmtId="0" fontId="55" fillId="3" borderId="0" xfId="0" applyFont="1" applyFill="1" applyAlignment="1">
      <alignment vertical="center"/>
    </xf>
    <xf numFmtId="0" fontId="54" fillId="0" borderId="0" xfId="0" applyFont="1" applyBorder="1" applyAlignment="1">
      <alignment horizontal="justify" vertical="center" wrapText="1" readingOrder="1"/>
    </xf>
    <xf numFmtId="0" fontId="54" fillId="0" borderId="0" xfId="0" applyFont="1" applyFill="1" applyAlignment="1">
      <alignment vertical="center"/>
    </xf>
    <xf numFmtId="0" fontId="12" fillId="0" borderId="0" xfId="0" pivotButton="1" applyFont="1"/>
    <xf numFmtId="0" fontId="56" fillId="0" borderId="0" xfId="0" applyFont="1" applyFill="1" applyAlignment="1">
      <alignment horizontal="center" wrapText="1"/>
    </xf>
    <xf numFmtId="0" fontId="57" fillId="0" borderId="0" xfId="0" applyFont="1"/>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28"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2" fillId="0" borderId="75" xfId="0" applyFont="1" applyBorder="1" applyAlignment="1" applyProtection="1">
      <alignment horizontal="center" vertical="top" wrapText="1"/>
      <protection locked="0"/>
    </xf>
    <xf numFmtId="0" fontId="1" fillId="0" borderId="30" xfId="0" applyFont="1" applyBorder="1" applyAlignment="1" applyProtection="1">
      <alignment horizontal="center" vertical="top" wrapText="1"/>
      <protection locked="0"/>
    </xf>
    <xf numFmtId="0" fontId="1" fillId="0" borderId="76" xfId="0" applyFont="1" applyBorder="1" applyAlignment="1" applyProtection="1">
      <alignment horizontal="center" vertical="top" wrapText="1"/>
      <protection locked="0"/>
    </xf>
    <xf numFmtId="0" fontId="1"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27" fillId="0" borderId="30" xfId="0" applyFont="1" applyBorder="1" applyAlignment="1" applyProtection="1">
      <alignment horizontal="center" vertical="top" wrapText="1"/>
      <protection locked="0"/>
    </xf>
    <xf numFmtId="0" fontId="27" fillId="0" borderId="76" xfId="0" applyFont="1" applyBorder="1" applyAlignment="1" applyProtection="1">
      <alignment horizontal="center" vertical="top" wrapText="1"/>
      <protection locked="0"/>
    </xf>
    <xf numFmtId="0" fontId="27" fillId="0" borderId="32" xfId="0" applyFont="1" applyBorder="1" applyAlignment="1" applyProtection="1">
      <alignment horizontal="center" vertical="top" wrapText="1"/>
      <protection locked="0"/>
    </xf>
    <xf numFmtId="0" fontId="27" fillId="0" borderId="4" xfId="0" applyFont="1" applyBorder="1" applyAlignment="1" applyProtection="1">
      <alignment horizontal="center" vertical="top"/>
      <protection locked="0"/>
    </xf>
    <xf numFmtId="0" fontId="27" fillId="0" borderId="8" xfId="0" applyFont="1" applyBorder="1" applyAlignment="1" applyProtection="1">
      <alignment horizontal="center" vertical="top"/>
      <protection locked="0"/>
    </xf>
    <xf numFmtId="0" fontId="27" fillId="0" borderId="5" xfId="0" applyFont="1" applyBorder="1" applyAlignment="1" applyProtection="1">
      <alignment horizontal="center" vertical="top"/>
      <protection locked="0"/>
    </xf>
    <xf numFmtId="0" fontId="49" fillId="0" borderId="4" xfId="0" applyFont="1" applyFill="1" applyBorder="1" applyAlignment="1" applyProtection="1">
      <alignment horizontal="center" vertical="top" wrapText="1"/>
      <protection hidden="1"/>
    </xf>
    <xf numFmtId="0" fontId="49" fillId="0" borderId="8" xfId="0" applyFont="1" applyFill="1" applyBorder="1" applyAlignment="1" applyProtection="1">
      <alignment horizontal="center" vertical="top" wrapText="1"/>
      <protection hidden="1"/>
    </xf>
    <xf numFmtId="0" fontId="49" fillId="0" borderId="5" xfId="0" applyFont="1" applyFill="1" applyBorder="1" applyAlignment="1" applyProtection="1">
      <alignment horizontal="center" vertical="top" wrapText="1"/>
      <protection hidden="1"/>
    </xf>
    <xf numFmtId="0" fontId="27" fillId="0" borderId="4" xfId="0" applyFont="1" applyBorder="1" applyAlignment="1" applyProtection="1">
      <alignment horizontal="center" vertical="top" wrapText="1"/>
      <protection locked="0"/>
    </xf>
    <xf numFmtId="0" fontId="27" fillId="0" borderId="8" xfId="0" applyFont="1" applyBorder="1" applyAlignment="1" applyProtection="1">
      <alignment horizontal="center" vertical="top" wrapText="1"/>
      <protection locked="0"/>
    </xf>
    <xf numFmtId="0" fontId="27" fillId="0" borderId="5" xfId="0" applyFont="1" applyBorder="1" applyAlignment="1" applyProtection="1">
      <alignment horizontal="center" vertical="top" wrapText="1"/>
      <protection locked="0"/>
    </xf>
    <xf numFmtId="0" fontId="27" fillId="0" borderId="28" xfId="0" applyFont="1" applyBorder="1" applyAlignment="1" applyProtection="1">
      <alignment horizontal="center" vertical="top" wrapText="1"/>
      <protection locked="0"/>
    </xf>
    <xf numFmtId="0" fontId="27" fillId="0" borderId="9" xfId="0" applyFont="1" applyBorder="1" applyAlignment="1" applyProtection="1">
      <alignment horizontal="center" vertical="top" wrapText="1"/>
      <protection locked="0"/>
    </xf>
    <xf numFmtId="0" fontId="27" fillId="0" borderId="3" xfId="0" applyFont="1" applyBorder="1" applyAlignment="1" applyProtection="1">
      <alignment horizontal="center" vertical="top" wrapText="1"/>
      <protection locked="0"/>
    </xf>
    <xf numFmtId="0" fontId="50" fillId="0" borderId="75" xfId="0" applyFont="1" applyBorder="1" applyAlignment="1" applyProtection="1">
      <alignment horizontal="center" vertical="top" wrapText="1"/>
      <protection locked="0"/>
    </xf>
    <xf numFmtId="0" fontId="49" fillId="0" borderId="4" xfId="0" applyFont="1" applyBorder="1" applyAlignment="1" applyProtection="1">
      <alignment horizontal="center" vertical="top"/>
      <protection hidden="1"/>
    </xf>
    <xf numFmtId="0" fontId="49" fillId="0" borderId="8" xfId="0" applyFont="1" applyBorder="1" applyAlignment="1" applyProtection="1">
      <alignment horizontal="center" vertical="top"/>
      <protection hidden="1"/>
    </xf>
    <xf numFmtId="0" fontId="49" fillId="0" borderId="5" xfId="0" applyFont="1" applyBorder="1" applyAlignment="1" applyProtection="1">
      <alignment horizontal="center" vertical="top"/>
      <protection hidden="1"/>
    </xf>
    <xf numFmtId="9" fontId="27" fillId="0" borderId="4" xfId="0" applyNumberFormat="1" applyFont="1" applyBorder="1" applyAlignment="1" applyProtection="1">
      <alignment horizontal="center" vertical="top" wrapText="1"/>
      <protection hidden="1"/>
    </xf>
    <xf numFmtId="9" fontId="27" fillId="0" borderId="8" xfId="0" applyNumberFormat="1" applyFont="1" applyBorder="1" applyAlignment="1" applyProtection="1">
      <alignment horizontal="center" vertical="top" wrapText="1"/>
      <protection hidden="1"/>
    </xf>
    <xf numFmtId="9" fontId="27" fillId="0" borderId="5" xfId="0" applyNumberFormat="1" applyFont="1" applyBorder="1" applyAlignment="1" applyProtection="1">
      <alignment horizontal="center" vertical="top" wrapText="1"/>
      <protection hidden="1"/>
    </xf>
    <xf numFmtId="9" fontId="27" fillId="0" borderId="4" xfId="0" applyNumberFormat="1" applyFont="1" applyBorder="1" applyAlignment="1" applyProtection="1">
      <alignment horizontal="center" vertical="top" wrapText="1"/>
      <protection locked="0"/>
    </xf>
    <xf numFmtId="9" fontId="27" fillId="0" borderId="8" xfId="0" applyNumberFormat="1" applyFont="1" applyBorder="1" applyAlignment="1" applyProtection="1">
      <alignment horizontal="center" vertical="top" wrapText="1"/>
      <protection locked="0"/>
    </xf>
    <xf numFmtId="9" fontId="27" fillId="0" borderId="5" xfId="0" applyNumberFormat="1" applyFont="1" applyBorder="1" applyAlignment="1" applyProtection="1">
      <alignment horizontal="center" vertical="top" wrapText="1"/>
      <protection locked="0"/>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7" fillId="10" borderId="0" xfId="0" applyFont="1" applyFill="1" applyAlignment="1">
      <alignment horizontal="center" vertical="center" wrapText="1" readingOrder="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3" fillId="0" borderId="0" xfId="0" applyFont="1" applyAlignment="1">
      <alignment horizontal="center" vertical="center"/>
    </xf>
    <xf numFmtId="0" fontId="51"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1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abSelected="1" workbookViewId="0"/>
  </sheetViews>
  <sheetFormatPr baseColWidth="10" defaultColWidth="11.42578125" defaultRowHeight="15" x14ac:dyDescent="0.25"/>
  <cols>
    <col min="1" max="1" width="2.85546875" style="68" customWidth="1"/>
    <col min="2" max="3" width="24.7109375" style="68" customWidth="1"/>
    <col min="4" max="4" width="16" style="68" customWidth="1"/>
    <col min="5" max="5" width="24.7109375" style="68" customWidth="1"/>
    <col min="6" max="6" width="27.7109375" style="68" customWidth="1"/>
    <col min="7" max="8" width="24.7109375" style="68" customWidth="1"/>
    <col min="9" max="16384" width="11.42578125" style="68"/>
  </cols>
  <sheetData>
    <row r="1" spans="2:8" ht="15.75" thickBot="1" x14ac:dyDescent="0.3"/>
    <row r="2" spans="2:8" ht="18" x14ac:dyDescent="0.25">
      <c r="B2" s="172" t="s">
        <v>155</v>
      </c>
      <c r="C2" s="173"/>
      <c r="D2" s="173"/>
      <c r="E2" s="173"/>
      <c r="F2" s="173"/>
      <c r="G2" s="173"/>
      <c r="H2" s="174"/>
    </row>
    <row r="3" spans="2:8" x14ac:dyDescent="0.25">
      <c r="B3" s="69"/>
      <c r="C3" s="70"/>
      <c r="D3" s="70"/>
      <c r="E3" s="70"/>
      <c r="F3" s="70"/>
      <c r="G3" s="70"/>
      <c r="H3" s="71"/>
    </row>
    <row r="4" spans="2:8" ht="63" customHeight="1" x14ac:dyDescent="0.25">
      <c r="B4" s="175" t="s">
        <v>198</v>
      </c>
      <c r="C4" s="176"/>
      <c r="D4" s="176"/>
      <c r="E4" s="176"/>
      <c r="F4" s="176"/>
      <c r="G4" s="176"/>
      <c r="H4" s="177"/>
    </row>
    <row r="5" spans="2:8" ht="63" customHeight="1" x14ac:dyDescent="0.25">
      <c r="B5" s="178"/>
      <c r="C5" s="179"/>
      <c r="D5" s="179"/>
      <c r="E5" s="179"/>
      <c r="F5" s="179"/>
      <c r="G5" s="179"/>
      <c r="H5" s="180"/>
    </row>
    <row r="6" spans="2:8" ht="16.5" x14ac:dyDescent="0.25">
      <c r="B6" s="181" t="s">
        <v>153</v>
      </c>
      <c r="C6" s="182"/>
      <c r="D6" s="182"/>
      <c r="E6" s="182"/>
      <c r="F6" s="182"/>
      <c r="G6" s="182"/>
      <c r="H6" s="183"/>
    </row>
    <row r="7" spans="2:8" ht="95.25" customHeight="1" x14ac:dyDescent="0.25">
      <c r="B7" s="191" t="s">
        <v>158</v>
      </c>
      <c r="C7" s="192"/>
      <c r="D7" s="192"/>
      <c r="E7" s="192"/>
      <c r="F7" s="192"/>
      <c r="G7" s="192"/>
      <c r="H7" s="193"/>
    </row>
    <row r="8" spans="2:8" ht="16.5" x14ac:dyDescent="0.25">
      <c r="B8" s="104"/>
      <c r="C8" s="105"/>
      <c r="D8" s="105"/>
      <c r="E8" s="105"/>
      <c r="F8" s="105"/>
      <c r="G8" s="105"/>
      <c r="H8" s="106"/>
    </row>
    <row r="9" spans="2:8" ht="16.5" customHeight="1" x14ac:dyDescent="0.25">
      <c r="B9" s="184" t="s">
        <v>191</v>
      </c>
      <c r="C9" s="185"/>
      <c r="D9" s="185"/>
      <c r="E9" s="185"/>
      <c r="F9" s="185"/>
      <c r="G9" s="185"/>
      <c r="H9" s="186"/>
    </row>
    <row r="10" spans="2:8" ht="44.25" customHeight="1" x14ac:dyDescent="0.25">
      <c r="B10" s="184"/>
      <c r="C10" s="185"/>
      <c r="D10" s="185"/>
      <c r="E10" s="185"/>
      <c r="F10" s="185"/>
      <c r="G10" s="185"/>
      <c r="H10" s="186"/>
    </row>
    <row r="11" spans="2:8" ht="15.75" thickBot="1" x14ac:dyDescent="0.3">
      <c r="B11" s="92"/>
      <c r="C11" s="95"/>
      <c r="D11" s="100"/>
      <c r="E11" s="101"/>
      <c r="F11" s="101"/>
      <c r="G11" s="102"/>
      <c r="H11" s="103"/>
    </row>
    <row r="12" spans="2:8" ht="15.75" thickTop="1" x14ac:dyDescent="0.25">
      <c r="B12" s="92"/>
      <c r="C12" s="187" t="s">
        <v>154</v>
      </c>
      <c r="D12" s="188"/>
      <c r="E12" s="189" t="s">
        <v>192</v>
      </c>
      <c r="F12" s="190"/>
      <c r="G12" s="95"/>
      <c r="H12" s="96"/>
    </row>
    <row r="13" spans="2:8" ht="35.25" customHeight="1" x14ac:dyDescent="0.25">
      <c r="B13" s="92"/>
      <c r="C13" s="159" t="s">
        <v>185</v>
      </c>
      <c r="D13" s="160"/>
      <c r="E13" s="161" t="s">
        <v>190</v>
      </c>
      <c r="F13" s="162"/>
      <c r="G13" s="95"/>
      <c r="H13" s="96"/>
    </row>
    <row r="14" spans="2:8" ht="17.25" customHeight="1" x14ac:dyDescent="0.25">
      <c r="B14" s="92"/>
      <c r="C14" s="159" t="s">
        <v>186</v>
      </c>
      <c r="D14" s="160"/>
      <c r="E14" s="161" t="s">
        <v>188</v>
      </c>
      <c r="F14" s="162"/>
      <c r="G14" s="95"/>
      <c r="H14" s="96"/>
    </row>
    <row r="15" spans="2:8" ht="19.5" customHeight="1" x14ac:dyDescent="0.25">
      <c r="B15" s="92"/>
      <c r="C15" s="159" t="s">
        <v>187</v>
      </c>
      <c r="D15" s="160"/>
      <c r="E15" s="161" t="s">
        <v>189</v>
      </c>
      <c r="F15" s="162"/>
      <c r="G15" s="95"/>
      <c r="H15" s="96"/>
    </row>
    <row r="16" spans="2:8" ht="69.75" customHeight="1" x14ac:dyDescent="0.25">
      <c r="B16" s="92"/>
      <c r="C16" s="159" t="s">
        <v>156</v>
      </c>
      <c r="D16" s="160"/>
      <c r="E16" s="161" t="s">
        <v>157</v>
      </c>
      <c r="F16" s="162"/>
      <c r="G16" s="95"/>
      <c r="H16" s="96"/>
    </row>
    <row r="17" spans="2:8" ht="34.5" customHeight="1" x14ac:dyDescent="0.25">
      <c r="B17" s="92"/>
      <c r="C17" s="163" t="s">
        <v>2</v>
      </c>
      <c r="D17" s="164"/>
      <c r="E17" s="155" t="s">
        <v>199</v>
      </c>
      <c r="F17" s="156"/>
      <c r="G17" s="95"/>
      <c r="H17" s="96"/>
    </row>
    <row r="18" spans="2:8" ht="27.75" customHeight="1" x14ac:dyDescent="0.25">
      <c r="B18" s="92"/>
      <c r="C18" s="163" t="s">
        <v>3</v>
      </c>
      <c r="D18" s="164"/>
      <c r="E18" s="155" t="s">
        <v>200</v>
      </c>
      <c r="F18" s="156"/>
      <c r="G18" s="95"/>
      <c r="H18" s="96"/>
    </row>
    <row r="19" spans="2:8" ht="28.5" customHeight="1" x14ac:dyDescent="0.25">
      <c r="B19" s="92"/>
      <c r="C19" s="163" t="s">
        <v>42</v>
      </c>
      <c r="D19" s="164"/>
      <c r="E19" s="155" t="s">
        <v>201</v>
      </c>
      <c r="F19" s="156"/>
      <c r="G19" s="95"/>
      <c r="H19" s="96"/>
    </row>
    <row r="20" spans="2:8" ht="72.75" customHeight="1" x14ac:dyDescent="0.25">
      <c r="B20" s="92"/>
      <c r="C20" s="163" t="s">
        <v>1</v>
      </c>
      <c r="D20" s="164"/>
      <c r="E20" s="155" t="s">
        <v>202</v>
      </c>
      <c r="F20" s="156"/>
      <c r="G20" s="95"/>
      <c r="H20" s="96"/>
    </row>
    <row r="21" spans="2:8" ht="64.5" customHeight="1" x14ac:dyDescent="0.25">
      <c r="B21" s="92"/>
      <c r="C21" s="163" t="s">
        <v>50</v>
      </c>
      <c r="D21" s="164"/>
      <c r="E21" s="155" t="s">
        <v>160</v>
      </c>
      <c r="F21" s="156"/>
      <c r="G21" s="95"/>
      <c r="H21" s="96"/>
    </row>
    <row r="22" spans="2:8" ht="71.25" customHeight="1" x14ac:dyDescent="0.25">
      <c r="B22" s="92"/>
      <c r="C22" s="163" t="s">
        <v>159</v>
      </c>
      <c r="D22" s="164"/>
      <c r="E22" s="155" t="s">
        <v>161</v>
      </c>
      <c r="F22" s="156"/>
      <c r="G22" s="95"/>
      <c r="H22" s="96"/>
    </row>
    <row r="23" spans="2:8" ht="55.5" customHeight="1" x14ac:dyDescent="0.25">
      <c r="B23" s="92"/>
      <c r="C23" s="157" t="s">
        <v>162</v>
      </c>
      <c r="D23" s="158"/>
      <c r="E23" s="155" t="s">
        <v>163</v>
      </c>
      <c r="F23" s="156"/>
      <c r="G23" s="95"/>
      <c r="H23" s="96"/>
    </row>
    <row r="24" spans="2:8" ht="42" customHeight="1" x14ac:dyDescent="0.25">
      <c r="B24" s="92"/>
      <c r="C24" s="157" t="s">
        <v>48</v>
      </c>
      <c r="D24" s="158"/>
      <c r="E24" s="155" t="s">
        <v>164</v>
      </c>
      <c r="F24" s="156"/>
      <c r="G24" s="95"/>
      <c r="H24" s="96"/>
    </row>
    <row r="25" spans="2:8" ht="59.25" customHeight="1" x14ac:dyDescent="0.25">
      <c r="B25" s="92"/>
      <c r="C25" s="157" t="s">
        <v>152</v>
      </c>
      <c r="D25" s="158"/>
      <c r="E25" s="155" t="s">
        <v>165</v>
      </c>
      <c r="F25" s="156"/>
      <c r="G25" s="95"/>
      <c r="H25" s="96"/>
    </row>
    <row r="26" spans="2:8" ht="23.25" customHeight="1" x14ac:dyDescent="0.25">
      <c r="B26" s="92"/>
      <c r="C26" s="157" t="s">
        <v>12</v>
      </c>
      <c r="D26" s="158"/>
      <c r="E26" s="155" t="s">
        <v>166</v>
      </c>
      <c r="F26" s="156"/>
      <c r="G26" s="95"/>
      <c r="H26" s="96"/>
    </row>
    <row r="27" spans="2:8" ht="30.75" customHeight="1" x14ac:dyDescent="0.25">
      <c r="B27" s="92"/>
      <c r="C27" s="157" t="s">
        <v>170</v>
      </c>
      <c r="D27" s="158"/>
      <c r="E27" s="155" t="s">
        <v>167</v>
      </c>
      <c r="F27" s="156"/>
      <c r="G27" s="95"/>
      <c r="H27" s="96"/>
    </row>
    <row r="28" spans="2:8" ht="35.25" customHeight="1" x14ac:dyDescent="0.25">
      <c r="B28" s="92"/>
      <c r="C28" s="157" t="s">
        <v>171</v>
      </c>
      <c r="D28" s="158"/>
      <c r="E28" s="155" t="s">
        <v>168</v>
      </c>
      <c r="F28" s="156"/>
      <c r="G28" s="95"/>
      <c r="H28" s="96"/>
    </row>
    <row r="29" spans="2:8" ht="33" customHeight="1" x14ac:dyDescent="0.25">
      <c r="B29" s="92"/>
      <c r="C29" s="157" t="s">
        <v>171</v>
      </c>
      <c r="D29" s="158"/>
      <c r="E29" s="155" t="s">
        <v>168</v>
      </c>
      <c r="F29" s="156"/>
      <c r="G29" s="95"/>
      <c r="H29" s="96"/>
    </row>
    <row r="30" spans="2:8" ht="30" customHeight="1" x14ac:dyDescent="0.25">
      <c r="B30" s="92"/>
      <c r="C30" s="157" t="s">
        <v>172</v>
      </c>
      <c r="D30" s="158"/>
      <c r="E30" s="155" t="s">
        <v>169</v>
      </c>
      <c r="F30" s="156"/>
      <c r="G30" s="95"/>
      <c r="H30" s="96"/>
    </row>
    <row r="31" spans="2:8" ht="35.25" customHeight="1" x14ac:dyDescent="0.25">
      <c r="B31" s="92"/>
      <c r="C31" s="157" t="s">
        <v>173</v>
      </c>
      <c r="D31" s="158"/>
      <c r="E31" s="155" t="s">
        <v>174</v>
      </c>
      <c r="F31" s="156"/>
      <c r="G31" s="95"/>
      <c r="H31" s="96"/>
    </row>
    <row r="32" spans="2:8" ht="31.5" customHeight="1" x14ac:dyDescent="0.25">
      <c r="B32" s="92"/>
      <c r="C32" s="157" t="s">
        <v>175</v>
      </c>
      <c r="D32" s="158"/>
      <c r="E32" s="155" t="s">
        <v>176</v>
      </c>
      <c r="F32" s="156"/>
      <c r="G32" s="95"/>
      <c r="H32" s="96"/>
    </row>
    <row r="33" spans="2:8" ht="35.25" customHeight="1" x14ac:dyDescent="0.25">
      <c r="B33" s="92"/>
      <c r="C33" s="157" t="s">
        <v>177</v>
      </c>
      <c r="D33" s="158"/>
      <c r="E33" s="155" t="s">
        <v>178</v>
      </c>
      <c r="F33" s="156"/>
      <c r="G33" s="95"/>
      <c r="H33" s="96"/>
    </row>
    <row r="34" spans="2:8" ht="59.25" customHeight="1" x14ac:dyDescent="0.25">
      <c r="B34" s="92"/>
      <c r="C34" s="157" t="s">
        <v>179</v>
      </c>
      <c r="D34" s="158"/>
      <c r="E34" s="155" t="s">
        <v>180</v>
      </c>
      <c r="F34" s="156"/>
      <c r="G34" s="95"/>
      <c r="H34" s="96"/>
    </row>
    <row r="35" spans="2:8" ht="29.25" customHeight="1" x14ac:dyDescent="0.25">
      <c r="B35" s="92"/>
      <c r="C35" s="157" t="s">
        <v>29</v>
      </c>
      <c r="D35" s="158"/>
      <c r="E35" s="155" t="s">
        <v>181</v>
      </c>
      <c r="F35" s="156"/>
      <c r="G35" s="95"/>
      <c r="H35" s="96"/>
    </row>
    <row r="36" spans="2:8" ht="82.5" customHeight="1" x14ac:dyDescent="0.25">
      <c r="B36" s="92"/>
      <c r="C36" s="157" t="s">
        <v>183</v>
      </c>
      <c r="D36" s="158"/>
      <c r="E36" s="155" t="s">
        <v>182</v>
      </c>
      <c r="F36" s="156"/>
      <c r="G36" s="95"/>
      <c r="H36" s="96"/>
    </row>
    <row r="37" spans="2:8" ht="46.5" customHeight="1" x14ac:dyDescent="0.25">
      <c r="B37" s="92"/>
      <c r="C37" s="157" t="s">
        <v>39</v>
      </c>
      <c r="D37" s="158"/>
      <c r="E37" s="155" t="s">
        <v>184</v>
      </c>
      <c r="F37" s="156"/>
      <c r="G37" s="95"/>
      <c r="H37" s="96"/>
    </row>
    <row r="38" spans="2:8" ht="6.75" customHeight="1" thickBot="1" x14ac:dyDescent="0.3">
      <c r="B38" s="92"/>
      <c r="C38" s="168"/>
      <c r="D38" s="169"/>
      <c r="E38" s="170"/>
      <c r="F38" s="171"/>
      <c r="G38" s="95"/>
      <c r="H38" s="96"/>
    </row>
    <row r="39" spans="2:8" ht="15.75" thickTop="1" x14ac:dyDescent="0.25">
      <c r="B39" s="92"/>
      <c r="C39" s="93"/>
      <c r="D39" s="93"/>
      <c r="E39" s="94"/>
      <c r="F39" s="94"/>
      <c r="G39" s="95"/>
      <c r="H39" s="96"/>
    </row>
    <row r="40" spans="2:8" ht="21" customHeight="1" x14ac:dyDescent="0.25">
      <c r="B40" s="165" t="s">
        <v>193</v>
      </c>
      <c r="C40" s="166"/>
      <c r="D40" s="166"/>
      <c r="E40" s="166"/>
      <c r="F40" s="166"/>
      <c r="G40" s="166"/>
      <c r="H40" s="167"/>
    </row>
    <row r="41" spans="2:8" ht="20.25" customHeight="1" x14ac:dyDescent="0.25">
      <c r="B41" s="165" t="s">
        <v>194</v>
      </c>
      <c r="C41" s="166"/>
      <c r="D41" s="166"/>
      <c r="E41" s="166"/>
      <c r="F41" s="166"/>
      <c r="G41" s="166"/>
      <c r="H41" s="167"/>
    </row>
    <row r="42" spans="2:8" ht="20.25" customHeight="1" x14ac:dyDescent="0.25">
      <c r="B42" s="165" t="s">
        <v>195</v>
      </c>
      <c r="C42" s="166"/>
      <c r="D42" s="166"/>
      <c r="E42" s="166"/>
      <c r="F42" s="166"/>
      <c r="G42" s="166"/>
      <c r="H42" s="167"/>
    </row>
    <row r="43" spans="2:8" ht="20.25" customHeight="1" x14ac:dyDescent="0.25">
      <c r="B43" s="165" t="s">
        <v>196</v>
      </c>
      <c r="C43" s="166"/>
      <c r="D43" s="166"/>
      <c r="E43" s="166"/>
      <c r="F43" s="166"/>
      <c r="G43" s="166"/>
      <c r="H43" s="167"/>
    </row>
    <row r="44" spans="2:8" x14ac:dyDescent="0.25">
      <c r="B44" s="165" t="s">
        <v>197</v>
      </c>
      <c r="C44" s="166"/>
      <c r="D44" s="166"/>
      <c r="E44" s="166"/>
      <c r="F44" s="166"/>
      <c r="G44" s="166"/>
      <c r="H44" s="167"/>
    </row>
    <row r="45" spans="2:8" ht="15.75" thickBot="1" x14ac:dyDescent="0.3">
      <c r="B45" s="97"/>
      <c r="C45" s="98"/>
      <c r="D45" s="98"/>
      <c r="E45" s="98"/>
      <c r="F45" s="98"/>
      <c r="G45" s="98"/>
      <c r="H45" s="99"/>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72"/>
  <sheetViews>
    <sheetView topLeftCell="G1" zoomScale="55" zoomScaleNormal="55" workbookViewId="0">
      <selection activeCell="AD17" sqref="AD1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0.28515625" style="2" customWidth="1"/>
    <col min="6" max="7" width="35" style="1" customWidth="1"/>
    <col min="8" max="8" width="18.140625" style="5" customWidth="1"/>
    <col min="9" max="9" width="14.28515625" style="1" customWidth="1"/>
    <col min="10" max="10" width="12" style="1" customWidth="1"/>
    <col min="11" max="11" width="6.28515625" style="1" bestFit="1" customWidth="1"/>
    <col min="12" max="12" width="24.42578125" style="1" bestFit="1" customWidth="1"/>
    <col min="13" max="13" width="28.285156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38.5703125" style="1" bestFit="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196" t="s">
        <v>139</v>
      </c>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199"/>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1"/>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2" t="s">
        <v>43</v>
      </c>
      <c r="B4" s="243"/>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42" t="s">
        <v>125</v>
      </c>
      <c r="B5" s="243"/>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42" t="s">
        <v>44</v>
      </c>
      <c r="B6" s="243"/>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02" t="s">
        <v>134</v>
      </c>
      <c r="B7" s="203"/>
      <c r="C7" s="204"/>
      <c r="D7" s="204"/>
      <c r="E7" s="204"/>
      <c r="F7" s="204"/>
      <c r="G7" s="204"/>
      <c r="H7" s="204"/>
      <c r="I7" s="205"/>
      <c r="J7" s="206" t="s">
        <v>135</v>
      </c>
      <c r="K7" s="204"/>
      <c r="L7" s="204"/>
      <c r="M7" s="204"/>
      <c r="N7" s="204"/>
      <c r="O7" s="204"/>
      <c r="P7" s="205"/>
      <c r="Q7" s="206" t="s">
        <v>136</v>
      </c>
      <c r="R7" s="204"/>
      <c r="S7" s="204"/>
      <c r="T7" s="204"/>
      <c r="U7" s="204"/>
      <c r="V7" s="204"/>
      <c r="W7" s="204"/>
      <c r="X7" s="204"/>
      <c r="Y7" s="205"/>
      <c r="Z7" s="206" t="s">
        <v>137</v>
      </c>
      <c r="AA7" s="204"/>
      <c r="AB7" s="204"/>
      <c r="AC7" s="204"/>
      <c r="AD7" s="204"/>
      <c r="AE7" s="204"/>
      <c r="AF7" s="205"/>
      <c r="AG7" s="206" t="s">
        <v>34</v>
      </c>
      <c r="AH7" s="204"/>
      <c r="AI7" s="204"/>
      <c r="AJ7" s="204"/>
      <c r="AK7" s="204"/>
      <c r="AL7" s="205"/>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44" t="s">
        <v>0</v>
      </c>
      <c r="B8" s="256" t="s">
        <v>2</v>
      </c>
      <c r="C8" s="247" t="s">
        <v>3</v>
      </c>
      <c r="D8" s="247" t="s">
        <v>42</v>
      </c>
      <c r="E8" s="246" t="s">
        <v>203</v>
      </c>
      <c r="F8" s="248" t="s">
        <v>1</v>
      </c>
      <c r="G8" s="143"/>
      <c r="H8" s="246" t="s">
        <v>50</v>
      </c>
      <c r="I8" s="247" t="s">
        <v>130</v>
      </c>
      <c r="J8" s="253" t="s">
        <v>33</v>
      </c>
      <c r="K8" s="254" t="s">
        <v>5</v>
      </c>
      <c r="L8" s="246" t="s">
        <v>86</v>
      </c>
      <c r="M8" s="246" t="s">
        <v>91</v>
      </c>
      <c r="N8" s="255" t="s">
        <v>45</v>
      </c>
      <c r="O8" s="254" t="s">
        <v>5</v>
      </c>
      <c r="P8" s="247" t="s">
        <v>48</v>
      </c>
      <c r="Q8" s="250" t="s">
        <v>11</v>
      </c>
      <c r="R8" s="241" t="s">
        <v>152</v>
      </c>
      <c r="S8" s="246" t="s">
        <v>12</v>
      </c>
      <c r="T8" s="241" t="s">
        <v>8</v>
      </c>
      <c r="U8" s="241"/>
      <c r="V8" s="241"/>
      <c r="W8" s="241"/>
      <c r="X8" s="241"/>
      <c r="Y8" s="241"/>
      <c r="Z8" s="252" t="s">
        <v>133</v>
      </c>
      <c r="AA8" s="252" t="s">
        <v>46</v>
      </c>
      <c r="AB8" s="252" t="s">
        <v>5</v>
      </c>
      <c r="AC8" s="252" t="s">
        <v>47</v>
      </c>
      <c r="AD8" s="252" t="s">
        <v>5</v>
      </c>
      <c r="AE8" s="252" t="s">
        <v>49</v>
      </c>
      <c r="AF8" s="250" t="s">
        <v>29</v>
      </c>
      <c r="AG8" s="241" t="s">
        <v>34</v>
      </c>
      <c r="AH8" s="241" t="s">
        <v>35</v>
      </c>
      <c r="AI8" s="241" t="s">
        <v>36</v>
      </c>
      <c r="AJ8" s="241" t="s">
        <v>38</v>
      </c>
      <c r="AK8" s="241" t="s">
        <v>37</v>
      </c>
      <c r="AL8" s="241"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45"/>
      <c r="B9" s="256"/>
      <c r="C9" s="241"/>
      <c r="D9" s="241"/>
      <c r="E9" s="253"/>
      <c r="F9" s="249"/>
      <c r="G9" s="143" t="s">
        <v>204</v>
      </c>
      <c r="H9" s="247"/>
      <c r="I9" s="241"/>
      <c r="J9" s="247"/>
      <c r="K9" s="206"/>
      <c r="L9" s="247"/>
      <c r="M9" s="247"/>
      <c r="N9" s="206"/>
      <c r="O9" s="206"/>
      <c r="P9" s="241"/>
      <c r="Q9" s="251"/>
      <c r="R9" s="241"/>
      <c r="S9" s="247"/>
      <c r="T9" s="7" t="s">
        <v>13</v>
      </c>
      <c r="U9" s="7" t="s">
        <v>17</v>
      </c>
      <c r="V9" s="7" t="s">
        <v>28</v>
      </c>
      <c r="W9" s="7" t="s">
        <v>18</v>
      </c>
      <c r="X9" s="7" t="s">
        <v>21</v>
      </c>
      <c r="Y9" s="7" t="s">
        <v>24</v>
      </c>
      <c r="Z9" s="252"/>
      <c r="AA9" s="252"/>
      <c r="AB9" s="252"/>
      <c r="AC9" s="252"/>
      <c r="AD9" s="252"/>
      <c r="AE9" s="252"/>
      <c r="AF9" s="251"/>
      <c r="AG9" s="241"/>
      <c r="AH9" s="241"/>
      <c r="AI9" s="241"/>
      <c r="AJ9" s="241"/>
      <c r="AK9" s="241"/>
      <c r="AL9" s="241"/>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x14ac:dyDescent="0.25">
      <c r="A10" s="216">
        <v>1</v>
      </c>
      <c r="B10" s="266"/>
      <c r="C10" s="266"/>
      <c r="D10" s="269"/>
      <c r="E10" s="144"/>
      <c r="F10" s="272"/>
      <c r="G10" s="272"/>
      <c r="H10" s="257"/>
      <c r="I10" s="260"/>
      <c r="J10" s="263" t="str">
        <f>IF(I10&lt;=0,"",IF(I10&lt;=2,"Muy Baja",IF(I10&lt;=24,"Baja",IF(I10&lt;=500,"Media",IF(I10&lt;=5000,"Alta","Muy Alta")))))</f>
        <v/>
      </c>
      <c r="K10" s="276" t="str">
        <f>IF(J10="","",IF(J10="Muy Baja",0.2,IF(J10="Baja",0.4,IF(J10="Media",0.6,IF(J10="Alta",0.8,IF(J10="Muy Alta",1,))))))</f>
        <v/>
      </c>
      <c r="L10" s="279"/>
      <c r="M10" s="276">
        <f ca="1">IF(NOT(ISERROR(MATCH(L10,'Tabla Impacto'!$B$221:$B$223,0))),'Tabla Impacto'!$F$223&amp;"Por favor no seleccionar los criterios de impacto(Afectación Económica o presupuestal y Pérdida Reputacional)",L10)</f>
        <v>0</v>
      </c>
      <c r="N10" s="263" t="str">
        <f ca="1">IF(OR(M10='Tabla Impacto'!$C$11,M10='Tabla Impacto'!$D$11),"Leve",IF(OR(M10='Tabla Impacto'!$C$12,M10='Tabla Impacto'!$D$12),"Menor",IF(OR(M10='Tabla Impacto'!$C$13,M10='Tabla Impacto'!$D$13),"Moderado",IF(OR(M10='Tabla Impacto'!$C$14,M10='Tabla Impacto'!$D$14),"Mayor",IF(OR(M10='Tabla Impacto'!$C$15,M10='Tabla Impacto'!$D$15),"Catastrófico","")))))</f>
        <v/>
      </c>
      <c r="O10" s="276" t="str">
        <f ca="1">IF(N10="","",IF(N10="Leve",0.2,IF(N10="Menor",0.4,IF(N10="Moderado",0.6,IF(N10="Mayor",0.8,IF(N10="Catastrófico",1,))))))</f>
        <v/>
      </c>
      <c r="P10" s="273"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
      </c>
      <c r="Q10" s="107">
        <v>1</v>
      </c>
      <c r="R10" s="115"/>
      <c r="S10" s="109" t="str">
        <f>IF(OR(T10="Preventivo",T10="Detectivo"),"Probabilidad",IF(T10="Correctivo","Impacto",""))</f>
        <v/>
      </c>
      <c r="T10" s="116"/>
      <c r="U10" s="116"/>
      <c r="V10" s="117" t="str">
        <f>IF(AND(T10="Preventivo",U10="Automático"),"50%",IF(AND(T10="Preventivo",U10="Manual"),"40%",IF(AND(T10="Detectivo",U10="Automático"),"40%",IF(AND(T10="Detectivo",U10="Manual"),"30%",IF(AND(T10="Correctivo",U10="Automático"),"35%",IF(AND(T10="Correctivo",U10="Manual"),"25%",""))))))</f>
        <v/>
      </c>
      <c r="W10" s="116"/>
      <c r="X10" s="116"/>
      <c r="Y10" s="116"/>
      <c r="Z10" s="110" t="str">
        <f>IFERROR(IF(S10="Probabilidad",(K10-(+K10*V10)),IF(S10="Impacto",K10,"")),"")</f>
        <v/>
      </c>
      <c r="AA10" s="121" t="str">
        <f>IFERROR(IF(Z10="","",IF(Z10&lt;=0.2,"Muy Baja",IF(Z10&lt;=0.4,"Baja",IF(Z10&lt;=0.6,"Media",IF(Z10&lt;=0.8,"Alta","Muy Alta"))))),"")</f>
        <v/>
      </c>
      <c r="AB10" s="122" t="str">
        <f>+Z10</f>
        <v/>
      </c>
      <c r="AC10" s="121" t="str">
        <f>IFERROR(IF(AD10="","",IF(AD10&lt;=0.2,"Leve",IF(AD10&lt;=0.4,"Menor",IF(AD10&lt;=0.6,"Moderado",IF(AD10&lt;=0.8,"Mayor","Catastrófico"))))),"")</f>
        <v/>
      </c>
      <c r="AD10" s="122" t="str">
        <f>IFERROR(IF(S10="Impacto",(O10-(+O10*V10)),IF(S10="Probabilidad",O10,"")),"")</f>
        <v/>
      </c>
      <c r="AE10" s="123" t="str">
        <f>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
      </c>
      <c r="AF10" s="124"/>
      <c r="AG10" s="118"/>
      <c r="AH10" s="119"/>
      <c r="AI10" s="120"/>
      <c r="AJ10" s="120"/>
      <c r="AK10" s="118"/>
      <c r="AL10" s="119"/>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x14ac:dyDescent="0.3">
      <c r="A11" s="217"/>
      <c r="B11" s="267"/>
      <c r="C11" s="267"/>
      <c r="D11" s="270"/>
      <c r="E11" s="144"/>
      <c r="F11" s="272"/>
      <c r="G11" s="272"/>
      <c r="H11" s="258"/>
      <c r="I11" s="261"/>
      <c r="J11" s="264"/>
      <c r="K11" s="277"/>
      <c r="L11" s="280"/>
      <c r="M11" s="277">
        <f ca="1">IF(NOT(ISERROR(MATCH(L11,_xlfn.ANCHORARRAY(F22),0))),K24&amp;"Por favor no seleccionar los criterios de impacto",L11)</f>
        <v>0</v>
      </c>
      <c r="N11" s="264"/>
      <c r="O11" s="277"/>
      <c r="P11" s="274"/>
      <c r="Q11" s="107">
        <v>2</v>
      </c>
      <c r="R11" s="108"/>
      <c r="S11" s="109" t="str">
        <f>IF(OR(T11="Preventivo",T11="Detectivo"),"Probabilidad",IF(T11="Correctivo","Impacto",""))</f>
        <v/>
      </c>
      <c r="T11" s="116"/>
      <c r="U11" s="116"/>
      <c r="V11" s="117" t="str">
        <f t="shared" ref="V11" si="0">IF(AND(T11="Preventivo",U11="Automático"),"50%",IF(AND(T11="Preventivo",U11="Manual"),"40%",IF(AND(T11="Detectivo",U11="Automático"),"40%",IF(AND(T11="Detectivo",U11="Manual"),"30%",IF(AND(T11="Correctivo",U11="Automático"),"35%",IF(AND(T11="Correctivo",U11="Manual"),"25%",""))))))</f>
        <v/>
      </c>
      <c r="W11" s="116"/>
      <c r="X11" s="116"/>
      <c r="Y11" s="116"/>
      <c r="Z11" s="110" t="str">
        <f>IFERROR(IF(AND(S10="Probabilidad",S11="Probabilidad"),(AB10-(+AB10*V11)),IF(AND(S10="Impacto",S11="Probabilidad"),(K10-(+K10*V11)),IF(S11="Impacto",AB10,""))),"")</f>
        <v/>
      </c>
      <c r="AA11" s="121" t="str">
        <f t="shared" ref="AA11" si="1">IFERROR(IF(Z11="","",IF(Z11&lt;=0.2,"Muy Baja",IF(Z11&lt;=0.4,"Baja",IF(Z11&lt;=0.6,"Media",IF(Z11&lt;=0.8,"Alta","Muy Alta"))))),"")</f>
        <v/>
      </c>
      <c r="AB11" s="122" t="str">
        <f>+Z11</f>
        <v/>
      </c>
      <c r="AC11" s="121" t="str">
        <f t="shared" ref="AC11" si="2">IFERROR(IF(AD11="","",IF(AD11&lt;=0.2,"Leve",IF(AD11&lt;=0.4,"Menor",IF(AD11&lt;=0.6,"Moderado",IF(AD11&lt;=0.8,"Mayor","Catastrófico"))))),"")</f>
        <v/>
      </c>
      <c r="AD11" s="125" t="str">
        <f>IFERROR(IF(AND(S10="Impacto",S11="Impacto"),(AD10-(+AD10*V11)),IF(AND(S10="Probabilidad",S11="Impacto"),(O10-(+O10*V11)),IF(S11="Probabilidad",AD10,""))),"")</f>
        <v/>
      </c>
      <c r="AE11" s="123" t="str">
        <f t="shared" ref="AE1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
      </c>
      <c r="AF11" s="124"/>
      <c r="AG11" s="111"/>
      <c r="AH11" s="112"/>
      <c r="AI11" s="113"/>
      <c r="AJ11" s="113"/>
      <c r="AK11" s="111"/>
      <c r="AL11" s="112"/>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46.15" customHeight="1" x14ac:dyDescent="0.3">
      <c r="A12" s="217"/>
      <c r="B12" s="267"/>
      <c r="C12" s="267"/>
      <c r="D12" s="270"/>
      <c r="E12" s="145"/>
      <c r="F12" s="272"/>
      <c r="G12" s="272"/>
      <c r="H12" s="258"/>
      <c r="I12" s="261"/>
      <c r="J12" s="264"/>
      <c r="K12" s="277"/>
      <c r="L12" s="280"/>
      <c r="M12" s="277">
        <f ca="1">IF(NOT(ISERROR(MATCH(L12,_xlfn.ANCHORARRAY(F23),0))),K25&amp;"Por favor no seleccionar los criterios de impacto",L12)</f>
        <v>0</v>
      </c>
      <c r="N12" s="264"/>
      <c r="O12" s="277"/>
      <c r="P12" s="274"/>
      <c r="Q12" s="107">
        <v>3</v>
      </c>
      <c r="R12" s="114"/>
      <c r="S12" s="109" t="str">
        <f t="shared" ref="S12:S15" si="4">IF(OR(T12="Preventivo",T12="Detectivo"),"Probabilidad",IF(T12="Correctivo","Impacto",""))</f>
        <v/>
      </c>
      <c r="T12" s="116"/>
      <c r="U12" s="116"/>
      <c r="V12" s="117" t="str">
        <f t="shared" ref="V12:V15" si="5">IF(AND(T12="Preventivo",U12="Automático"),"50%",IF(AND(T12="Preventivo",U12="Manual"),"40%",IF(AND(T12="Detectivo",U12="Automático"),"40%",IF(AND(T12="Detectivo",U12="Manual"),"30%",IF(AND(T12="Correctivo",U12="Automático"),"35%",IF(AND(T12="Correctivo",U12="Manual"),"25%",""))))))</f>
        <v/>
      </c>
      <c r="W12" s="116"/>
      <c r="X12" s="116"/>
      <c r="Y12" s="116"/>
      <c r="Z12" s="110" t="str">
        <f>IFERROR(IF(AND(S11="Probabilidad",S12="Probabilidad"),(AB11-(+AB11*V12)),IF(AND(S11="Impacto",S12="Probabilidad"),(AB10-(+AB10*V12)),IF(S12="Impacto",AB11,""))),"")</f>
        <v/>
      </c>
      <c r="AA12" s="121" t="str">
        <f t="shared" ref="AA12:AA15" si="6">IFERROR(IF(Z12="","",IF(Z12&lt;=0.2,"Muy Baja",IF(Z12&lt;=0.4,"Baja",IF(Z12&lt;=0.6,"Media",IF(Z12&lt;=0.8,"Alta","Muy Alta"))))),"")</f>
        <v/>
      </c>
      <c r="AB12" s="122" t="str">
        <f t="shared" ref="AB12:AB15" si="7">+Z12</f>
        <v/>
      </c>
      <c r="AC12" s="121" t="str">
        <f t="shared" ref="AC12:AC15" si="8">IFERROR(IF(AD12="","",IF(AD12&lt;=0.2,"Leve",IF(AD12&lt;=0.4,"Menor",IF(AD12&lt;=0.6,"Moderado",IF(AD12&lt;=0.8,"Mayor","Catastrófico"))))),"")</f>
        <v/>
      </c>
      <c r="AD12" s="125" t="str">
        <f t="shared" ref="AD12:AD15" si="9">IFERROR(IF(AND(S11="Impacto",S12="Impacto"),(AD11-(+AD11*V12)),IF(AND(S11="Probabilidad",S12="Impacto"),(AD10-(+AD10*V12)),IF(S12="Probabilidad",AD11,""))),"")</f>
        <v/>
      </c>
      <c r="AE12" s="123" t="str">
        <f t="shared" ref="AE12:AE15"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
      </c>
      <c r="AF12" s="124"/>
      <c r="AG12" s="111"/>
      <c r="AH12" s="112"/>
      <c r="AI12" s="113"/>
      <c r="AJ12" s="113"/>
      <c r="AK12" s="111"/>
      <c r="AL12" s="112"/>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46.5" customHeight="1" x14ac:dyDescent="0.3">
      <c r="A13" s="217"/>
      <c r="B13" s="267"/>
      <c r="C13" s="267"/>
      <c r="D13" s="270"/>
      <c r="E13" s="145"/>
      <c r="F13" s="272"/>
      <c r="G13" s="272"/>
      <c r="H13" s="258"/>
      <c r="I13" s="261"/>
      <c r="J13" s="264"/>
      <c r="K13" s="277"/>
      <c r="L13" s="280"/>
      <c r="M13" s="277">
        <f ca="1">IF(NOT(ISERROR(MATCH(L13,_xlfn.ANCHORARRAY(F24),0))),K26&amp;"Por favor no seleccionar los criterios de impacto",L13)</f>
        <v>0</v>
      </c>
      <c r="N13" s="264"/>
      <c r="O13" s="277"/>
      <c r="P13" s="274"/>
      <c r="Q13" s="107">
        <v>4</v>
      </c>
      <c r="R13" s="108"/>
      <c r="S13" s="109" t="str">
        <f t="shared" si="4"/>
        <v/>
      </c>
      <c r="T13" s="116"/>
      <c r="U13" s="116"/>
      <c r="V13" s="117" t="str">
        <f t="shared" si="5"/>
        <v/>
      </c>
      <c r="W13" s="116"/>
      <c r="X13" s="116"/>
      <c r="Y13" s="116"/>
      <c r="Z13" s="110" t="str">
        <f t="shared" ref="Z13:Z15" si="11">IFERROR(IF(AND(S12="Probabilidad",S13="Probabilidad"),(AB12-(+AB12*V13)),IF(AND(S12="Impacto",S13="Probabilidad"),(AB11-(+AB11*V13)),IF(S13="Impacto",AB12,""))),"")</f>
        <v/>
      </c>
      <c r="AA13" s="121" t="str">
        <f t="shared" si="6"/>
        <v/>
      </c>
      <c r="AB13" s="122" t="str">
        <f t="shared" si="7"/>
        <v/>
      </c>
      <c r="AC13" s="121" t="str">
        <f t="shared" si="8"/>
        <v/>
      </c>
      <c r="AD13" s="125" t="str">
        <f t="shared" si="9"/>
        <v/>
      </c>
      <c r="AE13" s="123" t="str">
        <f t="shared" si="10"/>
        <v/>
      </c>
      <c r="AF13" s="124"/>
      <c r="AG13" s="111"/>
      <c r="AH13" s="112"/>
      <c r="AI13" s="113"/>
      <c r="AJ13" s="113"/>
      <c r="AK13" s="111"/>
      <c r="AL13" s="112"/>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48.75" customHeight="1" x14ac:dyDescent="0.3">
      <c r="A14" s="217"/>
      <c r="B14" s="267"/>
      <c r="C14" s="267"/>
      <c r="D14" s="270"/>
      <c r="E14" s="145"/>
      <c r="F14" s="272"/>
      <c r="G14" s="272"/>
      <c r="H14" s="258"/>
      <c r="I14" s="261"/>
      <c r="J14" s="264"/>
      <c r="K14" s="277"/>
      <c r="L14" s="280"/>
      <c r="M14" s="277">
        <f ca="1">IF(NOT(ISERROR(MATCH(L14,_xlfn.ANCHORARRAY(F25),0))),K27&amp;"Por favor no seleccionar los criterios de impacto",L14)</f>
        <v>0</v>
      </c>
      <c r="N14" s="264"/>
      <c r="O14" s="277"/>
      <c r="P14" s="274"/>
      <c r="Q14" s="107">
        <v>5</v>
      </c>
      <c r="R14" s="108"/>
      <c r="S14" s="109" t="str">
        <f t="shared" si="4"/>
        <v/>
      </c>
      <c r="T14" s="116"/>
      <c r="U14" s="116"/>
      <c r="V14" s="117" t="str">
        <f t="shared" si="5"/>
        <v/>
      </c>
      <c r="W14" s="116"/>
      <c r="X14" s="116"/>
      <c r="Y14" s="116"/>
      <c r="Z14" s="110" t="str">
        <f t="shared" si="11"/>
        <v/>
      </c>
      <c r="AA14" s="121" t="str">
        <f t="shared" si="6"/>
        <v/>
      </c>
      <c r="AB14" s="122" t="str">
        <f t="shared" si="7"/>
        <v/>
      </c>
      <c r="AC14" s="121" t="str">
        <f t="shared" si="8"/>
        <v/>
      </c>
      <c r="AD14" s="125" t="str">
        <f t="shared" si="9"/>
        <v/>
      </c>
      <c r="AE14" s="123" t="str">
        <f t="shared" si="10"/>
        <v/>
      </c>
      <c r="AF14" s="124"/>
      <c r="AG14" s="111"/>
      <c r="AH14" s="112"/>
      <c r="AI14" s="113"/>
      <c r="AJ14" s="113"/>
      <c r="AK14" s="111"/>
      <c r="AL14" s="112"/>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2.75" customHeight="1" x14ac:dyDescent="0.3">
      <c r="A15" s="218"/>
      <c r="B15" s="268"/>
      <c r="C15" s="268"/>
      <c r="D15" s="271"/>
      <c r="E15" s="145"/>
      <c r="F15" s="272"/>
      <c r="G15" s="272"/>
      <c r="H15" s="259"/>
      <c r="I15" s="262"/>
      <c r="J15" s="265"/>
      <c r="K15" s="278"/>
      <c r="L15" s="281"/>
      <c r="M15" s="278">
        <f ca="1">IF(NOT(ISERROR(MATCH(L15,_xlfn.ANCHORARRAY(F26),0))),K28&amp;"Por favor no seleccionar los criterios de impacto",L15)</f>
        <v>0</v>
      </c>
      <c r="N15" s="265"/>
      <c r="O15" s="278"/>
      <c r="P15" s="275"/>
      <c r="Q15" s="107">
        <v>6</v>
      </c>
      <c r="R15" s="108"/>
      <c r="S15" s="109" t="str">
        <f t="shared" si="4"/>
        <v/>
      </c>
      <c r="T15" s="116"/>
      <c r="U15" s="116"/>
      <c r="V15" s="117" t="str">
        <f t="shared" si="5"/>
        <v/>
      </c>
      <c r="W15" s="116"/>
      <c r="X15" s="116"/>
      <c r="Y15" s="116"/>
      <c r="Z15" s="110" t="str">
        <f t="shared" si="11"/>
        <v/>
      </c>
      <c r="AA15" s="121" t="str">
        <f t="shared" si="6"/>
        <v/>
      </c>
      <c r="AB15" s="122" t="str">
        <f t="shared" si="7"/>
        <v/>
      </c>
      <c r="AC15" s="121" t="str">
        <f t="shared" si="8"/>
        <v/>
      </c>
      <c r="AD15" s="125" t="str">
        <f t="shared" si="9"/>
        <v/>
      </c>
      <c r="AE15" s="123" t="str">
        <f t="shared" si="10"/>
        <v/>
      </c>
      <c r="AF15" s="124"/>
      <c r="AG15" s="111"/>
      <c r="AH15" s="112"/>
      <c r="AI15" s="113"/>
      <c r="AJ15" s="113"/>
      <c r="AK15" s="111"/>
      <c r="AL15" s="112"/>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71.25" customHeight="1" x14ac:dyDescent="0.3">
      <c r="A16" s="216">
        <v>2</v>
      </c>
      <c r="B16" s="219"/>
      <c r="C16" s="219"/>
      <c r="D16" s="234"/>
      <c r="E16" s="146"/>
      <c r="F16" s="237"/>
      <c r="G16" s="147"/>
      <c r="H16" s="238"/>
      <c r="I16" s="225"/>
      <c r="J16" s="228" t="str">
        <f>IF(I16&lt;=0,"",IF(I16&lt;=2,"Muy Baja",IF(I16&lt;=24,"Baja",IF(I16&lt;=500,"Media",IF(I16&lt;=5000,"Alta","Muy Alta")))))</f>
        <v/>
      </c>
      <c r="K16" s="210" t="str">
        <f>IF(J16="","",IF(J16="Muy Baja",0.2,IF(J16="Baja",0.4,IF(J16="Media",0.6,IF(J16="Alta",0.8,IF(J16="Muy Alta",1,))))))</f>
        <v/>
      </c>
      <c r="L16" s="231"/>
      <c r="M16" s="210">
        <f ca="1">IF(NOT(ISERROR(MATCH(L16,'Tabla Impacto'!$B$221:$B$223,0))),'Tabla Impacto'!$F$223&amp;"Por favor no seleccionar los criterios de impacto(Afectación Económica o presupuestal y Pérdida Reputacional)",L16)</f>
        <v>0</v>
      </c>
      <c r="N16" s="228" t="str">
        <f ca="1">IF(OR(M16='Tabla Impacto'!$C$11,M16='Tabla Impacto'!$D$11),"Leve",IF(OR(M16='Tabla Impacto'!$C$12,M16='Tabla Impacto'!$D$12),"Menor",IF(OR(M16='Tabla Impacto'!$C$13,M16='Tabla Impacto'!$D$13),"Moderado",IF(OR(M16='Tabla Impacto'!$C$14,M16='Tabla Impacto'!$D$14),"Mayor",IF(OR(M16='Tabla Impacto'!$C$15,M16='Tabla Impacto'!$D$15),"Catastrófico","")))))</f>
        <v/>
      </c>
      <c r="O16" s="210" t="str">
        <f ca="1">IF(N16="","",IF(N16="Leve",0.2,IF(N16="Menor",0.4,IF(N16="Moderado",0.6,IF(N16="Mayor",0.8,IF(N16="Catastrófico",1,))))))</f>
        <v/>
      </c>
      <c r="P16" s="213" t="str">
        <f ca="1">IF(OR(AND(J16="Muy Baja",N16="Leve"),AND(J16="Muy Baja",N16="Menor"),AND(J16="Baja",N16="Leve")),"Bajo",IF(OR(AND(J16="Muy baja",N16="Moderado"),AND(J16="Baja",N16="Menor"),AND(J16="Baja",N16="Moderado"),AND(J16="Media",N16="Leve"),AND(J16="Media",N16="Menor"),AND(J16="Media",N16="Moderado"),AND(J16="Alta",N16="Leve"),AND(J16="Alta",N16="Menor")),"Moderado",IF(OR(AND(J16="Muy Baja",N16="Mayor"),AND(J16="Baja",N16="Mayor"),AND(J16="Media",N16="Mayor"),AND(J16="Alta",N16="Moderado"),AND(J16="Alta",N16="Mayor"),AND(J16="Muy Alta",N16="Leve"),AND(J16="Muy Alta",N16="Menor"),AND(J16="Muy Alta",N16="Moderado"),AND(J16="Muy Alta",N16="Mayor")),"Alto",IF(OR(AND(J16="Muy Baja",N16="Catastrófico"),AND(J16="Baja",N16="Catastrófico"),AND(J16="Media",N16="Catastrófico"),AND(J16="Alta",N16="Catastrófico"),AND(J16="Muy Alta",N16="Catastrófico")),"Extremo",""))))</f>
        <v/>
      </c>
      <c r="Q16" s="107">
        <v>1</v>
      </c>
      <c r="R16" s="108"/>
      <c r="S16" s="109" t="str">
        <f>IF(OR(T16="Preventivo",T16="Detectivo"),"Probabilidad",IF(T16="Correctivo","Impacto",""))</f>
        <v/>
      </c>
      <c r="T16" s="116"/>
      <c r="U16" s="116"/>
      <c r="V16" s="117" t="str">
        <f>IF(AND(T16="Preventivo",U16="Automático"),"50%",IF(AND(T16="Preventivo",U16="Manual"),"40%",IF(AND(T16="Detectivo",U16="Automático"),"40%",IF(AND(T16="Detectivo",U16="Manual"),"30%",IF(AND(T16="Correctivo",U16="Automático"),"35%",IF(AND(T16="Correctivo",U16="Manual"),"25%",""))))))</f>
        <v/>
      </c>
      <c r="W16" s="116"/>
      <c r="X16" s="116"/>
      <c r="Y16" s="116"/>
      <c r="Z16" s="110" t="str">
        <f>IFERROR(IF(S16="Probabilidad",(K16-(+K16*V16)),IF(S16="Impacto",K16,"")),"")</f>
        <v/>
      </c>
      <c r="AA16" s="121" t="str">
        <f>IFERROR(IF(Z16="","",IF(Z16&lt;=0.2,"Muy Baja",IF(Z16&lt;=0.4,"Baja",IF(Z16&lt;=0.6,"Media",IF(Z16&lt;=0.8,"Alta","Muy Alta"))))),"")</f>
        <v/>
      </c>
      <c r="AB16" s="122" t="str">
        <f>+Z16</f>
        <v/>
      </c>
      <c r="AC16" s="121" t="str">
        <f>IFERROR(IF(AD16="","",IF(AD16&lt;=0.2,"Leve",IF(AD16&lt;=0.4,"Menor",IF(AD16&lt;=0.6,"Moderado",IF(AD16&lt;=0.8,"Mayor","Catastrófico"))))),"")</f>
        <v/>
      </c>
      <c r="AD16" s="122" t="str">
        <f>IFERROR(IF(S16="Impacto",(O16-(+O16*V16)),IF(S16="Probabilidad",O16,"")),"")</f>
        <v/>
      </c>
      <c r="AE16" s="123" t="str">
        <f>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
      </c>
      <c r="AF16" s="124"/>
      <c r="AG16" s="111"/>
      <c r="AH16" s="112"/>
      <c r="AI16" s="113"/>
      <c r="AJ16" s="113"/>
      <c r="AK16" s="111"/>
      <c r="AL16" s="112"/>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30" customHeight="1" x14ac:dyDescent="0.3">
      <c r="A17" s="217"/>
      <c r="B17" s="220"/>
      <c r="C17" s="220"/>
      <c r="D17" s="235"/>
      <c r="E17" s="146"/>
      <c r="F17" s="237"/>
      <c r="G17" s="147"/>
      <c r="H17" s="239"/>
      <c r="I17" s="226"/>
      <c r="J17" s="229"/>
      <c r="K17" s="211"/>
      <c r="L17" s="232"/>
      <c r="M17" s="211">
        <f ca="1">IF(NOT(ISERROR(MATCH(L17,_xlfn.ANCHORARRAY(F28),0))),K30&amp;"Por favor no seleccionar los criterios de impacto",L17)</f>
        <v>0</v>
      </c>
      <c r="N17" s="229"/>
      <c r="O17" s="211"/>
      <c r="P17" s="214"/>
      <c r="Q17" s="107">
        <v>2</v>
      </c>
      <c r="R17" s="108"/>
      <c r="S17" s="109" t="str">
        <f>IF(OR(T17="Preventivo",T17="Detectivo"),"Probabilidad",IF(T17="Correctivo","Impacto",""))</f>
        <v/>
      </c>
      <c r="T17" s="116"/>
      <c r="U17" s="116"/>
      <c r="V17" s="117" t="str">
        <f t="shared" ref="V17:V21" si="12">IF(AND(T17="Preventivo",U17="Automático"),"50%",IF(AND(T17="Preventivo",U17="Manual"),"40%",IF(AND(T17="Detectivo",U17="Automático"),"40%",IF(AND(T17="Detectivo",U17="Manual"),"30%",IF(AND(T17="Correctivo",U17="Automático"),"35%",IF(AND(T17="Correctivo",U17="Manual"),"25%",""))))))</f>
        <v/>
      </c>
      <c r="W17" s="116"/>
      <c r="X17" s="116"/>
      <c r="Y17" s="116"/>
      <c r="Z17" s="110" t="str">
        <f>IFERROR(IF(AND(S16="Probabilidad",S17="Probabilidad"),(AB16-(+AB16*V17)),IF(AND(S16="Impacto",S17="Probabilidad"),(K16-(+K16*V17)),IF(S17="Impacto",AB16,""))),"")</f>
        <v/>
      </c>
      <c r="AA17" s="121" t="str">
        <f t="shared" ref="AA17:AA21" si="13">IFERROR(IF(Z17="","",IF(Z17&lt;=0.2,"Muy Baja",IF(Z17&lt;=0.4,"Baja",IF(Z17&lt;=0.6,"Media",IF(Z17&lt;=0.8,"Alta","Muy Alta"))))),"")</f>
        <v/>
      </c>
      <c r="AB17" s="122" t="str">
        <f>+Z17</f>
        <v/>
      </c>
      <c r="AC17" s="121" t="str">
        <f t="shared" ref="AC17:AC21" si="14">IFERROR(IF(AD17="","",IF(AD17&lt;=0.2,"Leve",IF(AD17&lt;=0.4,"Menor",IF(AD17&lt;=0.6,"Moderado",IF(AD17&lt;=0.8,"Mayor","Catastrófico"))))),"")</f>
        <v/>
      </c>
      <c r="AD17" s="125" t="str">
        <f>IFERROR(IF(AND(S16="Impacto",S17="Impacto"),(AD16-(+AD16*V17)),IF(AND(S16="Probabilidad",S17="Impacto"),(O16-(+O16*V17)),IF(S17="Probabilidad",AD16,""))),"")</f>
        <v/>
      </c>
      <c r="AE17" s="123" t="str">
        <f t="shared" ref="AE17:AE21" si="15">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
      </c>
      <c r="AF17" s="124"/>
      <c r="AG17" s="111"/>
      <c r="AH17" s="112"/>
      <c r="AI17" s="113"/>
      <c r="AJ17" s="113"/>
      <c r="AK17" s="111"/>
      <c r="AL17" s="112"/>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25.5" customHeight="1" x14ac:dyDescent="0.3">
      <c r="A18" s="217"/>
      <c r="B18" s="220"/>
      <c r="C18" s="220"/>
      <c r="D18" s="235"/>
      <c r="E18" s="146"/>
      <c r="F18" s="237"/>
      <c r="G18" s="147"/>
      <c r="H18" s="239"/>
      <c r="I18" s="226"/>
      <c r="J18" s="229"/>
      <c r="K18" s="211"/>
      <c r="L18" s="232"/>
      <c r="M18" s="211">
        <f ca="1">IF(NOT(ISERROR(MATCH(L18,_xlfn.ANCHORARRAY(F29),0))),K31&amp;"Por favor no seleccionar los criterios de impacto",L18)</f>
        <v>0</v>
      </c>
      <c r="N18" s="229"/>
      <c r="O18" s="211"/>
      <c r="P18" s="214"/>
      <c r="Q18" s="107">
        <v>3</v>
      </c>
      <c r="R18" s="114"/>
      <c r="S18" s="109" t="str">
        <f t="shared" ref="S18:S21" si="16">IF(OR(T18="Preventivo",T18="Detectivo"),"Probabilidad",IF(T18="Correctivo","Impacto",""))</f>
        <v/>
      </c>
      <c r="T18" s="116"/>
      <c r="U18" s="116"/>
      <c r="V18" s="117" t="str">
        <f t="shared" si="12"/>
        <v/>
      </c>
      <c r="W18" s="116"/>
      <c r="X18" s="116"/>
      <c r="Y18" s="116"/>
      <c r="Z18" s="110" t="str">
        <f>IFERROR(IF(AND(S17="Probabilidad",S18="Probabilidad"),(AB17-(+AB17*V18)),IF(AND(S17="Impacto",S18="Probabilidad"),(AB16-(+AB16*V18)),IF(S18="Impacto",AB17,""))),"")</f>
        <v/>
      </c>
      <c r="AA18" s="121" t="str">
        <f t="shared" si="13"/>
        <v/>
      </c>
      <c r="AB18" s="122" t="str">
        <f t="shared" ref="AB18:AB21" si="17">+Z18</f>
        <v/>
      </c>
      <c r="AC18" s="121" t="str">
        <f t="shared" si="14"/>
        <v/>
      </c>
      <c r="AD18" s="125" t="str">
        <f t="shared" ref="AD18:AD21" si="18">IFERROR(IF(AND(S17="Impacto",S18="Impacto"),(AD17-(+AD17*V18)),IF(AND(S17="Probabilidad",S18="Impacto"),(AD16-(+AD16*V18)),IF(S18="Probabilidad",AD17,""))),"")</f>
        <v/>
      </c>
      <c r="AE18" s="123" t="str">
        <f t="shared" si="15"/>
        <v/>
      </c>
      <c r="AF18" s="124"/>
      <c r="AG18" s="111"/>
      <c r="AH18" s="112"/>
      <c r="AI18" s="113"/>
      <c r="AJ18" s="113"/>
      <c r="AK18" s="111"/>
      <c r="AL18" s="112"/>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5.5" customHeight="1" x14ac:dyDescent="0.3">
      <c r="A19" s="217"/>
      <c r="B19" s="220"/>
      <c r="C19" s="220"/>
      <c r="D19" s="235"/>
      <c r="E19" s="146"/>
      <c r="F19" s="237"/>
      <c r="G19" s="147"/>
      <c r="H19" s="239"/>
      <c r="I19" s="226"/>
      <c r="J19" s="229"/>
      <c r="K19" s="211"/>
      <c r="L19" s="232"/>
      <c r="M19" s="211">
        <f ca="1">IF(NOT(ISERROR(MATCH(L19,_xlfn.ANCHORARRAY(F30),0))),K32&amp;"Por favor no seleccionar los criterios de impacto",L19)</f>
        <v>0</v>
      </c>
      <c r="N19" s="229"/>
      <c r="O19" s="211"/>
      <c r="P19" s="214"/>
      <c r="Q19" s="107">
        <v>4</v>
      </c>
      <c r="R19" s="108"/>
      <c r="S19" s="109" t="str">
        <f t="shared" si="16"/>
        <v/>
      </c>
      <c r="T19" s="116"/>
      <c r="U19" s="116"/>
      <c r="V19" s="117" t="str">
        <f t="shared" si="12"/>
        <v/>
      </c>
      <c r="W19" s="116"/>
      <c r="X19" s="116"/>
      <c r="Y19" s="116"/>
      <c r="Z19" s="110" t="str">
        <f t="shared" ref="Z19:Z21" si="19">IFERROR(IF(AND(S18="Probabilidad",S19="Probabilidad"),(AB18-(+AB18*V19)),IF(AND(S18="Impacto",S19="Probabilidad"),(AB17-(+AB17*V19)),IF(S19="Impacto",AB18,""))),"")</f>
        <v/>
      </c>
      <c r="AA19" s="121" t="str">
        <f t="shared" si="13"/>
        <v/>
      </c>
      <c r="AB19" s="122" t="str">
        <f t="shared" si="17"/>
        <v/>
      </c>
      <c r="AC19" s="121" t="str">
        <f t="shared" si="14"/>
        <v/>
      </c>
      <c r="AD19" s="125" t="str">
        <f t="shared" si="18"/>
        <v/>
      </c>
      <c r="AE19" s="123" t="str">
        <f t="shared" si="15"/>
        <v/>
      </c>
      <c r="AF19" s="124"/>
      <c r="AG19" s="111"/>
      <c r="AH19" s="112"/>
      <c r="AI19" s="113"/>
      <c r="AJ19" s="113"/>
      <c r="AK19" s="111"/>
      <c r="AL19" s="112"/>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4" customHeight="1" x14ac:dyDescent="0.3">
      <c r="A20" s="217"/>
      <c r="B20" s="220"/>
      <c r="C20" s="220"/>
      <c r="D20" s="235"/>
      <c r="E20" s="146"/>
      <c r="F20" s="237"/>
      <c r="G20" s="147"/>
      <c r="H20" s="239"/>
      <c r="I20" s="226"/>
      <c r="J20" s="229"/>
      <c r="K20" s="211"/>
      <c r="L20" s="232"/>
      <c r="M20" s="211">
        <f ca="1">IF(NOT(ISERROR(MATCH(L20,_xlfn.ANCHORARRAY(F31),0))),K33&amp;"Por favor no seleccionar los criterios de impacto",L20)</f>
        <v>0</v>
      </c>
      <c r="N20" s="229"/>
      <c r="O20" s="211"/>
      <c r="P20" s="214"/>
      <c r="Q20" s="107">
        <v>5</v>
      </c>
      <c r="R20" s="108"/>
      <c r="S20" s="109" t="str">
        <f t="shared" si="16"/>
        <v/>
      </c>
      <c r="T20" s="116"/>
      <c r="U20" s="116"/>
      <c r="V20" s="117" t="str">
        <f t="shared" si="12"/>
        <v/>
      </c>
      <c r="W20" s="116"/>
      <c r="X20" s="116"/>
      <c r="Y20" s="116"/>
      <c r="Z20" s="110" t="str">
        <f t="shared" si="19"/>
        <v/>
      </c>
      <c r="AA20" s="121" t="str">
        <f t="shared" si="13"/>
        <v/>
      </c>
      <c r="AB20" s="122" t="str">
        <f t="shared" si="17"/>
        <v/>
      </c>
      <c r="AC20" s="121" t="str">
        <f t="shared" si="14"/>
        <v/>
      </c>
      <c r="AD20" s="125" t="str">
        <f t="shared" si="18"/>
        <v/>
      </c>
      <c r="AE20" s="123" t="str">
        <f t="shared" si="15"/>
        <v/>
      </c>
      <c r="AF20" s="124"/>
      <c r="AG20" s="111"/>
      <c r="AH20" s="112"/>
      <c r="AI20" s="113"/>
      <c r="AJ20" s="113"/>
      <c r="AK20" s="111"/>
      <c r="AL20" s="112"/>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5.5" customHeight="1" x14ac:dyDescent="0.3">
      <c r="A21" s="218"/>
      <c r="B21" s="221"/>
      <c r="C21" s="221"/>
      <c r="D21" s="236"/>
      <c r="E21" s="146"/>
      <c r="F21" s="237"/>
      <c r="G21" s="147"/>
      <c r="H21" s="240"/>
      <c r="I21" s="227"/>
      <c r="J21" s="230"/>
      <c r="K21" s="212"/>
      <c r="L21" s="233"/>
      <c r="M21" s="212">
        <f ca="1">IF(NOT(ISERROR(MATCH(L21,_xlfn.ANCHORARRAY(F32),0))),K34&amp;"Por favor no seleccionar los criterios de impacto",L21)</f>
        <v>0</v>
      </c>
      <c r="N21" s="230"/>
      <c r="O21" s="212"/>
      <c r="P21" s="215"/>
      <c r="Q21" s="107">
        <v>6</v>
      </c>
      <c r="R21" s="108"/>
      <c r="S21" s="109" t="str">
        <f t="shared" si="16"/>
        <v/>
      </c>
      <c r="T21" s="116"/>
      <c r="U21" s="116"/>
      <c r="V21" s="117" t="str">
        <f t="shared" si="12"/>
        <v/>
      </c>
      <c r="W21" s="116"/>
      <c r="X21" s="116"/>
      <c r="Y21" s="116"/>
      <c r="Z21" s="110" t="str">
        <f t="shared" si="19"/>
        <v/>
      </c>
      <c r="AA21" s="121" t="str">
        <f t="shared" si="13"/>
        <v/>
      </c>
      <c r="AB21" s="122" t="str">
        <f t="shared" si="17"/>
        <v/>
      </c>
      <c r="AC21" s="121" t="str">
        <f t="shared" si="14"/>
        <v/>
      </c>
      <c r="AD21" s="125" t="str">
        <f t="shared" si="18"/>
        <v/>
      </c>
      <c r="AE21" s="123" t="str">
        <f t="shared" si="15"/>
        <v/>
      </c>
      <c r="AF21" s="124"/>
      <c r="AG21" s="111"/>
      <c r="AH21" s="112"/>
      <c r="AI21" s="113"/>
      <c r="AJ21" s="113"/>
      <c r="AK21" s="111"/>
      <c r="AL21" s="112"/>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30.75" customHeight="1" x14ac:dyDescent="0.3">
      <c r="A22" s="216">
        <v>3</v>
      </c>
      <c r="B22" s="219"/>
      <c r="C22" s="219"/>
      <c r="D22" s="234"/>
      <c r="E22" s="146"/>
      <c r="F22" s="237"/>
      <c r="G22" s="147"/>
      <c r="H22" s="238"/>
      <c r="I22" s="225"/>
      <c r="J22" s="228" t="str">
        <f t="shared" ref="J22" si="20">IF(I22&lt;=0,"",IF(I22&lt;=2,"Muy Baja",IF(I22&lt;=24,"Baja",IF(I22&lt;=500,"Media",IF(I22&lt;=5000,"Alta","Muy Alta")))))</f>
        <v/>
      </c>
      <c r="K22" s="210" t="str">
        <f t="shared" ref="K22" si="21">IF(J22="","",IF(J22="Muy Baja",0.2,IF(J22="Baja",0.4,IF(J22="Media",0.6,IF(J22="Alta",0.8,IF(J22="Muy Alta",1,))))))</f>
        <v/>
      </c>
      <c r="L22" s="231"/>
      <c r="M22" s="210">
        <f ca="1">IF(NOT(ISERROR(MATCH(L22,'Tabla Impacto'!$B$221:$B$223,0))),'Tabla Impacto'!$F$223&amp;"Por favor no seleccionar los criterios de impacto(Afectación Económica o presupuestal y Pérdida Reputacional)",L22)</f>
        <v>0</v>
      </c>
      <c r="N22" s="228" t="str">
        <f ca="1">IF(OR(M22='Tabla Impacto'!$C$11,M22='Tabla Impacto'!$D$11),"Leve",IF(OR(M22='Tabla Impacto'!$C$12,M22='Tabla Impacto'!$D$12),"Menor",IF(OR(M22='Tabla Impacto'!$C$13,M22='Tabla Impacto'!$D$13),"Moderado",IF(OR(M22='Tabla Impacto'!$C$14,M22='Tabla Impacto'!$D$14),"Mayor",IF(OR(M22='Tabla Impacto'!$C$15,M22='Tabla Impacto'!$D$15),"Catastrófico","")))))</f>
        <v/>
      </c>
      <c r="O22" s="210" t="str">
        <f t="shared" ref="O22" ca="1" si="22">IF(N22="","",IF(N22="Leve",0.2,IF(N22="Menor",0.4,IF(N22="Moderado",0.6,IF(N22="Mayor",0.8,IF(N22="Catastrófico",1,))))))</f>
        <v/>
      </c>
      <c r="P22" s="213" t="str">
        <f t="shared" ref="P22" ca="1" si="23">IF(OR(AND(J22="Muy Baja",N22="Leve"),AND(J22="Muy Baja",N22="Menor"),AND(J22="Baja",N22="Leve")),"Bajo",IF(OR(AND(J22="Muy baja",N22="Moderado"),AND(J22="Baja",N22="Menor"),AND(J22="Baja",N22="Moderado"),AND(J22="Media",N22="Leve"),AND(J22="Media",N22="Menor"),AND(J22="Media",N22="Moderado"),AND(J22="Alta",N22="Leve"),AND(J22="Alta",N22="Menor")),"Moderado",IF(OR(AND(J22="Muy Baja",N22="Mayor"),AND(J22="Baja",N22="Mayor"),AND(J22="Media",N22="Mayor"),AND(J22="Alta",N22="Moderado"),AND(J22="Alta",N22="Mayor"),AND(J22="Muy Alta",N22="Leve"),AND(J22="Muy Alta",N22="Menor"),AND(J22="Muy Alta",N22="Moderado"),AND(J22="Muy Alta",N22="Mayor")),"Alto",IF(OR(AND(J22="Muy Baja",N22="Catastrófico"),AND(J22="Baja",N22="Catastrófico"),AND(J22="Media",N22="Catastrófico"),AND(J22="Alta",N22="Catastrófico"),AND(J22="Muy Alta",N22="Catastrófico")),"Extremo",""))))</f>
        <v/>
      </c>
      <c r="Q22" s="107">
        <v>1</v>
      </c>
      <c r="R22" s="108"/>
      <c r="S22" s="109" t="str">
        <f>IF(OR(T22="Preventivo",T22="Detectivo"),"Probabilidad",IF(T22="Correctivo","Impacto",""))</f>
        <v/>
      </c>
      <c r="T22" s="116"/>
      <c r="U22" s="116"/>
      <c r="V22" s="117" t="str">
        <f>IF(AND(T22="Preventivo",U22="Automático"),"50%",IF(AND(T22="Preventivo",U22="Manual"),"40%",IF(AND(T22="Detectivo",U22="Automático"),"40%",IF(AND(T22="Detectivo",U22="Manual"),"30%",IF(AND(T22="Correctivo",U22="Automático"),"35%",IF(AND(T22="Correctivo",U22="Manual"),"25%",""))))))</f>
        <v/>
      </c>
      <c r="W22" s="116"/>
      <c r="X22" s="116"/>
      <c r="Y22" s="116"/>
      <c r="Z22" s="110" t="str">
        <f>IFERROR(IF(S22="Probabilidad",(K22-(+K22*V22)),IF(S22="Impacto",K22,"")),"")</f>
        <v/>
      </c>
      <c r="AA22" s="121" t="str">
        <f>IFERROR(IF(Z22="","",IF(Z22&lt;=0.2,"Muy Baja",IF(Z22&lt;=0.4,"Baja",IF(Z22&lt;=0.6,"Media",IF(Z22&lt;=0.8,"Alta","Muy Alta"))))),"")</f>
        <v/>
      </c>
      <c r="AB22" s="122" t="str">
        <f>+Z22</f>
        <v/>
      </c>
      <c r="AC22" s="121" t="str">
        <f>IFERROR(IF(AD22="","",IF(AD22&lt;=0.2,"Leve",IF(AD22&lt;=0.4,"Menor",IF(AD22&lt;=0.6,"Moderado",IF(AD22&lt;=0.8,"Mayor","Catastrófico"))))),"")</f>
        <v/>
      </c>
      <c r="AD22" s="122" t="str">
        <f>IFERROR(IF(S22="Impacto",(O22-(+O22*V22)),IF(S22="Probabilidad",O22,"")),"")</f>
        <v/>
      </c>
      <c r="AE22" s="123"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24"/>
      <c r="AG22" s="111"/>
      <c r="AH22" s="112"/>
      <c r="AI22" s="113"/>
      <c r="AJ22" s="113"/>
      <c r="AK22" s="111"/>
      <c r="AL22" s="112"/>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x14ac:dyDescent="0.3">
      <c r="A23" s="217"/>
      <c r="B23" s="220"/>
      <c r="C23" s="220"/>
      <c r="D23" s="235"/>
      <c r="E23" s="146"/>
      <c r="F23" s="237"/>
      <c r="G23" s="147"/>
      <c r="H23" s="239"/>
      <c r="I23" s="226"/>
      <c r="J23" s="229"/>
      <c r="K23" s="211"/>
      <c r="L23" s="232"/>
      <c r="M23" s="211">
        <f ca="1">IF(NOT(ISERROR(MATCH(L23,_xlfn.ANCHORARRAY(F34),0))),K36&amp;"Por favor no seleccionar los criterios de impacto",L23)</f>
        <v>0</v>
      </c>
      <c r="N23" s="229"/>
      <c r="O23" s="211"/>
      <c r="P23" s="214"/>
      <c r="Q23" s="107">
        <v>2</v>
      </c>
      <c r="R23" s="108"/>
      <c r="S23" s="109" t="str">
        <f>IF(OR(T23="Preventivo",T23="Detectivo"),"Probabilidad",IF(T23="Correctivo","Impacto",""))</f>
        <v/>
      </c>
      <c r="T23" s="116"/>
      <c r="U23" s="116"/>
      <c r="V23" s="117" t="str">
        <f t="shared" ref="V23:V27" si="24">IF(AND(T23="Preventivo",U23="Automático"),"50%",IF(AND(T23="Preventivo",U23="Manual"),"40%",IF(AND(T23="Detectivo",U23="Automático"),"40%",IF(AND(T23="Detectivo",U23="Manual"),"30%",IF(AND(T23="Correctivo",U23="Automático"),"35%",IF(AND(T23="Correctivo",U23="Manual"),"25%",""))))))</f>
        <v/>
      </c>
      <c r="W23" s="116"/>
      <c r="X23" s="116"/>
      <c r="Y23" s="116"/>
      <c r="Z23" s="110" t="str">
        <f>IFERROR(IF(AND(S22="Probabilidad",S23="Probabilidad"),(AB22-(+AB22*V23)),IF(AND(S22="Impacto",S23="Probabilidad"),(K22-(+K22*V23)),IF(S23="Impacto",AB22,""))),"")</f>
        <v/>
      </c>
      <c r="AA23" s="121" t="str">
        <f t="shared" ref="AA23:AA27" si="25">IFERROR(IF(Z23="","",IF(Z23&lt;=0.2,"Muy Baja",IF(Z23&lt;=0.4,"Baja",IF(Z23&lt;=0.6,"Media",IF(Z23&lt;=0.8,"Alta","Muy Alta"))))),"")</f>
        <v/>
      </c>
      <c r="AB23" s="122" t="str">
        <f>+Z23</f>
        <v/>
      </c>
      <c r="AC23" s="121" t="str">
        <f t="shared" ref="AC23:AC27" si="26">IFERROR(IF(AD23="","",IF(AD23&lt;=0.2,"Leve",IF(AD23&lt;=0.4,"Menor",IF(AD23&lt;=0.6,"Moderado",IF(AD23&lt;=0.8,"Mayor","Catastrófico"))))),"")</f>
        <v/>
      </c>
      <c r="AD23" s="125" t="str">
        <f>IFERROR(IF(AND(S22="Impacto",S23="Impacto"),(AD22-(+AD22*V23)),IF(AND(S22="Probabilidad",S23="Impacto"),(O22-(+O22*V23)),IF(S23="Probabilidad",AD22,""))),"")</f>
        <v/>
      </c>
      <c r="AE23" s="123" t="str">
        <f t="shared" ref="AE23:AE27" si="27">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24"/>
      <c r="AG23" s="111"/>
      <c r="AH23" s="112"/>
      <c r="AI23" s="113"/>
      <c r="AJ23" s="113"/>
      <c r="AK23" s="111"/>
      <c r="AL23" s="112"/>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x14ac:dyDescent="0.3">
      <c r="A24" s="217"/>
      <c r="B24" s="220"/>
      <c r="C24" s="220"/>
      <c r="D24" s="235"/>
      <c r="E24" s="146"/>
      <c r="F24" s="237"/>
      <c r="G24" s="147"/>
      <c r="H24" s="239"/>
      <c r="I24" s="226"/>
      <c r="J24" s="229"/>
      <c r="K24" s="211"/>
      <c r="L24" s="232"/>
      <c r="M24" s="211">
        <f ca="1">IF(NOT(ISERROR(MATCH(L24,_xlfn.ANCHORARRAY(F35),0))),K37&amp;"Por favor no seleccionar los criterios de impacto",L24)</f>
        <v>0</v>
      </c>
      <c r="N24" s="229"/>
      <c r="O24" s="211"/>
      <c r="P24" s="214"/>
      <c r="Q24" s="107">
        <v>3</v>
      </c>
      <c r="R24" s="114"/>
      <c r="S24" s="109" t="str">
        <f t="shared" ref="S24:S27" si="28">IF(OR(T24="Preventivo",T24="Detectivo"),"Probabilidad",IF(T24="Correctivo","Impacto",""))</f>
        <v/>
      </c>
      <c r="T24" s="116"/>
      <c r="U24" s="116"/>
      <c r="V24" s="117" t="str">
        <f t="shared" si="24"/>
        <v/>
      </c>
      <c r="W24" s="116"/>
      <c r="X24" s="116"/>
      <c r="Y24" s="116"/>
      <c r="Z24" s="110" t="str">
        <f>IFERROR(IF(AND(S23="Probabilidad",S24="Probabilidad"),(AB23-(+AB23*V24)),IF(AND(S23="Impacto",S24="Probabilidad"),(AB22-(+AB22*V24)),IF(S24="Impacto",AB23,""))),"")</f>
        <v/>
      </c>
      <c r="AA24" s="121" t="str">
        <f t="shared" si="25"/>
        <v/>
      </c>
      <c r="AB24" s="122" t="str">
        <f t="shared" ref="AB24:AB27" si="29">+Z24</f>
        <v/>
      </c>
      <c r="AC24" s="121" t="str">
        <f t="shared" si="26"/>
        <v/>
      </c>
      <c r="AD24" s="125" t="str">
        <f t="shared" ref="AD24:AD27" si="30">IFERROR(IF(AND(S23="Impacto",S24="Impacto"),(AD23-(+AD23*V24)),IF(AND(S23="Probabilidad",S24="Impacto"),(AD22-(+AD22*V24)),IF(S24="Probabilidad",AD23,""))),"")</f>
        <v/>
      </c>
      <c r="AE24" s="123" t="str">
        <f t="shared" si="27"/>
        <v/>
      </c>
      <c r="AF24" s="124"/>
      <c r="AG24" s="111"/>
      <c r="AH24" s="112"/>
      <c r="AI24" s="113"/>
      <c r="AJ24" s="113"/>
      <c r="AK24" s="111"/>
      <c r="AL24" s="112"/>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x14ac:dyDescent="0.3">
      <c r="A25" s="217"/>
      <c r="B25" s="220"/>
      <c r="C25" s="220"/>
      <c r="D25" s="235"/>
      <c r="E25" s="146"/>
      <c r="F25" s="237"/>
      <c r="G25" s="147"/>
      <c r="H25" s="239"/>
      <c r="I25" s="226"/>
      <c r="J25" s="229"/>
      <c r="K25" s="211"/>
      <c r="L25" s="232"/>
      <c r="M25" s="211">
        <f ca="1">IF(NOT(ISERROR(MATCH(L25,_xlfn.ANCHORARRAY(F36),0))),K38&amp;"Por favor no seleccionar los criterios de impacto",L25)</f>
        <v>0</v>
      </c>
      <c r="N25" s="229"/>
      <c r="O25" s="211"/>
      <c r="P25" s="214"/>
      <c r="Q25" s="107">
        <v>4</v>
      </c>
      <c r="R25" s="108"/>
      <c r="S25" s="109" t="str">
        <f t="shared" si="28"/>
        <v/>
      </c>
      <c r="T25" s="116"/>
      <c r="U25" s="116"/>
      <c r="V25" s="117" t="str">
        <f t="shared" si="24"/>
        <v/>
      </c>
      <c r="W25" s="116"/>
      <c r="X25" s="116"/>
      <c r="Y25" s="116"/>
      <c r="Z25" s="110" t="str">
        <f t="shared" ref="Z25:Z27" si="31">IFERROR(IF(AND(S24="Probabilidad",S25="Probabilidad"),(AB24-(+AB24*V25)),IF(AND(S24="Impacto",S25="Probabilidad"),(AB23-(+AB23*V25)),IF(S25="Impacto",AB24,""))),"")</f>
        <v/>
      </c>
      <c r="AA25" s="121" t="str">
        <f t="shared" si="25"/>
        <v/>
      </c>
      <c r="AB25" s="122" t="str">
        <f t="shared" si="29"/>
        <v/>
      </c>
      <c r="AC25" s="121" t="str">
        <f t="shared" si="26"/>
        <v/>
      </c>
      <c r="AD25" s="125" t="str">
        <f t="shared" si="30"/>
        <v/>
      </c>
      <c r="AE25" s="123" t="str">
        <f t="shared" si="27"/>
        <v/>
      </c>
      <c r="AF25" s="124"/>
      <c r="AG25" s="111"/>
      <c r="AH25" s="112"/>
      <c r="AI25" s="113"/>
      <c r="AJ25" s="113"/>
      <c r="AK25" s="111"/>
      <c r="AL25" s="112"/>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x14ac:dyDescent="0.3">
      <c r="A26" s="217"/>
      <c r="B26" s="220"/>
      <c r="C26" s="220"/>
      <c r="D26" s="235"/>
      <c r="E26" s="146"/>
      <c r="F26" s="237"/>
      <c r="G26" s="147"/>
      <c r="H26" s="239"/>
      <c r="I26" s="226"/>
      <c r="J26" s="229"/>
      <c r="K26" s="211"/>
      <c r="L26" s="232"/>
      <c r="M26" s="211">
        <f ca="1">IF(NOT(ISERROR(MATCH(L26,_xlfn.ANCHORARRAY(F37),0))),K39&amp;"Por favor no seleccionar los criterios de impacto",L26)</f>
        <v>0</v>
      </c>
      <c r="N26" s="229"/>
      <c r="O26" s="211"/>
      <c r="P26" s="214"/>
      <c r="Q26" s="107">
        <v>5</v>
      </c>
      <c r="R26" s="108"/>
      <c r="S26" s="109" t="str">
        <f t="shared" si="28"/>
        <v/>
      </c>
      <c r="T26" s="116"/>
      <c r="U26" s="116"/>
      <c r="V26" s="117" t="str">
        <f t="shared" si="24"/>
        <v/>
      </c>
      <c r="W26" s="116"/>
      <c r="X26" s="116"/>
      <c r="Y26" s="116"/>
      <c r="Z26" s="110" t="str">
        <f t="shared" si="31"/>
        <v/>
      </c>
      <c r="AA26" s="121" t="str">
        <f t="shared" si="25"/>
        <v/>
      </c>
      <c r="AB26" s="122" t="str">
        <f t="shared" si="29"/>
        <v/>
      </c>
      <c r="AC26" s="121" t="str">
        <f t="shared" si="26"/>
        <v/>
      </c>
      <c r="AD26" s="125" t="str">
        <f t="shared" si="30"/>
        <v/>
      </c>
      <c r="AE26" s="123" t="str">
        <f t="shared" si="27"/>
        <v/>
      </c>
      <c r="AF26" s="124"/>
      <c r="AG26" s="111"/>
      <c r="AH26" s="112"/>
      <c r="AI26" s="113"/>
      <c r="AJ26" s="113"/>
      <c r="AK26" s="111"/>
      <c r="AL26" s="112"/>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x14ac:dyDescent="0.3">
      <c r="A27" s="218"/>
      <c r="B27" s="221"/>
      <c r="C27" s="221"/>
      <c r="D27" s="236"/>
      <c r="E27" s="146"/>
      <c r="F27" s="237"/>
      <c r="G27" s="147"/>
      <c r="H27" s="240"/>
      <c r="I27" s="227"/>
      <c r="J27" s="230"/>
      <c r="K27" s="212"/>
      <c r="L27" s="233"/>
      <c r="M27" s="212">
        <f ca="1">IF(NOT(ISERROR(MATCH(L27,_xlfn.ANCHORARRAY(F38),0))),K40&amp;"Por favor no seleccionar los criterios de impacto",L27)</f>
        <v>0</v>
      </c>
      <c r="N27" s="230"/>
      <c r="O27" s="212"/>
      <c r="P27" s="215"/>
      <c r="Q27" s="107">
        <v>6</v>
      </c>
      <c r="R27" s="108"/>
      <c r="S27" s="109" t="str">
        <f t="shared" si="28"/>
        <v/>
      </c>
      <c r="T27" s="116"/>
      <c r="U27" s="116"/>
      <c r="V27" s="117" t="str">
        <f t="shared" si="24"/>
        <v/>
      </c>
      <c r="W27" s="116"/>
      <c r="X27" s="116"/>
      <c r="Y27" s="116"/>
      <c r="Z27" s="110" t="str">
        <f t="shared" si="31"/>
        <v/>
      </c>
      <c r="AA27" s="121" t="str">
        <f t="shared" si="25"/>
        <v/>
      </c>
      <c r="AB27" s="122" t="str">
        <f t="shared" si="29"/>
        <v/>
      </c>
      <c r="AC27" s="121" t="str">
        <f t="shared" si="26"/>
        <v/>
      </c>
      <c r="AD27" s="125" t="str">
        <f t="shared" si="30"/>
        <v/>
      </c>
      <c r="AE27" s="123" t="str">
        <f t="shared" si="27"/>
        <v/>
      </c>
      <c r="AF27" s="124"/>
      <c r="AG27" s="111"/>
      <c r="AH27" s="112"/>
      <c r="AI27" s="113"/>
      <c r="AJ27" s="113"/>
      <c r="AK27" s="111"/>
      <c r="AL27" s="112"/>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x14ac:dyDescent="0.3">
      <c r="A28" s="216">
        <v>4</v>
      </c>
      <c r="B28" s="219"/>
      <c r="C28" s="219"/>
      <c r="D28" s="234"/>
      <c r="E28" s="146"/>
      <c r="F28" s="237"/>
      <c r="G28" s="147"/>
      <c r="H28" s="238"/>
      <c r="I28" s="225"/>
      <c r="J28" s="228" t="str">
        <f t="shared" ref="J28" si="32">IF(I28&lt;=0,"",IF(I28&lt;=2,"Muy Baja",IF(I28&lt;=24,"Baja",IF(I28&lt;=500,"Media",IF(I28&lt;=5000,"Alta","Muy Alta")))))</f>
        <v/>
      </c>
      <c r="K28" s="210" t="str">
        <f t="shared" ref="K28" si="33">IF(J28="","",IF(J28="Muy Baja",0.2,IF(J28="Baja",0.4,IF(J28="Media",0.6,IF(J28="Alta",0.8,IF(J28="Muy Alta",1,))))))</f>
        <v/>
      </c>
      <c r="L28" s="231"/>
      <c r="M28" s="210">
        <f ca="1">IF(NOT(ISERROR(MATCH(L28,'Tabla Impacto'!$B$221:$B$223,0))),'Tabla Impacto'!$F$223&amp;"Por favor no seleccionar los criterios de impacto(Afectación Económica o presupuestal y Pérdida Reputacional)",L28)</f>
        <v>0</v>
      </c>
      <c r="N28" s="228" t="str">
        <f ca="1">IF(OR(M28='Tabla Impacto'!$C$11,M28='Tabla Impacto'!$D$11),"Leve",IF(OR(M28='Tabla Impacto'!$C$12,M28='Tabla Impacto'!$D$12),"Menor",IF(OR(M28='Tabla Impacto'!$C$13,M28='Tabla Impacto'!$D$13),"Moderado",IF(OR(M28='Tabla Impacto'!$C$14,M28='Tabla Impacto'!$D$14),"Mayor",IF(OR(M28='Tabla Impacto'!$C$15,M28='Tabla Impacto'!$D$15),"Catastrófico","")))))</f>
        <v/>
      </c>
      <c r="O28" s="210" t="str">
        <f t="shared" ref="O28" ca="1" si="34">IF(N28="","",IF(N28="Leve",0.2,IF(N28="Menor",0.4,IF(N28="Moderado",0.6,IF(N28="Mayor",0.8,IF(N28="Catastrófico",1,))))))</f>
        <v/>
      </c>
      <c r="P28" s="213" t="str">
        <f t="shared" ref="P28" ca="1" si="35">IF(OR(AND(J28="Muy Baja",N28="Leve"),AND(J28="Muy Baja",N28="Menor"),AND(J28="Baja",N28="Leve")),"Bajo",IF(OR(AND(J28="Muy baja",N28="Moderado"),AND(J28="Baja",N28="Menor"),AND(J28="Baja",N28="Moderado"),AND(J28="Media",N28="Leve"),AND(J28="Media",N28="Menor"),AND(J28="Media",N28="Moderado"),AND(J28="Alta",N28="Leve"),AND(J28="Alta",N28="Menor")),"Moderado",IF(OR(AND(J28="Muy Baja",N28="Mayor"),AND(J28="Baja",N28="Mayor"),AND(J28="Media",N28="Mayor"),AND(J28="Alta",N28="Moderado"),AND(J28="Alta",N28="Mayor"),AND(J28="Muy Alta",N28="Leve"),AND(J28="Muy Alta",N28="Menor"),AND(J28="Muy Alta",N28="Moderado"),AND(J28="Muy Alta",N28="Mayor")),"Alto",IF(OR(AND(J28="Muy Baja",N28="Catastrófico"),AND(J28="Baja",N28="Catastrófico"),AND(J28="Media",N28="Catastrófico"),AND(J28="Alta",N28="Catastrófico"),AND(J28="Muy Alta",N28="Catastrófico")),"Extremo",""))))</f>
        <v/>
      </c>
      <c r="Q28" s="107">
        <v>1</v>
      </c>
      <c r="R28" s="108"/>
      <c r="S28" s="109" t="str">
        <f>IF(OR(T28="Preventivo",T28="Detectivo"),"Probabilidad",IF(T28="Correctivo","Impacto",""))</f>
        <v/>
      </c>
      <c r="T28" s="116"/>
      <c r="U28" s="116"/>
      <c r="V28" s="117" t="str">
        <f>IF(AND(T28="Preventivo",U28="Automático"),"50%",IF(AND(T28="Preventivo",U28="Manual"),"40%",IF(AND(T28="Detectivo",U28="Automático"),"40%",IF(AND(T28="Detectivo",U28="Manual"),"30%",IF(AND(T28="Correctivo",U28="Automático"),"35%",IF(AND(T28="Correctivo",U28="Manual"),"25%",""))))))</f>
        <v/>
      </c>
      <c r="W28" s="116"/>
      <c r="X28" s="116"/>
      <c r="Y28" s="116"/>
      <c r="Z28" s="110" t="str">
        <f>IFERROR(IF(S28="Probabilidad",(K28-(+K28*V28)),IF(S28="Impacto",K28,"")),"")</f>
        <v/>
      </c>
      <c r="AA28" s="121" t="str">
        <f>IFERROR(IF(Z28="","",IF(Z28&lt;=0.2,"Muy Baja",IF(Z28&lt;=0.4,"Baja",IF(Z28&lt;=0.6,"Media",IF(Z28&lt;=0.8,"Alta","Muy Alta"))))),"")</f>
        <v/>
      </c>
      <c r="AB28" s="122" t="str">
        <f>+Z28</f>
        <v/>
      </c>
      <c r="AC28" s="121" t="str">
        <f>IFERROR(IF(AD28="","",IF(AD28&lt;=0.2,"Leve",IF(AD28&lt;=0.4,"Menor",IF(AD28&lt;=0.6,"Moderado",IF(AD28&lt;=0.8,"Mayor","Catastrófico"))))),"")</f>
        <v/>
      </c>
      <c r="AD28" s="122" t="str">
        <f>IFERROR(IF(S28="Impacto",(O28-(+O28*V28)),IF(S28="Probabilidad",O28,"")),"")</f>
        <v/>
      </c>
      <c r="AE28" s="123"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24"/>
      <c r="AG28" s="111"/>
      <c r="AH28" s="112"/>
      <c r="AI28" s="113"/>
      <c r="AJ28" s="113"/>
      <c r="AK28" s="111"/>
      <c r="AL28" s="112"/>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x14ac:dyDescent="0.3">
      <c r="A29" s="217"/>
      <c r="B29" s="220"/>
      <c r="C29" s="220"/>
      <c r="D29" s="235"/>
      <c r="E29" s="146"/>
      <c r="F29" s="237"/>
      <c r="G29" s="147"/>
      <c r="H29" s="239"/>
      <c r="I29" s="226"/>
      <c r="J29" s="229"/>
      <c r="K29" s="211"/>
      <c r="L29" s="232"/>
      <c r="M29" s="211">
        <f ca="1">IF(NOT(ISERROR(MATCH(L29,_xlfn.ANCHORARRAY(F40),0))),K42&amp;"Por favor no seleccionar los criterios de impacto",L29)</f>
        <v>0</v>
      </c>
      <c r="N29" s="229"/>
      <c r="O29" s="211"/>
      <c r="P29" s="214"/>
      <c r="Q29" s="107">
        <v>2</v>
      </c>
      <c r="R29" s="108"/>
      <c r="S29" s="109" t="str">
        <f>IF(OR(T29="Preventivo",T29="Detectivo"),"Probabilidad",IF(T29="Correctivo","Impacto",""))</f>
        <v/>
      </c>
      <c r="T29" s="116"/>
      <c r="U29" s="116"/>
      <c r="V29" s="117" t="str">
        <f t="shared" ref="V29:V33" si="36">IF(AND(T29="Preventivo",U29="Automático"),"50%",IF(AND(T29="Preventivo",U29="Manual"),"40%",IF(AND(T29="Detectivo",U29="Automático"),"40%",IF(AND(T29="Detectivo",U29="Manual"),"30%",IF(AND(T29="Correctivo",U29="Automático"),"35%",IF(AND(T29="Correctivo",U29="Manual"),"25%",""))))))</f>
        <v/>
      </c>
      <c r="W29" s="116"/>
      <c r="X29" s="116"/>
      <c r="Y29" s="116"/>
      <c r="Z29" s="110" t="str">
        <f>IFERROR(IF(AND(S28="Probabilidad",S29="Probabilidad"),(AB28-(+AB28*V29)),IF(AND(S28="Impacto",S29="Probabilidad"),(K28-(+K28*V29)),IF(S29="Impacto",AB28,""))),"")</f>
        <v/>
      </c>
      <c r="AA29" s="121" t="str">
        <f t="shared" ref="AA29:AA33" si="37">IFERROR(IF(Z29="","",IF(Z29&lt;=0.2,"Muy Baja",IF(Z29&lt;=0.4,"Baja",IF(Z29&lt;=0.6,"Media",IF(Z29&lt;=0.8,"Alta","Muy Alta"))))),"")</f>
        <v/>
      </c>
      <c r="AB29" s="122" t="str">
        <f>+Z29</f>
        <v/>
      </c>
      <c r="AC29" s="121" t="str">
        <f t="shared" ref="AC29:AC33" si="38">IFERROR(IF(AD29="","",IF(AD29&lt;=0.2,"Leve",IF(AD29&lt;=0.4,"Menor",IF(AD29&lt;=0.6,"Moderado",IF(AD29&lt;=0.8,"Mayor","Catastrófico"))))),"")</f>
        <v/>
      </c>
      <c r="AD29" s="125" t="str">
        <f>IFERROR(IF(AND(S28="Impacto",S29="Impacto"),(AD28-(+AD28*V29)),IF(AND(S28="Probabilidad",S29="Impacto"),(O28-(+O28*V29)),IF(S29="Probabilidad",AD28,""))),"")</f>
        <v/>
      </c>
      <c r="AE29" s="123" t="str">
        <f t="shared" ref="AE29:AE33" si="39">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24"/>
      <c r="AG29" s="111"/>
      <c r="AH29" s="112"/>
      <c r="AI29" s="113"/>
      <c r="AJ29" s="113"/>
      <c r="AK29" s="111"/>
      <c r="AL29" s="112"/>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x14ac:dyDescent="0.3">
      <c r="A30" s="217"/>
      <c r="B30" s="220"/>
      <c r="C30" s="220"/>
      <c r="D30" s="235"/>
      <c r="E30" s="146"/>
      <c r="F30" s="237"/>
      <c r="G30" s="147"/>
      <c r="H30" s="239"/>
      <c r="I30" s="226"/>
      <c r="J30" s="229"/>
      <c r="K30" s="211"/>
      <c r="L30" s="232"/>
      <c r="M30" s="211">
        <f ca="1">IF(NOT(ISERROR(MATCH(L30,_xlfn.ANCHORARRAY(F41),0))),K43&amp;"Por favor no seleccionar los criterios de impacto",L30)</f>
        <v>0</v>
      </c>
      <c r="N30" s="229"/>
      <c r="O30" s="211"/>
      <c r="P30" s="214"/>
      <c r="Q30" s="107">
        <v>3</v>
      </c>
      <c r="R30" s="114"/>
      <c r="S30" s="109" t="str">
        <f t="shared" ref="S30:S33" si="40">IF(OR(T30="Preventivo",T30="Detectivo"),"Probabilidad",IF(T30="Correctivo","Impacto",""))</f>
        <v/>
      </c>
      <c r="T30" s="116"/>
      <c r="U30" s="116"/>
      <c r="V30" s="117" t="str">
        <f t="shared" si="36"/>
        <v/>
      </c>
      <c r="W30" s="116"/>
      <c r="X30" s="116"/>
      <c r="Y30" s="116"/>
      <c r="Z30" s="110" t="str">
        <f>IFERROR(IF(AND(S29="Probabilidad",S30="Probabilidad"),(AB29-(+AB29*V30)),IF(AND(S29="Impacto",S30="Probabilidad"),(AB28-(+AB28*V30)),IF(S30="Impacto",AB29,""))),"")</f>
        <v/>
      </c>
      <c r="AA30" s="121" t="str">
        <f t="shared" si="37"/>
        <v/>
      </c>
      <c r="AB30" s="122" t="str">
        <f t="shared" ref="AB30:AB33" si="41">+Z30</f>
        <v/>
      </c>
      <c r="AC30" s="121" t="str">
        <f t="shared" si="38"/>
        <v/>
      </c>
      <c r="AD30" s="125" t="str">
        <f t="shared" ref="AD30:AD33" si="42">IFERROR(IF(AND(S29="Impacto",S30="Impacto"),(AD29-(+AD29*V30)),IF(AND(S29="Probabilidad",S30="Impacto"),(AD28-(+AD28*V30)),IF(S30="Probabilidad",AD29,""))),"")</f>
        <v/>
      </c>
      <c r="AE30" s="123" t="str">
        <f t="shared" si="39"/>
        <v/>
      </c>
      <c r="AF30" s="124"/>
      <c r="AG30" s="111"/>
      <c r="AH30" s="112"/>
      <c r="AI30" s="113"/>
      <c r="AJ30" s="113"/>
      <c r="AK30" s="111"/>
      <c r="AL30" s="112"/>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x14ac:dyDescent="0.3">
      <c r="A31" s="217"/>
      <c r="B31" s="220"/>
      <c r="C31" s="220"/>
      <c r="D31" s="235"/>
      <c r="E31" s="146"/>
      <c r="F31" s="237"/>
      <c r="G31" s="147"/>
      <c r="H31" s="239"/>
      <c r="I31" s="226"/>
      <c r="J31" s="229"/>
      <c r="K31" s="211"/>
      <c r="L31" s="232"/>
      <c r="M31" s="211">
        <f ca="1">IF(NOT(ISERROR(MATCH(L31,_xlfn.ANCHORARRAY(F42),0))),K44&amp;"Por favor no seleccionar los criterios de impacto",L31)</f>
        <v>0</v>
      </c>
      <c r="N31" s="229"/>
      <c r="O31" s="211"/>
      <c r="P31" s="214"/>
      <c r="Q31" s="107">
        <v>4</v>
      </c>
      <c r="R31" s="108"/>
      <c r="S31" s="109" t="str">
        <f t="shared" si="40"/>
        <v/>
      </c>
      <c r="T31" s="116"/>
      <c r="U31" s="116"/>
      <c r="V31" s="117" t="str">
        <f t="shared" si="36"/>
        <v/>
      </c>
      <c r="W31" s="116"/>
      <c r="X31" s="116"/>
      <c r="Y31" s="116"/>
      <c r="Z31" s="110" t="str">
        <f t="shared" ref="Z31:Z33" si="43">IFERROR(IF(AND(S30="Probabilidad",S31="Probabilidad"),(AB30-(+AB30*V31)),IF(AND(S30="Impacto",S31="Probabilidad"),(AB29-(+AB29*V31)),IF(S31="Impacto",AB30,""))),"")</f>
        <v/>
      </c>
      <c r="AA31" s="121" t="str">
        <f t="shared" si="37"/>
        <v/>
      </c>
      <c r="AB31" s="122" t="str">
        <f t="shared" si="41"/>
        <v/>
      </c>
      <c r="AC31" s="121" t="str">
        <f t="shared" si="38"/>
        <v/>
      </c>
      <c r="AD31" s="125" t="str">
        <f t="shared" si="42"/>
        <v/>
      </c>
      <c r="AE31" s="123" t="str">
        <f t="shared" si="39"/>
        <v/>
      </c>
      <c r="AF31" s="124"/>
      <c r="AG31" s="111"/>
      <c r="AH31" s="112"/>
      <c r="AI31" s="113"/>
      <c r="AJ31" s="113"/>
      <c r="AK31" s="111"/>
      <c r="AL31" s="112"/>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x14ac:dyDescent="0.3">
      <c r="A32" s="217"/>
      <c r="B32" s="220"/>
      <c r="C32" s="220"/>
      <c r="D32" s="235"/>
      <c r="E32" s="146"/>
      <c r="F32" s="237"/>
      <c r="G32" s="147"/>
      <c r="H32" s="239"/>
      <c r="I32" s="226"/>
      <c r="J32" s="229"/>
      <c r="K32" s="211"/>
      <c r="L32" s="232"/>
      <c r="M32" s="211">
        <f ca="1">IF(NOT(ISERROR(MATCH(L32,_xlfn.ANCHORARRAY(F43),0))),K45&amp;"Por favor no seleccionar los criterios de impacto",L32)</f>
        <v>0</v>
      </c>
      <c r="N32" s="229"/>
      <c r="O32" s="211"/>
      <c r="P32" s="214"/>
      <c r="Q32" s="107">
        <v>5</v>
      </c>
      <c r="R32" s="108"/>
      <c r="S32" s="109" t="str">
        <f t="shared" si="40"/>
        <v/>
      </c>
      <c r="T32" s="116"/>
      <c r="U32" s="116"/>
      <c r="V32" s="117" t="str">
        <f t="shared" si="36"/>
        <v/>
      </c>
      <c r="W32" s="116"/>
      <c r="X32" s="116"/>
      <c r="Y32" s="116"/>
      <c r="Z32" s="110" t="str">
        <f t="shared" si="43"/>
        <v/>
      </c>
      <c r="AA32" s="121" t="str">
        <f t="shared" si="37"/>
        <v/>
      </c>
      <c r="AB32" s="122" t="str">
        <f t="shared" si="41"/>
        <v/>
      </c>
      <c r="AC32" s="121" t="str">
        <f t="shared" si="38"/>
        <v/>
      </c>
      <c r="AD32" s="125" t="str">
        <f t="shared" si="42"/>
        <v/>
      </c>
      <c r="AE32" s="123" t="str">
        <f t="shared" si="39"/>
        <v/>
      </c>
      <c r="AF32" s="124"/>
      <c r="AG32" s="111"/>
      <c r="AH32" s="112"/>
      <c r="AI32" s="113"/>
      <c r="AJ32" s="113"/>
      <c r="AK32" s="111"/>
      <c r="AL32" s="112"/>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x14ac:dyDescent="0.3">
      <c r="A33" s="218"/>
      <c r="B33" s="221"/>
      <c r="C33" s="221"/>
      <c r="D33" s="236"/>
      <c r="E33" s="146"/>
      <c r="F33" s="237"/>
      <c r="G33" s="147"/>
      <c r="H33" s="240"/>
      <c r="I33" s="227"/>
      <c r="J33" s="230"/>
      <c r="K33" s="212"/>
      <c r="L33" s="233"/>
      <c r="M33" s="212">
        <f ca="1">IF(NOT(ISERROR(MATCH(L33,_xlfn.ANCHORARRAY(F44),0))),K46&amp;"Por favor no seleccionar los criterios de impacto",L33)</f>
        <v>0</v>
      </c>
      <c r="N33" s="230"/>
      <c r="O33" s="212"/>
      <c r="P33" s="215"/>
      <c r="Q33" s="107">
        <v>6</v>
      </c>
      <c r="R33" s="108"/>
      <c r="S33" s="109" t="str">
        <f t="shared" si="40"/>
        <v/>
      </c>
      <c r="T33" s="116"/>
      <c r="U33" s="116"/>
      <c r="V33" s="117" t="str">
        <f t="shared" si="36"/>
        <v/>
      </c>
      <c r="W33" s="116"/>
      <c r="X33" s="116"/>
      <c r="Y33" s="116"/>
      <c r="Z33" s="110" t="str">
        <f t="shared" si="43"/>
        <v/>
      </c>
      <c r="AA33" s="121" t="str">
        <f t="shared" si="37"/>
        <v/>
      </c>
      <c r="AB33" s="122" t="str">
        <f t="shared" si="41"/>
        <v/>
      </c>
      <c r="AC33" s="121" t="str">
        <f t="shared" si="38"/>
        <v/>
      </c>
      <c r="AD33" s="125" t="str">
        <f t="shared" si="42"/>
        <v/>
      </c>
      <c r="AE33" s="123" t="str">
        <f t="shared" si="39"/>
        <v/>
      </c>
      <c r="AF33" s="124"/>
      <c r="AG33" s="111"/>
      <c r="AH33" s="112"/>
      <c r="AI33" s="113"/>
      <c r="AJ33" s="113"/>
      <c r="AK33" s="111"/>
      <c r="AL33" s="112"/>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x14ac:dyDescent="0.3">
      <c r="A34" s="216">
        <v>5</v>
      </c>
      <c r="B34" s="219"/>
      <c r="C34" s="219"/>
      <c r="D34" s="234"/>
      <c r="E34" s="146"/>
      <c r="F34" s="237"/>
      <c r="G34" s="147"/>
      <c r="H34" s="238"/>
      <c r="I34" s="225"/>
      <c r="J34" s="228" t="str">
        <f t="shared" ref="J34" si="44">IF(I34&lt;=0,"",IF(I34&lt;=2,"Muy Baja",IF(I34&lt;=24,"Baja",IF(I34&lt;=500,"Media",IF(I34&lt;=5000,"Alta","Muy Alta")))))</f>
        <v/>
      </c>
      <c r="K34" s="210" t="str">
        <f t="shared" ref="K34" si="45">IF(J34="","",IF(J34="Muy Baja",0.2,IF(J34="Baja",0.4,IF(J34="Media",0.6,IF(J34="Alta",0.8,IF(J34="Muy Alta",1,))))))</f>
        <v/>
      </c>
      <c r="L34" s="231"/>
      <c r="M34" s="210">
        <f ca="1">IF(NOT(ISERROR(MATCH(L34,'Tabla Impacto'!$B$221:$B$223,0))),'Tabla Impacto'!$F$223&amp;"Por favor no seleccionar los criterios de impacto(Afectación Económica o presupuestal y Pérdida Reputacional)",L34)</f>
        <v>0</v>
      </c>
      <c r="N34" s="228" t="str">
        <f ca="1">IF(OR(M34='Tabla Impacto'!$C$11,M34='Tabla Impacto'!$D$11),"Leve",IF(OR(M34='Tabla Impacto'!$C$12,M34='Tabla Impacto'!$D$12),"Menor",IF(OR(M34='Tabla Impacto'!$C$13,M34='Tabla Impacto'!$D$13),"Moderado",IF(OR(M34='Tabla Impacto'!$C$14,M34='Tabla Impacto'!$D$14),"Mayor",IF(OR(M34='Tabla Impacto'!$C$15,M34='Tabla Impacto'!$D$15),"Catastrófico","")))))</f>
        <v/>
      </c>
      <c r="O34" s="210" t="str">
        <f t="shared" ref="O34" ca="1" si="46">IF(N34="","",IF(N34="Leve",0.2,IF(N34="Menor",0.4,IF(N34="Moderado",0.6,IF(N34="Mayor",0.8,IF(N34="Catastrófico",1,))))))</f>
        <v/>
      </c>
      <c r="P34" s="213" t="str">
        <f t="shared" ref="P34" ca="1" si="47">IF(OR(AND(J34="Muy Baja",N34="Leve"),AND(J34="Muy Baja",N34="Menor"),AND(J34="Baja",N34="Leve")),"Bajo",IF(OR(AND(J34="Muy baja",N34="Moderado"),AND(J34="Baja",N34="Menor"),AND(J34="Baja",N34="Moderado"),AND(J34="Media",N34="Leve"),AND(J34="Media",N34="Menor"),AND(J34="Media",N34="Moderado"),AND(J34="Alta",N34="Leve"),AND(J34="Alta",N34="Menor")),"Moderado",IF(OR(AND(J34="Muy Baja",N34="Mayor"),AND(J34="Baja",N34="Mayor"),AND(J34="Media",N34="Mayor"),AND(J34="Alta",N34="Moderado"),AND(J34="Alta",N34="Mayor"),AND(J34="Muy Alta",N34="Leve"),AND(J34="Muy Alta",N34="Menor"),AND(J34="Muy Alta",N34="Moderado"),AND(J34="Muy Alta",N34="Mayor")),"Alto",IF(OR(AND(J34="Muy Baja",N34="Catastrófico"),AND(J34="Baja",N34="Catastrófico"),AND(J34="Media",N34="Catastrófico"),AND(J34="Alta",N34="Catastrófico"),AND(J34="Muy Alta",N34="Catastrófico")),"Extremo",""))))</f>
        <v/>
      </c>
      <c r="Q34" s="107">
        <v>1</v>
      </c>
      <c r="R34" s="108"/>
      <c r="S34" s="109" t="str">
        <f>IF(OR(T34="Preventivo",T34="Detectivo"),"Probabilidad",IF(T34="Correctivo","Impacto",""))</f>
        <v/>
      </c>
      <c r="T34" s="116"/>
      <c r="U34" s="116"/>
      <c r="V34" s="117" t="str">
        <f>IF(AND(T34="Preventivo",U34="Automático"),"50%",IF(AND(T34="Preventivo",U34="Manual"),"40%",IF(AND(T34="Detectivo",U34="Automático"),"40%",IF(AND(T34="Detectivo",U34="Manual"),"30%",IF(AND(T34="Correctivo",U34="Automático"),"35%",IF(AND(T34="Correctivo",U34="Manual"),"25%",""))))))</f>
        <v/>
      </c>
      <c r="W34" s="116"/>
      <c r="X34" s="116"/>
      <c r="Y34" s="116"/>
      <c r="Z34" s="110" t="str">
        <f>IFERROR(IF(S34="Probabilidad",(K34-(+K34*V34)),IF(S34="Impacto",K34,"")),"")</f>
        <v/>
      </c>
      <c r="AA34" s="121" t="str">
        <f>IFERROR(IF(Z34="","",IF(Z34&lt;=0.2,"Muy Baja",IF(Z34&lt;=0.4,"Baja",IF(Z34&lt;=0.6,"Media",IF(Z34&lt;=0.8,"Alta","Muy Alta"))))),"")</f>
        <v/>
      </c>
      <c r="AB34" s="122" t="str">
        <f>+Z34</f>
        <v/>
      </c>
      <c r="AC34" s="121" t="str">
        <f>IFERROR(IF(AD34="","",IF(AD34&lt;=0.2,"Leve",IF(AD34&lt;=0.4,"Menor",IF(AD34&lt;=0.6,"Moderado",IF(AD34&lt;=0.8,"Mayor","Catastrófico"))))),"")</f>
        <v/>
      </c>
      <c r="AD34" s="122" t="str">
        <f>IFERROR(IF(S34="Impacto",(O34-(+O34*V34)),IF(S34="Probabilidad",O34,"")),"")</f>
        <v/>
      </c>
      <c r="AE34" s="123"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24"/>
      <c r="AG34" s="111"/>
      <c r="AH34" s="112"/>
      <c r="AI34" s="113"/>
      <c r="AJ34" s="113"/>
      <c r="AK34" s="111"/>
      <c r="AL34" s="112"/>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x14ac:dyDescent="0.3">
      <c r="A35" s="217"/>
      <c r="B35" s="220"/>
      <c r="C35" s="220"/>
      <c r="D35" s="235"/>
      <c r="E35" s="146"/>
      <c r="F35" s="237"/>
      <c r="G35" s="147"/>
      <c r="H35" s="239"/>
      <c r="I35" s="226"/>
      <c r="J35" s="229"/>
      <c r="K35" s="211"/>
      <c r="L35" s="232"/>
      <c r="M35" s="211">
        <f ca="1">IF(NOT(ISERROR(MATCH(L35,_xlfn.ANCHORARRAY(F46),0))),K48&amp;"Por favor no seleccionar los criterios de impacto",L35)</f>
        <v>0</v>
      </c>
      <c r="N35" s="229"/>
      <c r="O35" s="211"/>
      <c r="P35" s="214"/>
      <c r="Q35" s="107">
        <v>2</v>
      </c>
      <c r="R35" s="108"/>
      <c r="S35" s="109" t="str">
        <f>IF(OR(T35="Preventivo",T35="Detectivo"),"Probabilidad",IF(T35="Correctivo","Impacto",""))</f>
        <v/>
      </c>
      <c r="T35" s="116"/>
      <c r="U35" s="116"/>
      <c r="V35" s="117" t="str">
        <f t="shared" ref="V35:V39" si="48">IF(AND(T35="Preventivo",U35="Automático"),"50%",IF(AND(T35="Preventivo",U35="Manual"),"40%",IF(AND(T35="Detectivo",U35="Automático"),"40%",IF(AND(T35="Detectivo",U35="Manual"),"30%",IF(AND(T35="Correctivo",U35="Automático"),"35%",IF(AND(T35="Correctivo",U35="Manual"),"25%",""))))))</f>
        <v/>
      </c>
      <c r="W35" s="116"/>
      <c r="X35" s="116"/>
      <c r="Y35" s="116"/>
      <c r="Z35" s="110" t="str">
        <f>IFERROR(IF(AND(S34="Probabilidad",S35="Probabilidad"),(AB34-(+AB34*V35)),IF(AND(S34="Impacto",S35="Probabilidad"),(K34-(+K34*V35)),IF(S35="Impacto",AB34,""))),"")</f>
        <v/>
      </c>
      <c r="AA35" s="121" t="str">
        <f t="shared" ref="AA35:AA39" si="49">IFERROR(IF(Z35="","",IF(Z35&lt;=0.2,"Muy Baja",IF(Z35&lt;=0.4,"Baja",IF(Z35&lt;=0.6,"Media",IF(Z35&lt;=0.8,"Alta","Muy Alta"))))),"")</f>
        <v/>
      </c>
      <c r="AB35" s="122" t="str">
        <f>+Z35</f>
        <v/>
      </c>
      <c r="AC35" s="121" t="str">
        <f t="shared" ref="AC35:AC39" si="50">IFERROR(IF(AD35="","",IF(AD35&lt;=0.2,"Leve",IF(AD35&lt;=0.4,"Menor",IF(AD35&lt;=0.6,"Moderado",IF(AD35&lt;=0.8,"Mayor","Catastrófico"))))),"")</f>
        <v/>
      </c>
      <c r="AD35" s="125" t="str">
        <f>IFERROR(IF(AND(S34="Impacto",S35="Impacto"),(AD34-(+AD34*V35)),IF(AND(S34="Probabilidad",S35="Impacto"),(O34-(+O34*V35)),IF(S35="Probabilidad",AD34,""))),"")</f>
        <v/>
      </c>
      <c r="AE35" s="123" t="str">
        <f t="shared" ref="AE35:AE39" si="51">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24"/>
      <c r="AG35" s="111"/>
      <c r="AH35" s="112"/>
      <c r="AI35" s="113"/>
      <c r="AJ35" s="113"/>
      <c r="AK35" s="111"/>
      <c r="AL35" s="112"/>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x14ac:dyDescent="0.3">
      <c r="A36" s="217"/>
      <c r="B36" s="220"/>
      <c r="C36" s="220"/>
      <c r="D36" s="235"/>
      <c r="E36" s="146"/>
      <c r="F36" s="237"/>
      <c r="G36" s="147"/>
      <c r="H36" s="239"/>
      <c r="I36" s="226"/>
      <c r="J36" s="229"/>
      <c r="K36" s="211"/>
      <c r="L36" s="232"/>
      <c r="M36" s="211">
        <f ca="1">IF(NOT(ISERROR(MATCH(L36,_xlfn.ANCHORARRAY(F47),0))),K49&amp;"Por favor no seleccionar los criterios de impacto",L36)</f>
        <v>0</v>
      </c>
      <c r="N36" s="229"/>
      <c r="O36" s="211"/>
      <c r="P36" s="214"/>
      <c r="Q36" s="107">
        <v>3</v>
      </c>
      <c r="R36" s="114"/>
      <c r="S36" s="109" t="str">
        <f t="shared" ref="S36:S39" si="52">IF(OR(T36="Preventivo",T36="Detectivo"),"Probabilidad",IF(T36="Correctivo","Impacto",""))</f>
        <v/>
      </c>
      <c r="T36" s="116"/>
      <c r="U36" s="116"/>
      <c r="V36" s="117" t="str">
        <f t="shared" si="48"/>
        <v/>
      </c>
      <c r="W36" s="116"/>
      <c r="X36" s="116"/>
      <c r="Y36" s="116"/>
      <c r="Z36" s="110" t="str">
        <f>IFERROR(IF(AND(S35="Probabilidad",S36="Probabilidad"),(AB35-(+AB35*V36)),IF(AND(S35="Impacto",S36="Probabilidad"),(AB34-(+AB34*V36)),IF(S36="Impacto",AB35,""))),"")</f>
        <v/>
      </c>
      <c r="AA36" s="121" t="str">
        <f t="shared" si="49"/>
        <v/>
      </c>
      <c r="AB36" s="122" t="str">
        <f t="shared" ref="AB36:AB39" si="53">+Z36</f>
        <v/>
      </c>
      <c r="AC36" s="121" t="str">
        <f t="shared" si="50"/>
        <v/>
      </c>
      <c r="AD36" s="125" t="str">
        <f t="shared" ref="AD36:AD39" si="54">IFERROR(IF(AND(S35="Impacto",S36="Impacto"),(AD35-(+AD35*V36)),IF(AND(S35="Probabilidad",S36="Impacto"),(AD34-(+AD34*V36)),IF(S36="Probabilidad",AD35,""))),"")</f>
        <v/>
      </c>
      <c r="AE36" s="123" t="str">
        <f t="shared" si="51"/>
        <v/>
      </c>
      <c r="AF36" s="124"/>
      <c r="AG36" s="111"/>
      <c r="AH36" s="112"/>
      <c r="AI36" s="113"/>
      <c r="AJ36" s="113"/>
      <c r="AK36" s="111"/>
      <c r="AL36" s="112"/>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x14ac:dyDescent="0.3">
      <c r="A37" s="217"/>
      <c r="B37" s="220"/>
      <c r="C37" s="220"/>
      <c r="D37" s="235"/>
      <c r="E37" s="146"/>
      <c r="F37" s="237"/>
      <c r="G37" s="147"/>
      <c r="H37" s="239"/>
      <c r="I37" s="226"/>
      <c r="J37" s="229"/>
      <c r="K37" s="211"/>
      <c r="L37" s="232"/>
      <c r="M37" s="211">
        <f ca="1">IF(NOT(ISERROR(MATCH(L37,_xlfn.ANCHORARRAY(F48),0))),K50&amp;"Por favor no seleccionar los criterios de impacto",L37)</f>
        <v>0</v>
      </c>
      <c r="N37" s="229"/>
      <c r="O37" s="211"/>
      <c r="P37" s="214"/>
      <c r="Q37" s="107">
        <v>4</v>
      </c>
      <c r="R37" s="108"/>
      <c r="S37" s="109" t="str">
        <f t="shared" si="52"/>
        <v/>
      </c>
      <c r="T37" s="116"/>
      <c r="U37" s="116"/>
      <c r="V37" s="117" t="str">
        <f t="shared" si="48"/>
        <v/>
      </c>
      <c r="W37" s="116"/>
      <c r="X37" s="116"/>
      <c r="Y37" s="116"/>
      <c r="Z37" s="110" t="str">
        <f t="shared" ref="Z37:Z39" si="55">IFERROR(IF(AND(S36="Probabilidad",S37="Probabilidad"),(AB36-(+AB36*V37)),IF(AND(S36="Impacto",S37="Probabilidad"),(AB35-(+AB35*V37)),IF(S37="Impacto",AB36,""))),"")</f>
        <v/>
      </c>
      <c r="AA37" s="121" t="str">
        <f t="shared" si="49"/>
        <v/>
      </c>
      <c r="AB37" s="122" t="str">
        <f t="shared" si="53"/>
        <v/>
      </c>
      <c r="AC37" s="121" t="str">
        <f t="shared" si="50"/>
        <v/>
      </c>
      <c r="AD37" s="125" t="str">
        <f t="shared" si="54"/>
        <v/>
      </c>
      <c r="AE37" s="123" t="str">
        <f t="shared" si="51"/>
        <v/>
      </c>
      <c r="AF37" s="124"/>
      <c r="AG37" s="111"/>
      <c r="AH37" s="112"/>
      <c r="AI37" s="113"/>
      <c r="AJ37" s="113"/>
      <c r="AK37" s="111"/>
      <c r="AL37" s="112"/>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x14ac:dyDescent="0.3">
      <c r="A38" s="217"/>
      <c r="B38" s="220"/>
      <c r="C38" s="220"/>
      <c r="D38" s="235"/>
      <c r="E38" s="146"/>
      <c r="F38" s="237"/>
      <c r="G38" s="147"/>
      <c r="H38" s="239"/>
      <c r="I38" s="226"/>
      <c r="J38" s="229"/>
      <c r="K38" s="211"/>
      <c r="L38" s="232"/>
      <c r="M38" s="211">
        <f ca="1">IF(NOT(ISERROR(MATCH(L38,_xlfn.ANCHORARRAY(F49),0))),K51&amp;"Por favor no seleccionar los criterios de impacto",L38)</f>
        <v>0</v>
      </c>
      <c r="N38" s="229"/>
      <c r="O38" s="211"/>
      <c r="P38" s="214"/>
      <c r="Q38" s="107">
        <v>5</v>
      </c>
      <c r="R38" s="108"/>
      <c r="S38" s="109" t="str">
        <f t="shared" si="52"/>
        <v/>
      </c>
      <c r="T38" s="116"/>
      <c r="U38" s="116"/>
      <c r="V38" s="117" t="str">
        <f t="shared" si="48"/>
        <v/>
      </c>
      <c r="W38" s="116"/>
      <c r="X38" s="116"/>
      <c r="Y38" s="116"/>
      <c r="Z38" s="110" t="str">
        <f t="shared" si="55"/>
        <v/>
      </c>
      <c r="AA38" s="121" t="str">
        <f t="shared" si="49"/>
        <v/>
      </c>
      <c r="AB38" s="122" t="str">
        <f t="shared" si="53"/>
        <v/>
      </c>
      <c r="AC38" s="121" t="str">
        <f t="shared" si="50"/>
        <v/>
      </c>
      <c r="AD38" s="125" t="str">
        <f t="shared" si="54"/>
        <v/>
      </c>
      <c r="AE38" s="123" t="str">
        <f t="shared" si="51"/>
        <v/>
      </c>
      <c r="AF38" s="124"/>
      <c r="AG38" s="111"/>
      <c r="AH38" s="112"/>
      <c r="AI38" s="113"/>
      <c r="AJ38" s="113"/>
      <c r="AK38" s="111"/>
      <c r="AL38" s="112"/>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x14ac:dyDescent="0.3">
      <c r="A39" s="218"/>
      <c r="B39" s="221"/>
      <c r="C39" s="221"/>
      <c r="D39" s="236"/>
      <c r="E39" s="146"/>
      <c r="F39" s="237"/>
      <c r="G39" s="147"/>
      <c r="H39" s="240"/>
      <c r="I39" s="227"/>
      <c r="J39" s="230"/>
      <c r="K39" s="212"/>
      <c r="L39" s="233"/>
      <c r="M39" s="212">
        <f ca="1">IF(NOT(ISERROR(MATCH(L39,_xlfn.ANCHORARRAY(F50),0))),K52&amp;"Por favor no seleccionar los criterios de impacto",L39)</f>
        <v>0</v>
      </c>
      <c r="N39" s="230"/>
      <c r="O39" s="212"/>
      <c r="P39" s="215"/>
      <c r="Q39" s="107">
        <v>6</v>
      </c>
      <c r="R39" s="108"/>
      <c r="S39" s="109" t="str">
        <f t="shared" si="52"/>
        <v/>
      </c>
      <c r="T39" s="116"/>
      <c r="U39" s="116"/>
      <c r="V39" s="117" t="str">
        <f t="shared" si="48"/>
        <v/>
      </c>
      <c r="W39" s="116"/>
      <c r="X39" s="116"/>
      <c r="Y39" s="116"/>
      <c r="Z39" s="110" t="str">
        <f t="shared" si="55"/>
        <v/>
      </c>
      <c r="AA39" s="121" t="str">
        <f t="shared" si="49"/>
        <v/>
      </c>
      <c r="AB39" s="122" t="str">
        <f t="shared" si="53"/>
        <v/>
      </c>
      <c r="AC39" s="121" t="str">
        <f t="shared" si="50"/>
        <v/>
      </c>
      <c r="AD39" s="125" t="str">
        <f t="shared" si="54"/>
        <v/>
      </c>
      <c r="AE39" s="123" t="str">
        <f t="shared" si="51"/>
        <v/>
      </c>
      <c r="AF39" s="124"/>
      <c r="AG39" s="111"/>
      <c r="AH39" s="112"/>
      <c r="AI39" s="113"/>
      <c r="AJ39" s="113"/>
      <c r="AK39" s="111"/>
      <c r="AL39" s="112"/>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x14ac:dyDescent="0.3">
      <c r="A40" s="216">
        <v>6</v>
      </c>
      <c r="B40" s="219"/>
      <c r="C40" s="219"/>
      <c r="D40" s="234"/>
      <c r="E40" s="146"/>
      <c r="F40" s="237"/>
      <c r="G40" s="147"/>
      <c r="H40" s="238"/>
      <c r="I40" s="225"/>
      <c r="J40" s="228" t="str">
        <f t="shared" ref="J40" si="56">IF(I40&lt;=0,"",IF(I40&lt;=2,"Muy Baja",IF(I40&lt;=24,"Baja",IF(I40&lt;=500,"Media",IF(I40&lt;=5000,"Alta","Muy Alta")))))</f>
        <v/>
      </c>
      <c r="K40" s="210" t="str">
        <f t="shared" ref="K40" si="57">IF(J40="","",IF(J40="Muy Baja",0.2,IF(J40="Baja",0.4,IF(J40="Media",0.6,IF(J40="Alta",0.8,IF(J40="Muy Alta",1,))))))</f>
        <v/>
      </c>
      <c r="L40" s="231"/>
      <c r="M40" s="210">
        <f ca="1">IF(NOT(ISERROR(MATCH(L40,'Tabla Impacto'!$B$221:$B$223,0))),'Tabla Impacto'!$F$223&amp;"Por favor no seleccionar los criterios de impacto(Afectación Económica o presupuestal y Pérdida Reputacional)",L40)</f>
        <v>0</v>
      </c>
      <c r="N40" s="228" t="str">
        <f ca="1">IF(OR(M40='Tabla Impacto'!$C$11,M40='Tabla Impacto'!$D$11),"Leve",IF(OR(M40='Tabla Impacto'!$C$12,M40='Tabla Impacto'!$D$12),"Menor",IF(OR(M40='Tabla Impacto'!$C$13,M40='Tabla Impacto'!$D$13),"Moderado",IF(OR(M40='Tabla Impacto'!$C$14,M40='Tabla Impacto'!$D$14),"Mayor",IF(OR(M40='Tabla Impacto'!$C$15,M40='Tabla Impacto'!$D$15),"Catastrófico","")))))</f>
        <v/>
      </c>
      <c r="O40" s="210" t="str">
        <f t="shared" ref="O40" ca="1" si="58">IF(N40="","",IF(N40="Leve",0.2,IF(N40="Menor",0.4,IF(N40="Moderado",0.6,IF(N40="Mayor",0.8,IF(N40="Catastrófico",1,))))))</f>
        <v/>
      </c>
      <c r="P40" s="213" t="str">
        <f t="shared" ref="P40" ca="1" si="59">IF(OR(AND(J40="Muy Baja",N40="Leve"),AND(J40="Muy Baja",N40="Menor"),AND(J40="Baja",N40="Leve")),"Bajo",IF(OR(AND(J40="Muy baja",N40="Moderado"),AND(J40="Baja",N40="Menor"),AND(J40="Baja",N40="Moderado"),AND(J40="Media",N40="Leve"),AND(J40="Media",N40="Menor"),AND(J40="Media",N40="Moderado"),AND(J40="Alta",N40="Leve"),AND(J40="Alta",N40="Menor")),"Moderado",IF(OR(AND(J40="Muy Baja",N40="Mayor"),AND(J40="Baja",N40="Mayor"),AND(J40="Media",N40="Mayor"),AND(J40="Alta",N40="Moderado"),AND(J40="Alta",N40="Mayor"),AND(J40="Muy Alta",N40="Leve"),AND(J40="Muy Alta",N40="Menor"),AND(J40="Muy Alta",N40="Moderado"),AND(J40="Muy Alta",N40="Mayor")),"Alto",IF(OR(AND(J40="Muy Baja",N40="Catastrófico"),AND(J40="Baja",N40="Catastrófico"),AND(J40="Media",N40="Catastrófico"),AND(J40="Alta",N40="Catastrófico"),AND(J40="Muy Alta",N40="Catastrófico")),"Extremo",""))))</f>
        <v/>
      </c>
      <c r="Q40" s="107">
        <v>1</v>
      </c>
      <c r="R40" s="108"/>
      <c r="S40" s="109" t="str">
        <f>IF(OR(T40="Preventivo",T40="Detectivo"),"Probabilidad",IF(T40="Correctivo","Impacto",""))</f>
        <v/>
      </c>
      <c r="T40" s="116"/>
      <c r="U40" s="116"/>
      <c r="V40" s="117" t="str">
        <f>IF(AND(T40="Preventivo",U40="Automático"),"50%",IF(AND(T40="Preventivo",U40="Manual"),"40%",IF(AND(T40="Detectivo",U40="Automático"),"40%",IF(AND(T40="Detectivo",U40="Manual"),"30%",IF(AND(T40="Correctivo",U40="Automático"),"35%",IF(AND(T40="Correctivo",U40="Manual"),"25%",""))))))</f>
        <v/>
      </c>
      <c r="W40" s="116"/>
      <c r="X40" s="116"/>
      <c r="Y40" s="116"/>
      <c r="Z40" s="110" t="str">
        <f>IFERROR(IF(S40="Probabilidad",(K40-(+K40*V40)),IF(S40="Impacto",K40,"")),"")</f>
        <v/>
      </c>
      <c r="AA40" s="121" t="str">
        <f>IFERROR(IF(Z40="","",IF(Z40&lt;=0.2,"Muy Baja",IF(Z40&lt;=0.4,"Baja",IF(Z40&lt;=0.6,"Media",IF(Z40&lt;=0.8,"Alta","Muy Alta"))))),"")</f>
        <v/>
      </c>
      <c r="AB40" s="122" t="str">
        <f>+Z40</f>
        <v/>
      </c>
      <c r="AC40" s="121" t="str">
        <f>IFERROR(IF(AD40="","",IF(AD40&lt;=0.2,"Leve",IF(AD40&lt;=0.4,"Menor",IF(AD40&lt;=0.6,"Moderado",IF(AD40&lt;=0.8,"Mayor","Catastrófico"))))),"")</f>
        <v/>
      </c>
      <c r="AD40" s="122" t="str">
        <f>IFERROR(IF(S40="Impacto",(O40-(+O40*V40)),IF(S40="Probabilidad",O40,"")),"")</f>
        <v/>
      </c>
      <c r="AE40" s="123"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24"/>
      <c r="AG40" s="111"/>
      <c r="AH40" s="112"/>
      <c r="AI40" s="113"/>
      <c r="AJ40" s="113"/>
      <c r="AK40" s="111"/>
      <c r="AL40" s="112"/>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x14ac:dyDescent="0.3">
      <c r="A41" s="217"/>
      <c r="B41" s="220"/>
      <c r="C41" s="220"/>
      <c r="D41" s="235"/>
      <c r="E41" s="146"/>
      <c r="F41" s="237"/>
      <c r="G41" s="147"/>
      <c r="H41" s="239"/>
      <c r="I41" s="226"/>
      <c r="J41" s="229"/>
      <c r="K41" s="211"/>
      <c r="L41" s="232"/>
      <c r="M41" s="211">
        <f ca="1">IF(NOT(ISERROR(MATCH(L41,_xlfn.ANCHORARRAY(F52),0))),K54&amp;"Por favor no seleccionar los criterios de impacto",L41)</f>
        <v>0</v>
      </c>
      <c r="N41" s="229"/>
      <c r="O41" s="211"/>
      <c r="P41" s="214"/>
      <c r="Q41" s="107">
        <v>2</v>
      </c>
      <c r="R41" s="108"/>
      <c r="S41" s="109" t="str">
        <f>IF(OR(T41="Preventivo",T41="Detectivo"),"Probabilidad",IF(T41="Correctivo","Impacto",""))</f>
        <v/>
      </c>
      <c r="T41" s="116"/>
      <c r="U41" s="116"/>
      <c r="V41" s="117" t="str">
        <f t="shared" ref="V41:V45" si="60">IF(AND(T41="Preventivo",U41="Automático"),"50%",IF(AND(T41="Preventivo",U41="Manual"),"40%",IF(AND(T41="Detectivo",U41="Automático"),"40%",IF(AND(T41="Detectivo",U41="Manual"),"30%",IF(AND(T41="Correctivo",U41="Automático"),"35%",IF(AND(T41="Correctivo",U41="Manual"),"25%",""))))))</f>
        <v/>
      </c>
      <c r="W41" s="116"/>
      <c r="X41" s="116"/>
      <c r="Y41" s="116"/>
      <c r="Z41" s="110" t="str">
        <f>IFERROR(IF(AND(S40="Probabilidad",S41="Probabilidad"),(AB40-(+AB40*V41)),IF(AND(S40="Impacto",S41="Probabilidad"),(K40-(+K40*V41)),IF(S41="Impacto",AB40,""))),"")</f>
        <v/>
      </c>
      <c r="AA41" s="121" t="str">
        <f t="shared" ref="AA41:AA45" si="61">IFERROR(IF(Z41="","",IF(Z41&lt;=0.2,"Muy Baja",IF(Z41&lt;=0.4,"Baja",IF(Z41&lt;=0.6,"Media",IF(Z41&lt;=0.8,"Alta","Muy Alta"))))),"")</f>
        <v/>
      </c>
      <c r="AB41" s="122" t="str">
        <f>+Z41</f>
        <v/>
      </c>
      <c r="AC41" s="121" t="str">
        <f t="shared" ref="AC41:AC45" si="62">IFERROR(IF(AD41="","",IF(AD41&lt;=0.2,"Leve",IF(AD41&lt;=0.4,"Menor",IF(AD41&lt;=0.6,"Moderado",IF(AD41&lt;=0.8,"Mayor","Catastrófico"))))),"")</f>
        <v/>
      </c>
      <c r="AD41" s="125" t="str">
        <f>IFERROR(IF(AND(S40="Impacto",S41="Impacto"),(AD40-(+AD40*V41)),IF(AND(S40="Probabilidad",S41="Impacto"),(O40-(+O40*V41)),IF(S41="Probabilidad",AD40,""))),"")</f>
        <v/>
      </c>
      <c r="AE41" s="123" t="str">
        <f t="shared" ref="AE41:AE45" si="63">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24"/>
      <c r="AG41" s="111"/>
      <c r="AH41" s="112"/>
      <c r="AI41" s="113"/>
      <c r="AJ41" s="113"/>
      <c r="AK41" s="111"/>
      <c r="AL41" s="112"/>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x14ac:dyDescent="0.3">
      <c r="A42" s="217"/>
      <c r="B42" s="220"/>
      <c r="C42" s="220"/>
      <c r="D42" s="235"/>
      <c r="E42" s="146"/>
      <c r="F42" s="237"/>
      <c r="G42" s="147"/>
      <c r="H42" s="239"/>
      <c r="I42" s="226"/>
      <c r="J42" s="229"/>
      <c r="K42" s="211"/>
      <c r="L42" s="232"/>
      <c r="M42" s="211">
        <f ca="1">IF(NOT(ISERROR(MATCH(L42,_xlfn.ANCHORARRAY(F53),0))),K55&amp;"Por favor no seleccionar los criterios de impacto",L42)</f>
        <v>0</v>
      </c>
      <c r="N42" s="229"/>
      <c r="O42" s="211"/>
      <c r="P42" s="214"/>
      <c r="Q42" s="107">
        <v>3</v>
      </c>
      <c r="R42" s="114"/>
      <c r="S42" s="109" t="str">
        <f t="shared" ref="S42:S45" si="64">IF(OR(T42="Preventivo",T42="Detectivo"),"Probabilidad",IF(T42="Correctivo","Impacto",""))</f>
        <v/>
      </c>
      <c r="T42" s="116"/>
      <c r="U42" s="116"/>
      <c r="V42" s="117" t="str">
        <f t="shared" si="60"/>
        <v/>
      </c>
      <c r="W42" s="116"/>
      <c r="X42" s="116"/>
      <c r="Y42" s="116"/>
      <c r="Z42" s="110" t="str">
        <f>IFERROR(IF(AND(S41="Probabilidad",S42="Probabilidad"),(AB41-(+AB41*V42)),IF(AND(S41="Impacto",S42="Probabilidad"),(AB40-(+AB40*V42)),IF(S42="Impacto",AB41,""))),"")</f>
        <v/>
      </c>
      <c r="AA42" s="121" t="str">
        <f t="shared" si="61"/>
        <v/>
      </c>
      <c r="AB42" s="122" t="str">
        <f t="shared" ref="AB42:AB45" si="65">+Z42</f>
        <v/>
      </c>
      <c r="AC42" s="121" t="str">
        <f t="shared" si="62"/>
        <v/>
      </c>
      <c r="AD42" s="125" t="str">
        <f t="shared" ref="AD42:AD45" si="66">IFERROR(IF(AND(S41="Impacto",S42="Impacto"),(AD41-(+AD41*V42)),IF(AND(S41="Probabilidad",S42="Impacto"),(AD40-(+AD40*V42)),IF(S42="Probabilidad",AD41,""))),"")</f>
        <v/>
      </c>
      <c r="AE42" s="123" t="str">
        <f t="shared" si="63"/>
        <v/>
      </c>
      <c r="AF42" s="124"/>
      <c r="AG42" s="111"/>
      <c r="AH42" s="112"/>
      <c r="AI42" s="113"/>
      <c r="AJ42" s="113"/>
      <c r="AK42" s="111"/>
      <c r="AL42" s="112"/>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x14ac:dyDescent="0.3">
      <c r="A43" s="217"/>
      <c r="B43" s="220"/>
      <c r="C43" s="220"/>
      <c r="D43" s="235"/>
      <c r="E43" s="146"/>
      <c r="F43" s="237"/>
      <c r="G43" s="147"/>
      <c r="H43" s="239"/>
      <c r="I43" s="226"/>
      <c r="J43" s="229"/>
      <c r="K43" s="211"/>
      <c r="L43" s="232"/>
      <c r="M43" s="211">
        <f ca="1">IF(NOT(ISERROR(MATCH(L43,_xlfn.ANCHORARRAY(F54),0))),K56&amp;"Por favor no seleccionar los criterios de impacto",L43)</f>
        <v>0</v>
      </c>
      <c r="N43" s="229"/>
      <c r="O43" s="211"/>
      <c r="P43" s="214"/>
      <c r="Q43" s="107">
        <v>4</v>
      </c>
      <c r="R43" s="108"/>
      <c r="S43" s="109" t="str">
        <f t="shared" si="64"/>
        <v/>
      </c>
      <c r="T43" s="116"/>
      <c r="U43" s="116"/>
      <c r="V43" s="117" t="str">
        <f t="shared" si="60"/>
        <v/>
      </c>
      <c r="W43" s="116"/>
      <c r="X43" s="116"/>
      <c r="Y43" s="116"/>
      <c r="Z43" s="110" t="str">
        <f t="shared" ref="Z43:Z45" si="67">IFERROR(IF(AND(S42="Probabilidad",S43="Probabilidad"),(AB42-(+AB42*V43)),IF(AND(S42="Impacto",S43="Probabilidad"),(AB41-(+AB41*V43)),IF(S43="Impacto",AB42,""))),"")</f>
        <v/>
      </c>
      <c r="AA43" s="121" t="str">
        <f t="shared" si="61"/>
        <v/>
      </c>
      <c r="AB43" s="122" t="str">
        <f t="shared" si="65"/>
        <v/>
      </c>
      <c r="AC43" s="121" t="str">
        <f t="shared" si="62"/>
        <v/>
      </c>
      <c r="AD43" s="125" t="str">
        <f t="shared" si="66"/>
        <v/>
      </c>
      <c r="AE43" s="123" t="str">
        <f t="shared" si="63"/>
        <v/>
      </c>
      <c r="AF43" s="124"/>
      <c r="AG43" s="111"/>
      <c r="AH43" s="112"/>
      <c r="AI43" s="113"/>
      <c r="AJ43" s="113"/>
      <c r="AK43" s="111"/>
      <c r="AL43" s="112"/>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x14ac:dyDescent="0.3">
      <c r="A44" s="217"/>
      <c r="B44" s="220"/>
      <c r="C44" s="220"/>
      <c r="D44" s="235"/>
      <c r="E44" s="146"/>
      <c r="F44" s="237"/>
      <c r="G44" s="147"/>
      <c r="H44" s="239"/>
      <c r="I44" s="226"/>
      <c r="J44" s="229"/>
      <c r="K44" s="211"/>
      <c r="L44" s="232"/>
      <c r="M44" s="211">
        <f ca="1">IF(NOT(ISERROR(MATCH(L44,_xlfn.ANCHORARRAY(F55),0))),K57&amp;"Por favor no seleccionar los criterios de impacto",L44)</f>
        <v>0</v>
      </c>
      <c r="N44" s="229"/>
      <c r="O44" s="211"/>
      <c r="P44" s="214"/>
      <c r="Q44" s="107">
        <v>5</v>
      </c>
      <c r="R44" s="108"/>
      <c r="S44" s="109" t="str">
        <f t="shared" si="64"/>
        <v/>
      </c>
      <c r="T44" s="116"/>
      <c r="U44" s="116"/>
      <c r="V44" s="117" t="str">
        <f t="shared" si="60"/>
        <v/>
      </c>
      <c r="W44" s="116"/>
      <c r="X44" s="116"/>
      <c r="Y44" s="116"/>
      <c r="Z44" s="110" t="str">
        <f t="shared" si="67"/>
        <v/>
      </c>
      <c r="AA44" s="121" t="str">
        <f t="shared" si="61"/>
        <v/>
      </c>
      <c r="AB44" s="122" t="str">
        <f t="shared" si="65"/>
        <v/>
      </c>
      <c r="AC44" s="121" t="str">
        <f t="shared" si="62"/>
        <v/>
      </c>
      <c r="AD44" s="125" t="str">
        <f t="shared" si="66"/>
        <v/>
      </c>
      <c r="AE44" s="123" t="str">
        <f t="shared" si="63"/>
        <v/>
      </c>
      <c r="AF44" s="124"/>
      <c r="AG44" s="111"/>
      <c r="AH44" s="112"/>
      <c r="AI44" s="113"/>
      <c r="AJ44" s="113"/>
      <c r="AK44" s="111"/>
      <c r="AL44" s="112"/>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x14ac:dyDescent="0.3">
      <c r="A45" s="218"/>
      <c r="B45" s="221"/>
      <c r="C45" s="221"/>
      <c r="D45" s="236"/>
      <c r="E45" s="146"/>
      <c r="F45" s="237"/>
      <c r="G45" s="147"/>
      <c r="H45" s="240"/>
      <c r="I45" s="227"/>
      <c r="J45" s="230"/>
      <c r="K45" s="212"/>
      <c r="L45" s="233"/>
      <c r="M45" s="212">
        <f ca="1">IF(NOT(ISERROR(MATCH(L45,_xlfn.ANCHORARRAY(F56),0))),K58&amp;"Por favor no seleccionar los criterios de impacto",L45)</f>
        <v>0</v>
      </c>
      <c r="N45" s="230"/>
      <c r="O45" s="212"/>
      <c r="P45" s="215"/>
      <c r="Q45" s="107">
        <v>6</v>
      </c>
      <c r="R45" s="108"/>
      <c r="S45" s="109" t="str">
        <f t="shared" si="64"/>
        <v/>
      </c>
      <c r="T45" s="116"/>
      <c r="U45" s="116"/>
      <c r="V45" s="117" t="str">
        <f t="shared" si="60"/>
        <v/>
      </c>
      <c r="W45" s="116"/>
      <c r="X45" s="116"/>
      <c r="Y45" s="116"/>
      <c r="Z45" s="110" t="str">
        <f t="shared" si="67"/>
        <v/>
      </c>
      <c r="AA45" s="121" t="str">
        <f t="shared" si="61"/>
        <v/>
      </c>
      <c r="AB45" s="122" t="str">
        <f t="shared" si="65"/>
        <v/>
      </c>
      <c r="AC45" s="121" t="str">
        <f t="shared" si="62"/>
        <v/>
      </c>
      <c r="AD45" s="125" t="str">
        <f t="shared" si="66"/>
        <v/>
      </c>
      <c r="AE45" s="123" t="str">
        <f t="shared" si="63"/>
        <v/>
      </c>
      <c r="AF45" s="124"/>
      <c r="AG45" s="111"/>
      <c r="AH45" s="112"/>
      <c r="AI45" s="113"/>
      <c r="AJ45" s="113"/>
      <c r="AK45" s="111"/>
      <c r="AL45" s="112"/>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x14ac:dyDescent="0.3">
      <c r="A46" s="216">
        <v>7</v>
      </c>
      <c r="B46" s="219"/>
      <c r="C46" s="219"/>
      <c r="D46" s="219"/>
      <c r="E46" s="129"/>
      <c r="F46" s="223"/>
      <c r="G46" s="131"/>
      <c r="H46" s="219"/>
      <c r="I46" s="225"/>
      <c r="J46" s="228" t="str">
        <f t="shared" ref="J46" si="68">IF(I46&lt;=0,"",IF(I46&lt;=2,"Muy Baja",IF(I46&lt;=24,"Baja",IF(I46&lt;=500,"Media",IF(I46&lt;=5000,"Alta","Muy Alta")))))</f>
        <v/>
      </c>
      <c r="K46" s="210" t="str">
        <f t="shared" ref="K46" si="69">IF(J46="","",IF(J46="Muy Baja",0.2,IF(J46="Baja",0.4,IF(J46="Media",0.6,IF(J46="Alta",0.8,IF(J46="Muy Alta",1,))))))</f>
        <v/>
      </c>
      <c r="L46" s="231"/>
      <c r="M46" s="210">
        <f ca="1">IF(NOT(ISERROR(MATCH(L46,'Tabla Impacto'!$B$221:$B$223,0))),'Tabla Impacto'!$F$223&amp;"Por favor no seleccionar los criterios de impacto(Afectación Económica o presupuestal y Pérdida Reputacional)",L46)</f>
        <v>0</v>
      </c>
      <c r="N46" s="228" t="str">
        <f ca="1">IF(OR(M46='Tabla Impacto'!$C$11,M46='Tabla Impacto'!$D$11),"Leve",IF(OR(M46='Tabla Impacto'!$C$12,M46='Tabla Impacto'!$D$12),"Menor",IF(OR(M46='Tabla Impacto'!$C$13,M46='Tabla Impacto'!$D$13),"Moderado",IF(OR(M46='Tabla Impacto'!$C$14,M46='Tabla Impacto'!$D$14),"Mayor",IF(OR(M46='Tabla Impacto'!$C$15,M46='Tabla Impacto'!$D$15),"Catastrófico","")))))</f>
        <v/>
      </c>
      <c r="O46" s="210" t="str">
        <f t="shared" ref="O46" ca="1" si="70">IF(N46="","",IF(N46="Leve",0.2,IF(N46="Menor",0.4,IF(N46="Moderado",0.6,IF(N46="Mayor",0.8,IF(N46="Catastrófico",1,))))))</f>
        <v/>
      </c>
      <c r="P46" s="213" t="str">
        <f t="shared" ref="P46" ca="1" si="71">IF(OR(AND(J46="Muy Baja",N46="Leve"),AND(J46="Muy Baja",N46="Menor"),AND(J46="Baja",N46="Leve")),"Bajo",IF(OR(AND(J46="Muy baja",N46="Moderado"),AND(J46="Baja",N46="Menor"),AND(J46="Baja",N46="Moderado"),AND(J46="Media",N46="Leve"),AND(J46="Media",N46="Menor"),AND(J46="Media",N46="Moderado"),AND(J46="Alta",N46="Leve"),AND(J46="Alta",N46="Menor")),"Moderado",IF(OR(AND(J46="Muy Baja",N46="Mayor"),AND(J46="Baja",N46="Mayor"),AND(J46="Media",N46="Mayor"),AND(J46="Alta",N46="Moderado"),AND(J46="Alta",N46="Mayor"),AND(J46="Muy Alta",N46="Leve"),AND(J46="Muy Alta",N46="Menor"),AND(J46="Muy Alta",N46="Moderado"),AND(J46="Muy Alta",N46="Mayor")),"Alto",IF(OR(AND(J46="Muy Baja",N46="Catastrófico"),AND(J46="Baja",N46="Catastrófico"),AND(J46="Media",N46="Catastrófico"),AND(J46="Alta",N46="Catastrófico"),AND(J46="Muy Alta",N46="Catastrófico")),"Extremo",""))))</f>
        <v/>
      </c>
      <c r="Q46" s="107">
        <v>1</v>
      </c>
      <c r="R46" s="108"/>
      <c r="S46" s="109" t="str">
        <f>IF(OR(T46="Preventivo",T46="Detectivo"),"Probabilidad",IF(T46="Correctivo","Impacto",""))</f>
        <v/>
      </c>
      <c r="T46" s="116"/>
      <c r="U46" s="116"/>
      <c r="V46" s="117" t="str">
        <f>IF(AND(T46="Preventivo",U46="Automático"),"50%",IF(AND(T46="Preventivo",U46="Manual"),"40%",IF(AND(T46="Detectivo",U46="Automático"),"40%",IF(AND(T46="Detectivo",U46="Manual"),"30%",IF(AND(T46="Correctivo",U46="Automático"),"35%",IF(AND(T46="Correctivo",U46="Manual"),"25%",""))))))</f>
        <v/>
      </c>
      <c r="W46" s="116"/>
      <c r="X46" s="116"/>
      <c r="Y46" s="116"/>
      <c r="Z46" s="110" t="str">
        <f>IFERROR(IF(S46="Probabilidad",(K46-(+K46*V46)),IF(S46="Impacto",K46,"")),"")</f>
        <v/>
      </c>
      <c r="AA46" s="121" t="str">
        <f>IFERROR(IF(Z46="","",IF(Z46&lt;=0.2,"Muy Baja",IF(Z46&lt;=0.4,"Baja",IF(Z46&lt;=0.6,"Media",IF(Z46&lt;=0.8,"Alta","Muy Alta"))))),"")</f>
        <v/>
      </c>
      <c r="AB46" s="122" t="str">
        <f>+Z46</f>
        <v/>
      </c>
      <c r="AC46" s="121" t="str">
        <f>IFERROR(IF(AD46="","",IF(AD46&lt;=0.2,"Leve",IF(AD46&lt;=0.4,"Menor",IF(AD46&lt;=0.6,"Moderado",IF(AD46&lt;=0.8,"Mayor","Catastrófico"))))),"")</f>
        <v/>
      </c>
      <c r="AD46" s="122" t="str">
        <f>IFERROR(IF(S46="Impacto",(O46-(+O46*V46)),IF(S46="Probabilidad",O46,"")),"")</f>
        <v/>
      </c>
      <c r="AE46" s="123"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24"/>
      <c r="AG46" s="111"/>
      <c r="AH46" s="112"/>
      <c r="AI46" s="113"/>
      <c r="AJ46" s="113"/>
      <c r="AK46" s="111"/>
      <c r="AL46" s="112"/>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x14ac:dyDescent="0.3">
      <c r="A47" s="217"/>
      <c r="B47" s="220"/>
      <c r="C47" s="220"/>
      <c r="D47" s="220"/>
      <c r="E47" s="127"/>
      <c r="F47" s="223"/>
      <c r="G47" s="131"/>
      <c r="H47" s="220"/>
      <c r="I47" s="226"/>
      <c r="J47" s="229"/>
      <c r="K47" s="211"/>
      <c r="L47" s="232"/>
      <c r="M47" s="211">
        <f ca="1">IF(NOT(ISERROR(MATCH(L47,_xlfn.ANCHORARRAY(F58),0))),K60&amp;"Por favor no seleccionar los criterios de impacto",L47)</f>
        <v>0</v>
      </c>
      <c r="N47" s="229"/>
      <c r="O47" s="211"/>
      <c r="P47" s="214"/>
      <c r="Q47" s="107">
        <v>2</v>
      </c>
      <c r="R47" s="108"/>
      <c r="S47" s="109" t="str">
        <f>IF(OR(T47="Preventivo",T47="Detectivo"),"Probabilidad",IF(T47="Correctivo","Impacto",""))</f>
        <v/>
      </c>
      <c r="T47" s="116"/>
      <c r="U47" s="116"/>
      <c r="V47" s="117" t="str">
        <f t="shared" ref="V47:V51" si="72">IF(AND(T47="Preventivo",U47="Automático"),"50%",IF(AND(T47="Preventivo",U47="Manual"),"40%",IF(AND(T47="Detectivo",U47="Automático"),"40%",IF(AND(T47="Detectivo",U47="Manual"),"30%",IF(AND(T47="Correctivo",U47="Automático"),"35%",IF(AND(T47="Correctivo",U47="Manual"),"25%",""))))))</f>
        <v/>
      </c>
      <c r="W47" s="116"/>
      <c r="X47" s="116"/>
      <c r="Y47" s="116"/>
      <c r="Z47" s="110" t="str">
        <f>IFERROR(IF(AND(S46="Probabilidad",S47="Probabilidad"),(AB46-(+AB46*V47)),IF(AND(S46="Impacto",S47="Probabilidad"),(K46-(+K46*V47)),IF(S47="Impacto",AB46,""))),"")</f>
        <v/>
      </c>
      <c r="AA47" s="121" t="str">
        <f t="shared" ref="AA47:AA51" si="73">IFERROR(IF(Z47="","",IF(Z47&lt;=0.2,"Muy Baja",IF(Z47&lt;=0.4,"Baja",IF(Z47&lt;=0.6,"Media",IF(Z47&lt;=0.8,"Alta","Muy Alta"))))),"")</f>
        <v/>
      </c>
      <c r="AB47" s="122" t="str">
        <f>+Z47</f>
        <v/>
      </c>
      <c r="AC47" s="121" t="str">
        <f t="shared" ref="AC47:AC51" si="74">IFERROR(IF(AD47="","",IF(AD47&lt;=0.2,"Leve",IF(AD47&lt;=0.4,"Menor",IF(AD47&lt;=0.6,"Moderado",IF(AD47&lt;=0.8,"Mayor","Catastrófico"))))),"")</f>
        <v/>
      </c>
      <c r="AD47" s="125" t="str">
        <f>IFERROR(IF(AND(S46="Impacto",S47="Impacto"),(AD46-(+AD46*V47)),IF(AND(S46="Probabilidad",S47="Impacto"),(O46-(+O46*V47)),IF(S47="Probabilidad",AD46,""))),"")</f>
        <v/>
      </c>
      <c r="AE47" s="123" t="str">
        <f t="shared" ref="AE47:AE51" si="75">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24"/>
      <c r="AG47" s="111"/>
      <c r="AH47" s="112"/>
      <c r="AI47" s="113"/>
      <c r="AJ47" s="113"/>
      <c r="AK47" s="111"/>
      <c r="AL47" s="112"/>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x14ac:dyDescent="0.3">
      <c r="A48" s="217"/>
      <c r="B48" s="220"/>
      <c r="C48" s="220"/>
      <c r="D48" s="220"/>
      <c r="E48" s="127"/>
      <c r="F48" s="223"/>
      <c r="G48" s="131"/>
      <c r="H48" s="220"/>
      <c r="I48" s="226"/>
      <c r="J48" s="229"/>
      <c r="K48" s="211"/>
      <c r="L48" s="232"/>
      <c r="M48" s="211">
        <f ca="1">IF(NOT(ISERROR(MATCH(L48,_xlfn.ANCHORARRAY(F59),0))),K61&amp;"Por favor no seleccionar los criterios de impacto",L48)</f>
        <v>0</v>
      </c>
      <c r="N48" s="229"/>
      <c r="O48" s="211"/>
      <c r="P48" s="214"/>
      <c r="Q48" s="107">
        <v>3</v>
      </c>
      <c r="R48" s="114"/>
      <c r="S48" s="109" t="str">
        <f t="shared" ref="S48:S51" si="76">IF(OR(T48="Preventivo",T48="Detectivo"),"Probabilidad",IF(T48="Correctivo","Impacto",""))</f>
        <v/>
      </c>
      <c r="T48" s="116"/>
      <c r="U48" s="116"/>
      <c r="V48" s="117" t="str">
        <f t="shared" si="72"/>
        <v/>
      </c>
      <c r="W48" s="116"/>
      <c r="X48" s="116"/>
      <c r="Y48" s="116"/>
      <c r="Z48" s="110" t="str">
        <f>IFERROR(IF(AND(S47="Probabilidad",S48="Probabilidad"),(AB47-(+AB47*V48)),IF(AND(S47="Impacto",S48="Probabilidad"),(AB46-(+AB46*V48)),IF(S48="Impacto",AB47,""))),"")</f>
        <v/>
      </c>
      <c r="AA48" s="121" t="str">
        <f t="shared" si="73"/>
        <v/>
      </c>
      <c r="AB48" s="122" t="str">
        <f t="shared" ref="AB48:AB51" si="77">+Z48</f>
        <v/>
      </c>
      <c r="AC48" s="121" t="str">
        <f t="shared" si="74"/>
        <v/>
      </c>
      <c r="AD48" s="125" t="str">
        <f t="shared" ref="AD48:AD51" si="78">IFERROR(IF(AND(S47="Impacto",S48="Impacto"),(AD47-(+AD47*V48)),IF(AND(S47="Probabilidad",S48="Impacto"),(AD46-(+AD46*V48)),IF(S48="Probabilidad",AD47,""))),"")</f>
        <v/>
      </c>
      <c r="AE48" s="123" t="str">
        <f t="shared" si="75"/>
        <v/>
      </c>
      <c r="AF48" s="124"/>
      <c r="AG48" s="111"/>
      <c r="AH48" s="112"/>
      <c r="AI48" s="113"/>
      <c r="AJ48" s="113"/>
      <c r="AK48" s="111"/>
      <c r="AL48" s="112"/>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x14ac:dyDescent="0.3">
      <c r="A49" s="217"/>
      <c r="B49" s="220"/>
      <c r="C49" s="220"/>
      <c r="D49" s="220"/>
      <c r="E49" s="127"/>
      <c r="F49" s="223"/>
      <c r="G49" s="131"/>
      <c r="H49" s="220"/>
      <c r="I49" s="226"/>
      <c r="J49" s="229"/>
      <c r="K49" s="211"/>
      <c r="L49" s="232"/>
      <c r="M49" s="211">
        <f ca="1">IF(NOT(ISERROR(MATCH(L49,_xlfn.ANCHORARRAY(F60),0))),K62&amp;"Por favor no seleccionar los criterios de impacto",L49)</f>
        <v>0</v>
      </c>
      <c r="N49" s="229"/>
      <c r="O49" s="211"/>
      <c r="P49" s="214"/>
      <c r="Q49" s="107">
        <v>4</v>
      </c>
      <c r="R49" s="108"/>
      <c r="S49" s="109" t="str">
        <f t="shared" si="76"/>
        <v/>
      </c>
      <c r="T49" s="116"/>
      <c r="U49" s="116"/>
      <c r="V49" s="117" t="str">
        <f t="shared" si="72"/>
        <v/>
      </c>
      <c r="W49" s="116"/>
      <c r="X49" s="116"/>
      <c r="Y49" s="116"/>
      <c r="Z49" s="110" t="str">
        <f t="shared" ref="Z49:Z51" si="79">IFERROR(IF(AND(S48="Probabilidad",S49="Probabilidad"),(AB48-(+AB48*V49)),IF(AND(S48="Impacto",S49="Probabilidad"),(AB47-(+AB47*V49)),IF(S49="Impacto",AB48,""))),"")</f>
        <v/>
      </c>
      <c r="AA49" s="121" t="str">
        <f t="shared" si="73"/>
        <v/>
      </c>
      <c r="AB49" s="122" t="str">
        <f t="shared" si="77"/>
        <v/>
      </c>
      <c r="AC49" s="121" t="str">
        <f t="shared" si="74"/>
        <v/>
      </c>
      <c r="AD49" s="125" t="str">
        <f t="shared" si="78"/>
        <v/>
      </c>
      <c r="AE49" s="123" t="str">
        <f t="shared" si="75"/>
        <v/>
      </c>
      <c r="AF49" s="124"/>
      <c r="AG49" s="111"/>
      <c r="AH49" s="112"/>
      <c r="AI49" s="113"/>
      <c r="AJ49" s="113"/>
      <c r="AK49" s="111"/>
      <c r="AL49" s="112"/>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x14ac:dyDescent="0.3">
      <c r="A50" s="217"/>
      <c r="B50" s="220"/>
      <c r="C50" s="220"/>
      <c r="D50" s="220"/>
      <c r="E50" s="127"/>
      <c r="F50" s="223"/>
      <c r="G50" s="131"/>
      <c r="H50" s="220"/>
      <c r="I50" s="226"/>
      <c r="J50" s="229"/>
      <c r="K50" s="211"/>
      <c r="L50" s="232"/>
      <c r="M50" s="211">
        <f ca="1">IF(NOT(ISERROR(MATCH(L50,_xlfn.ANCHORARRAY(F61),0))),K63&amp;"Por favor no seleccionar los criterios de impacto",L50)</f>
        <v>0</v>
      </c>
      <c r="N50" s="229"/>
      <c r="O50" s="211"/>
      <c r="P50" s="214"/>
      <c r="Q50" s="107">
        <v>5</v>
      </c>
      <c r="R50" s="108"/>
      <c r="S50" s="109" t="str">
        <f t="shared" si="76"/>
        <v/>
      </c>
      <c r="T50" s="116"/>
      <c r="U50" s="116"/>
      <c r="V50" s="117" t="str">
        <f t="shared" si="72"/>
        <v/>
      </c>
      <c r="W50" s="116"/>
      <c r="X50" s="116"/>
      <c r="Y50" s="116"/>
      <c r="Z50" s="110" t="str">
        <f t="shared" si="79"/>
        <v/>
      </c>
      <c r="AA50" s="121" t="str">
        <f t="shared" si="73"/>
        <v/>
      </c>
      <c r="AB50" s="122" t="str">
        <f t="shared" si="77"/>
        <v/>
      </c>
      <c r="AC50" s="121" t="str">
        <f t="shared" si="74"/>
        <v/>
      </c>
      <c r="AD50" s="125" t="str">
        <f t="shared" si="78"/>
        <v/>
      </c>
      <c r="AE50" s="123" t="str">
        <f t="shared" si="75"/>
        <v/>
      </c>
      <c r="AF50" s="124"/>
      <c r="AG50" s="111"/>
      <c r="AH50" s="112"/>
      <c r="AI50" s="113"/>
      <c r="AJ50" s="113"/>
      <c r="AK50" s="111"/>
      <c r="AL50" s="112"/>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x14ac:dyDescent="0.3">
      <c r="A51" s="218"/>
      <c r="B51" s="221"/>
      <c r="C51" s="221"/>
      <c r="D51" s="221"/>
      <c r="E51" s="128"/>
      <c r="F51" s="224"/>
      <c r="G51" s="132"/>
      <c r="H51" s="221"/>
      <c r="I51" s="227"/>
      <c r="J51" s="230"/>
      <c r="K51" s="212"/>
      <c r="L51" s="233"/>
      <c r="M51" s="212">
        <f ca="1">IF(NOT(ISERROR(MATCH(L51,_xlfn.ANCHORARRAY(F62),0))),K64&amp;"Por favor no seleccionar los criterios de impacto",L51)</f>
        <v>0</v>
      </c>
      <c r="N51" s="230"/>
      <c r="O51" s="212"/>
      <c r="P51" s="215"/>
      <c r="Q51" s="107">
        <v>6</v>
      </c>
      <c r="R51" s="108"/>
      <c r="S51" s="109" t="str">
        <f t="shared" si="76"/>
        <v/>
      </c>
      <c r="T51" s="116"/>
      <c r="U51" s="116"/>
      <c r="V51" s="117" t="str">
        <f t="shared" si="72"/>
        <v/>
      </c>
      <c r="W51" s="116"/>
      <c r="X51" s="116"/>
      <c r="Y51" s="116"/>
      <c r="Z51" s="110" t="str">
        <f t="shared" si="79"/>
        <v/>
      </c>
      <c r="AA51" s="121" t="str">
        <f t="shared" si="73"/>
        <v/>
      </c>
      <c r="AB51" s="122" t="str">
        <f t="shared" si="77"/>
        <v/>
      </c>
      <c r="AC51" s="121" t="str">
        <f t="shared" si="74"/>
        <v/>
      </c>
      <c r="AD51" s="125" t="str">
        <f t="shared" si="78"/>
        <v/>
      </c>
      <c r="AE51" s="123" t="str">
        <f t="shared" si="75"/>
        <v/>
      </c>
      <c r="AF51" s="124"/>
      <c r="AG51" s="111"/>
      <c r="AH51" s="112"/>
      <c r="AI51" s="113"/>
      <c r="AJ51" s="113"/>
      <c r="AK51" s="111"/>
      <c r="AL51" s="112"/>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x14ac:dyDescent="0.3">
      <c r="A52" s="216">
        <v>8</v>
      </c>
      <c r="B52" s="219"/>
      <c r="C52" s="219"/>
      <c r="D52" s="219"/>
      <c r="E52" s="126"/>
      <c r="F52" s="222"/>
      <c r="G52" s="130"/>
      <c r="H52" s="219"/>
      <c r="I52" s="225"/>
      <c r="J52" s="228" t="str">
        <f t="shared" ref="J52" si="80">IF(I52&lt;=0,"",IF(I52&lt;=2,"Muy Baja",IF(I52&lt;=24,"Baja",IF(I52&lt;=500,"Media",IF(I52&lt;=5000,"Alta","Muy Alta")))))</f>
        <v/>
      </c>
      <c r="K52" s="210" t="str">
        <f t="shared" ref="K52" si="81">IF(J52="","",IF(J52="Muy Baja",0.2,IF(J52="Baja",0.4,IF(J52="Media",0.6,IF(J52="Alta",0.8,IF(J52="Muy Alta",1,))))))</f>
        <v/>
      </c>
      <c r="L52" s="231"/>
      <c r="M52" s="210">
        <f ca="1">IF(NOT(ISERROR(MATCH(L52,'Tabla Impacto'!$B$221:$B$223,0))),'Tabla Impacto'!$F$223&amp;"Por favor no seleccionar los criterios de impacto(Afectación Económica o presupuestal y Pérdida Reputacional)",L52)</f>
        <v>0</v>
      </c>
      <c r="N52" s="228" t="str">
        <f ca="1">IF(OR(M52='Tabla Impacto'!$C$11,M52='Tabla Impacto'!$D$11),"Leve",IF(OR(M52='Tabla Impacto'!$C$12,M52='Tabla Impacto'!$D$12),"Menor",IF(OR(M52='Tabla Impacto'!$C$13,M52='Tabla Impacto'!$D$13),"Moderado",IF(OR(M52='Tabla Impacto'!$C$14,M52='Tabla Impacto'!$D$14),"Mayor",IF(OR(M52='Tabla Impacto'!$C$15,M52='Tabla Impacto'!$D$15),"Catastrófico","")))))</f>
        <v/>
      </c>
      <c r="O52" s="210" t="str">
        <f t="shared" ref="O52" ca="1" si="82">IF(N52="","",IF(N52="Leve",0.2,IF(N52="Menor",0.4,IF(N52="Moderado",0.6,IF(N52="Mayor",0.8,IF(N52="Catastrófico",1,))))))</f>
        <v/>
      </c>
      <c r="P52" s="213" t="str">
        <f t="shared" ref="P52" ca="1" si="83">IF(OR(AND(J52="Muy Baja",N52="Leve"),AND(J52="Muy Baja",N52="Menor"),AND(J52="Baja",N52="Leve")),"Bajo",IF(OR(AND(J52="Muy baja",N52="Moderado"),AND(J52="Baja",N52="Menor"),AND(J52="Baja",N52="Moderado"),AND(J52="Media",N52="Leve"),AND(J52="Media",N52="Menor"),AND(J52="Media",N52="Moderado"),AND(J52="Alta",N52="Leve"),AND(J52="Alta",N52="Menor")),"Moderado",IF(OR(AND(J52="Muy Baja",N52="Mayor"),AND(J52="Baja",N52="Mayor"),AND(J52="Media",N52="Mayor"),AND(J52="Alta",N52="Moderado"),AND(J52="Alta",N52="Mayor"),AND(J52="Muy Alta",N52="Leve"),AND(J52="Muy Alta",N52="Menor"),AND(J52="Muy Alta",N52="Moderado"),AND(J52="Muy Alta",N52="Mayor")),"Alto",IF(OR(AND(J52="Muy Baja",N52="Catastrófico"),AND(J52="Baja",N52="Catastrófico"),AND(J52="Media",N52="Catastrófico"),AND(J52="Alta",N52="Catastrófico"),AND(J52="Muy Alta",N52="Catastrófico")),"Extremo",""))))</f>
        <v/>
      </c>
      <c r="Q52" s="107">
        <v>1</v>
      </c>
      <c r="R52" s="108"/>
      <c r="S52" s="109" t="str">
        <f>IF(OR(T52="Preventivo",T52="Detectivo"),"Probabilidad",IF(T52="Correctivo","Impacto",""))</f>
        <v/>
      </c>
      <c r="T52" s="116"/>
      <c r="U52" s="116"/>
      <c r="V52" s="117" t="str">
        <f>IF(AND(T52="Preventivo",U52="Automático"),"50%",IF(AND(T52="Preventivo",U52="Manual"),"40%",IF(AND(T52="Detectivo",U52="Automático"),"40%",IF(AND(T52="Detectivo",U52="Manual"),"30%",IF(AND(T52="Correctivo",U52="Automático"),"35%",IF(AND(T52="Correctivo",U52="Manual"),"25%",""))))))</f>
        <v/>
      </c>
      <c r="W52" s="116"/>
      <c r="X52" s="116"/>
      <c r="Y52" s="116"/>
      <c r="Z52" s="110" t="str">
        <f>IFERROR(IF(S52="Probabilidad",(K52-(+K52*V52)),IF(S52="Impacto",K52,"")),"")</f>
        <v/>
      </c>
      <c r="AA52" s="121" t="str">
        <f>IFERROR(IF(Z52="","",IF(Z52&lt;=0.2,"Muy Baja",IF(Z52&lt;=0.4,"Baja",IF(Z52&lt;=0.6,"Media",IF(Z52&lt;=0.8,"Alta","Muy Alta"))))),"")</f>
        <v/>
      </c>
      <c r="AB52" s="122" t="str">
        <f>+Z52</f>
        <v/>
      </c>
      <c r="AC52" s="121" t="str">
        <f>IFERROR(IF(AD52="","",IF(AD52&lt;=0.2,"Leve",IF(AD52&lt;=0.4,"Menor",IF(AD52&lt;=0.6,"Moderado",IF(AD52&lt;=0.8,"Mayor","Catastrófico"))))),"")</f>
        <v/>
      </c>
      <c r="AD52" s="122" t="str">
        <f>IFERROR(IF(S52="Impacto",(O52-(+O52*V52)),IF(S52="Probabilidad",O52,"")),"")</f>
        <v/>
      </c>
      <c r="AE52" s="123"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24"/>
      <c r="AG52" s="111"/>
      <c r="AH52" s="112"/>
      <c r="AI52" s="113"/>
      <c r="AJ52" s="113"/>
      <c r="AK52" s="111"/>
      <c r="AL52" s="112"/>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x14ac:dyDescent="0.3">
      <c r="A53" s="217"/>
      <c r="B53" s="220"/>
      <c r="C53" s="220"/>
      <c r="D53" s="220"/>
      <c r="E53" s="127"/>
      <c r="F53" s="223"/>
      <c r="G53" s="131"/>
      <c r="H53" s="220"/>
      <c r="I53" s="226"/>
      <c r="J53" s="229"/>
      <c r="K53" s="211"/>
      <c r="L53" s="232"/>
      <c r="M53" s="211">
        <f ca="1">IF(NOT(ISERROR(MATCH(L53,_xlfn.ANCHORARRAY(F64),0))),K66&amp;"Por favor no seleccionar los criterios de impacto",L53)</f>
        <v>0</v>
      </c>
      <c r="N53" s="229"/>
      <c r="O53" s="211"/>
      <c r="P53" s="214"/>
      <c r="Q53" s="107">
        <v>2</v>
      </c>
      <c r="R53" s="108"/>
      <c r="S53" s="109" t="str">
        <f>IF(OR(T53="Preventivo",T53="Detectivo"),"Probabilidad",IF(T53="Correctivo","Impacto",""))</f>
        <v/>
      </c>
      <c r="T53" s="116"/>
      <c r="U53" s="116"/>
      <c r="V53" s="117" t="str">
        <f t="shared" ref="V53:V57" si="84">IF(AND(T53="Preventivo",U53="Automático"),"50%",IF(AND(T53="Preventivo",U53="Manual"),"40%",IF(AND(T53="Detectivo",U53="Automático"),"40%",IF(AND(T53="Detectivo",U53="Manual"),"30%",IF(AND(T53="Correctivo",U53="Automático"),"35%",IF(AND(T53="Correctivo",U53="Manual"),"25%",""))))))</f>
        <v/>
      </c>
      <c r="W53" s="116"/>
      <c r="X53" s="116"/>
      <c r="Y53" s="116"/>
      <c r="Z53" s="110" t="str">
        <f>IFERROR(IF(AND(S52="Probabilidad",S53="Probabilidad"),(AB52-(+AB52*V53)),IF(AND(S52="Impacto",S53="Probabilidad"),(K52-(+K52*V53)),IF(S53="Impacto",AB52,""))),"")</f>
        <v/>
      </c>
      <c r="AA53" s="121" t="str">
        <f t="shared" ref="AA53:AA57" si="85">IFERROR(IF(Z53="","",IF(Z53&lt;=0.2,"Muy Baja",IF(Z53&lt;=0.4,"Baja",IF(Z53&lt;=0.6,"Media",IF(Z53&lt;=0.8,"Alta","Muy Alta"))))),"")</f>
        <v/>
      </c>
      <c r="AB53" s="122" t="str">
        <f>+Z53</f>
        <v/>
      </c>
      <c r="AC53" s="121" t="str">
        <f t="shared" ref="AC53:AC57" si="86">IFERROR(IF(AD53="","",IF(AD53&lt;=0.2,"Leve",IF(AD53&lt;=0.4,"Menor",IF(AD53&lt;=0.6,"Moderado",IF(AD53&lt;=0.8,"Mayor","Catastrófico"))))),"")</f>
        <v/>
      </c>
      <c r="AD53" s="125" t="str">
        <f>IFERROR(IF(AND(S52="Impacto",S53="Impacto"),(AD52-(+AD52*V53)),IF(AND(S52="Probabilidad",S53="Impacto"),(O52-(+O52*V53)),IF(S53="Probabilidad",AD52,""))),"")</f>
        <v/>
      </c>
      <c r="AE53" s="123" t="str">
        <f t="shared" ref="AE53:AE57" si="87">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24"/>
      <c r="AG53" s="111"/>
      <c r="AH53" s="112"/>
      <c r="AI53" s="113"/>
      <c r="AJ53" s="113"/>
      <c r="AK53" s="111"/>
      <c r="AL53" s="112"/>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x14ac:dyDescent="0.3">
      <c r="A54" s="217"/>
      <c r="B54" s="220"/>
      <c r="C54" s="220"/>
      <c r="D54" s="220"/>
      <c r="E54" s="127"/>
      <c r="F54" s="223"/>
      <c r="G54" s="131"/>
      <c r="H54" s="220"/>
      <c r="I54" s="226"/>
      <c r="J54" s="229"/>
      <c r="K54" s="211"/>
      <c r="L54" s="232"/>
      <c r="M54" s="211">
        <f ca="1">IF(NOT(ISERROR(MATCH(L54,_xlfn.ANCHORARRAY(F65),0))),K67&amp;"Por favor no seleccionar los criterios de impacto",L54)</f>
        <v>0</v>
      </c>
      <c r="N54" s="229"/>
      <c r="O54" s="211"/>
      <c r="P54" s="214"/>
      <c r="Q54" s="107">
        <v>3</v>
      </c>
      <c r="R54" s="114"/>
      <c r="S54" s="109" t="str">
        <f t="shared" ref="S54:S57" si="88">IF(OR(T54="Preventivo",T54="Detectivo"),"Probabilidad",IF(T54="Correctivo","Impacto",""))</f>
        <v/>
      </c>
      <c r="T54" s="116"/>
      <c r="U54" s="116"/>
      <c r="V54" s="117" t="str">
        <f t="shared" si="84"/>
        <v/>
      </c>
      <c r="W54" s="116"/>
      <c r="X54" s="116"/>
      <c r="Y54" s="116"/>
      <c r="Z54" s="110" t="str">
        <f>IFERROR(IF(AND(S53="Probabilidad",S54="Probabilidad"),(AB53-(+AB53*V54)),IF(AND(S53="Impacto",S54="Probabilidad"),(AB52-(+AB52*V54)),IF(S54="Impacto",AB53,""))),"")</f>
        <v/>
      </c>
      <c r="AA54" s="121" t="str">
        <f t="shared" si="85"/>
        <v/>
      </c>
      <c r="AB54" s="122" t="str">
        <f t="shared" ref="AB54:AB57" si="89">+Z54</f>
        <v/>
      </c>
      <c r="AC54" s="121" t="str">
        <f t="shared" si="86"/>
        <v/>
      </c>
      <c r="AD54" s="125" t="str">
        <f t="shared" ref="AD54:AD57" si="90">IFERROR(IF(AND(S53="Impacto",S54="Impacto"),(AD53-(+AD53*V54)),IF(AND(S53="Probabilidad",S54="Impacto"),(AD52-(+AD52*V54)),IF(S54="Probabilidad",AD53,""))),"")</f>
        <v/>
      </c>
      <c r="AE54" s="123" t="str">
        <f t="shared" si="87"/>
        <v/>
      </c>
      <c r="AF54" s="124"/>
      <c r="AG54" s="111"/>
      <c r="AH54" s="112"/>
      <c r="AI54" s="113"/>
      <c r="AJ54" s="113"/>
      <c r="AK54" s="111"/>
      <c r="AL54" s="112"/>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x14ac:dyDescent="0.3">
      <c r="A55" s="217"/>
      <c r="B55" s="220"/>
      <c r="C55" s="220"/>
      <c r="D55" s="220"/>
      <c r="E55" s="127"/>
      <c r="F55" s="223"/>
      <c r="G55" s="131"/>
      <c r="H55" s="220"/>
      <c r="I55" s="226"/>
      <c r="J55" s="229"/>
      <c r="K55" s="211"/>
      <c r="L55" s="232"/>
      <c r="M55" s="211">
        <f ca="1">IF(NOT(ISERROR(MATCH(L55,_xlfn.ANCHORARRAY(F66),0))),K68&amp;"Por favor no seleccionar los criterios de impacto",L55)</f>
        <v>0</v>
      </c>
      <c r="N55" s="229"/>
      <c r="O55" s="211"/>
      <c r="P55" s="214"/>
      <c r="Q55" s="107">
        <v>4</v>
      </c>
      <c r="R55" s="108"/>
      <c r="S55" s="109" t="str">
        <f t="shared" si="88"/>
        <v/>
      </c>
      <c r="T55" s="116"/>
      <c r="U55" s="116"/>
      <c r="V55" s="117" t="str">
        <f t="shared" si="84"/>
        <v/>
      </c>
      <c r="W55" s="116"/>
      <c r="X55" s="116"/>
      <c r="Y55" s="116"/>
      <c r="Z55" s="110" t="str">
        <f t="shared" ref="Z55:Z57" si="91">IFERROR(IF(AND(S54="Probabilidad",S55="Probabilidad"),(AB54-(+AB54*V55)),IF(AND(S54="Impacto",S55="Probabilidad"),(AB53-(+AB53*V55)),IF(S55="Impacto",AB54,""))),"")</f>
        <v/>
      </c>
      <c r="AA55" s="121" t="str">
        <f t="shared" si="85"/>
        <v/>
      </c>
      <c r="AB55" s="122" t="str">
        <f t="shared" si="89"/>
        <v/>
      </c>
      <c r="AC55" s="121" t="str">
        <f t="shared" si="86"/>
        <v/>
      </c>
      <c r="AD55" s="125" t="str">
        <f t="shared" si="90"/>
        <v/>
      </c>
      <c r="AE55" s="123" t="str">
        <f t="shared" si="87"/>
        <v/>
      </c>
      <c r="AF55" s="124"/>
      <c r="AG55" s="111"/>
      <c r="AH55" s="112"/>
      <c r="AI55" s="113"/>
      <c r="AJ55" s="113"/>
      <c r="AK55" s="111"/>
      <c r="AL55" s="112"/>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x14ac:dyDescent="0.3">
      <c r="A56" s="217"/>
      <c r="B56" s="220"/>
      <c r="C56" s="220"/>
      <c r="D56" s="220"/>
      <c r="E56" s="127"/>
      <c r="F56" s="223"/>
      <c r="G56" s="131"/>
      <c r="H56" s="220"/>
      <c r="I56" s="226"/>
      <c r="J56" s="229"/>
      <c r="K56" s="211"/>
      <c r="L56" s="232"/>
      <c r="M56" s="211">
        <f ca="1">IF(NOT(ISERROR(MATCH(L56,_xlfn.ANCHORARRAY(F67),0))),K69&amp;"Por favor no seleccionar los criterios de impacto",L56)</f>
        <v>0</v>
      </c>
      <c r="N56" s="229"/>
      <c r="O56" s="211"/>
      <c r="P56" s="214"/>
      <c r="Q56" s="107">
        <v>5</v>
      </c>
      <c r="R56" s="108"/>
      <c r="S56" s="109" t="str">
        <f t="shared" si="88"/>
        <v/>
      </c>
      <c r="T56" s="116"/>
      <c r="U56" s="116"/>
      <c r="V56" s="117" t="str">
        <f t="shared" si="84"/>
        <v/>
      </c>
      <c r="W56" s="116"/>
      <c r="X56" s="116"/>
      <c r="Y56" s="116"/>
      <c r="Z56" s="110" t="str">
        <f t="shared" si="91"/>
        <v/>
      </c>
      <c r="AA56" s="121" t="str">
        <f t="shared" si="85"/>
        <v/>
      </c>
      <c r="AB56" s="122" t="str">
        <f t="shared" si="89"/>
        <v/>
      </c>
      <c r="AC56" s="121" t="str">
        <f t="shared" si="86"/>
        <v/>
      </c>
      <c r="AD56" s="125" t="str">
        <f t="shared" si="90"/>
        <v/>
      </c>
      <c r="AE56" s="123" t="str">
        <f t="shared" si="87"/>
        <v/>
      </c>
      <c r="AF56" s="124"/>
      <c r="AG56" s="111"/>
      <c r="AH56" s="112"/>
      <c r="AI56" s="113"/>
      <c r="AJ56" s="113"/>
      <c r="AK56" s="111"/>
      <c r="AL56" s="112"/>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x14ac:dyDescent="0.3">
      <c r="A57" s="218"/>
      <c r="B57" s="221"/>
      <c r="C57" s="221"/>
      <c r="D57" s="221"/>
      <c r="E57" s="128"/>
      <c r="F57" s="224"/>
      <c r="G57" s="132"/>
      <c r="H57" s="221"/>
      <c r="I57" s="227"/>
      <c r="J57" s="230"/>
      <c r="K57" s="212"/>
      <c r="L57" s="233"/>
      <c r="M57" s="212">
        <f ca="1">IF(NOT(ISERROR(MATCH(L57,_xlfn.ANCHORARRAY(F68),0))),K70&amp;"Por favor no seleccionar los criterios de impacto",L57)</f>
        <v>0</v>
      </c>
      <c r="N57" s="230"/>
      <c r="O57" s="212"/>
      <c r="P57" s="215"/>
      <c r="Q57" s="107">
        <v>6</v>
      </c>
      <c r="R57" s="108"/>
      <c r="S57" s="109" t="str">
        <f t="shared" si="88"/>
        <v/>
      </c>
      <c r="T57" s="116"/>
      <c r="U57" s="116"/>
      <c r="V57" s="117" t="str">
        <f t="shared" si="84"/>
        <v/>
      </c>
      <c r="W57" s="116"/>
      <c r="X57" s="116"/>
      <c r="Y57" s="116"/>
      <c r="Z57" s="110" t="str">
        <f t="shared" si="91"/>
        <v/>
      </c>
      <c r="AA57" s="121" t="str">
        <f t="shared" si="85"/>
        <v/>
      </c>
      <c r="AB57" s="122" t="str">
        <f t="shared" si="89"/>
        <v/>
      </c>
      <c r="AC57" s="121" t="str">
        <f t="shared" si="86"/>
        <v/>
      </c>
      <c r="AD57" s="125" t="str">
        <f t="shared" si="90"/>
        <v/>
      </c>
      <c r="AE57" s="123" t="str">
        <f t="shared" si="87"/>
        <v/>
      </c>
      <c r="AF57" s="124"/>
      <c r="AG57" s="111"/>
      <c r="AH57" s="112"/>
      <c r="AI57" s="113"/>
      <c r="AJ57" s="113"/>
      <c r="AK57" s="111"/>
      <c r="AL57" s="112"/>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x14ac:dyDescent="0.3">
      <c r="A58" s="216">
        <v>9</v>
      </c>
      <c r="B58" s="219"/>
      <c r="C58" s="219"/>
      <c r="D58" s="219"/>
      <c r="E58" s="126"/>
      <c r="F58" s="222"/>
      <c r="G58" s="130"/>
      <c r="H58" s="219"/>
      <c r="I58" s="225"/>
      <c r="J58" s="228" t="str">
        <f t="shared" ref="J58" si="92">IF(I58&lt;=0,"",IF(I58&lt;=2,"Muy Baja",IF(I58&lt;=24,"Baja",IF(I58&lt;=500,"Media",IF(I58&lt;=5000,"Alta","Muy Alta")))))</f>
        <v/>
      </c>
      <c r="K58" s="210" t="str">
        <f t="shared" ref="K58" si="93">IF(J58="","",IF(J58="Muy Baja",0.2,IF(J58="Baja",0.4,IF(J58="Media",0.6,IF(J58="Alta",0.8,IF(J58="Muy Alta",1,))))))</f>
        <v/>
      </c>
      <c r="L58" s="231"/>
      <c r="M58" s="210">
        <f ca="1">IF(NOT(ISERROR(MATCH(L58,'Tabla Impacto'!$B$221:$B$223,0))),'Tabla Impacto'!$F$223&amp;"Por favor no seleccionar los criterios de impacto(Afectación Económica o presupuestal y Pérdida Reputacional)",L58)</f>
        <v>0</v>
      </c>
      <c r="N58" s="228" t="str">
        <f ca="1">IF(OR(M58='Tabla Impacto'!$C$11,M58='Tabla Impacto'!$D$11),"Leve",IF(OR(M58='Tabla Impacto'!$C$12,M58='Tabla Impacto'!$D$12),"Menor",IF(OR(M58='Tabla Impacto'!$C$13,M58='Tabla Impacto'!$D$13),"Moderado",IF(OR(M58='Tabla Impacto'!$C$14,M58='Tabla Impacto'!$D$14),"Mayor",IF(OR(M58='Tabla Impacto'!$C$15,M58='Tabla Impacto'!$D$15),"Catastrófico","")))))</f>
        <v/>
      </c>
      <c r="O58" s="210" t="str">
        <f t="shared" ref="O58" ca="1" si="94">IF(N58="","",IF(N58="Leve",0.2,IF(N58="Menor",0.4,IF(N58="Moderado",0.6,IF(N58="Mayor",0.8,IF(N58="Catastrófico",1,))))))</f>
        <v/>
      </c>
      <c r="P58" s="213" t="str">
        <f t="shared" ref="P58" ca="1" si="95">IF(OR(AND(J58="Muy Baja",N58="Leve"),AND(J58="Muy Baja",N58="Menor"),AND(J58="Baja",N58="Leve")),"Bajo",IF(OR(AND(J58="Muy baja",N58="Moderado"),AND(J58="Baja",N58="Menor"),AND(J58="Baja",N58="Moderado"),AND(J58="Media",N58="Leve"),AND(J58="Media",N58="Menor"),AND(J58="Media",N58="Moderado"),AND(J58="Alta",N58="Leve"),AND(J58="Alta",N58="Menor")),"Moderado",IF(OR(AND(J58="Muy Baja",N58="Mayor"),AND(J58="Baja",N58="Mayor"),AND(J58="Media",N58="Mayor"),AND(J58="Alta",N58="Moderado"),AND(J58="Alta",N58="Mayor"),AND(J58="Muy Alta",N58="Leve"),AND(J58="Muy Alta",N58="Menor"),AND(J58="Muy Alta",N58="Moderado"),AND(J58="Muy Alta",N58="Mayor")),"Alto",IF(OR(AND(J58="Muy Baja",N58="Catastrófico"),AND(J58="Baja",N58="Catastrófico"),AND(J58="Media",N58="Catastrófico"),AND(J58="Alta",N58="Catastrófico"),AND(J58="Muy Alta",N58="Catastrófico")),"Extremo",""))))</f>
        <v/>
      </c>
      <c r="Q58" s="107">
        <v>1</v>
      </c>
      <c r="R58" s="108"/>
      <c r="S58" s="109" t="str">
        <f>IF(OR(T58="Preventivo",T58="Detectivo"),"Probabilidad",IF(T58="Correctivo","Impacto",""))</f>
        <v/>
      </c>
      <c r="T58" s="116"/>
      <c r="U58" s="116"/>
      <c r="V58" s="117" t="str">
        <f>IF(AND(T58="Preventivo",U58="Automático"),"50%",IF(AND(T58="Preventivo",U58="Manual"),"40%",IF(AND(T58="Detectivo",U58="Automático"),"40%",IF(AND(T58="Detectivo",U58="Manual"),"30%",IF(AND(T58="Correctivo",U58="Automático"),"35%",IF(AND(T58="Correctivo",U58="Manual"),"25%",""))))))</f>
        <v/>
      </c>
      <c r="W58" s="116"/>
      <c r="X58" s="116"/>
      <c r="Y58" s="116"/>
      <c r="Z58" s="110" t="str">
        <f>IFERROR(IF(S58="Probabilidad",(K58-(+K58*V58)),IF(S58="Impacto",K58,"")),"")</f>
        <v/>
      </c>
      <c r="AA58" s="121" t="str">
        <f>IFERROR(IF(Z58="","",IF(Z58&lt;=0.2,"Muy Baja",IF(Z58&lt;=0.4,"Baja",IF(Z58&lt;=0.6,"Media",IF(Z58&lt;=0.8,"Alta","Muy Alta"))))),"")</f>
        <v/>
      </c>
      <c r="AB58" s="122" t="str">
        <f>+Z58</f>
        <v/>
      </c>
      <c r="AC58" s="121" t="str">
        <f>IFERROR(IF(AD58="","",IF(AD58&lt;=0.2,"Leve",IF(AD58&lt;=0.4,"Menor",IF(AD58&lt;=0.6,"Moderado",IF(AD58&lt;=0.8,"Mayor","Catastrófico"))))),"")</f>
        <v/>
      </c>
      <c r="AD58" s="122" t="str">
        <f>IFERROR(IF(S58="Impacto",(O58-(+O58*V58)),IF(S58="Probabilidad",O58,"")),"")</f>
        <v/>
      </c>
      <c r="AE58" s="123"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24"/>
      <c r="AG58" s="111"/>
      <c r="AH58" s="112"/>
      <c r="AI58" s="113"/>
      <c r="AJ58" s="113"/>
      <c r="AK58" s="111"/>
      <c r="AL58" s="112"/>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x14ac:dyDescent="0.3">
      <c r="A59" s="217"/>
      <c r="B59" s="220"/>
      <c r="C59" s="220"/>
      <c r="D59" s="220"/>
      <c r="E59" s="127"/>
      <c r="F59" s="223"/>
      <c r="G59" s="131"/>
      <c r="H59" s="220"/>
      <c r="I59" s="226"/>
      <c r="J59" s="229"/>
      <c r="K59" s="211"/>
      <c r="L59" s="232"/>
      <c r="M59" s="211">
        <f ca="1">IF(NOT(ISERROR(MATCH(L59,_xlfn.ANCHORARRAY(F70),0))),K72&amp;"Por favor no seleccionar los criterios de impacto",L59)</f>
        <v>0</v>
      </c>
      <c r="N59" s="229"/>
      <c r="O59" s="211"/>
      <c r="P59" s="214"/>
      <c r="Q59" s="107">
        <v>2</v>
      </c>
      <c r="R59" s="108"/>
      <c r="S59" s="109" t="str">
        <f>IF(OR(T59="Preventivo",T59="Detectivo"),"Probabilidad",IF(T59="Correctivo","Impacto",""))</f>
        <v/>
      </c>
      <c r="T59" s="116"/>
      <c r="U59" s="116"/>
      <c r="V59" s="117" t="str">
        <f t="shared" ref="V59:V63" si="96">IF(AND(T59="Preventivo",U59="Automático"),"50%",IF(AND(T59="Preventivo",U59="Manual"),"40%",IF(AND(T59="Detectivo",U59="Automático"),"40%",IF(AND(T59="Detectivo",U59="Manual"),"30%",IF(AND(T59="Correctivo",U59="Automático"),"35%",IF(AND(T59="Correctivo",U59="Manual"),"25%",""))))))</f>
        <v/>
      </c>
      <c r="W59" s="116"/>
      <c r="X59" s="116"/>
      <c r="Y59" s="116"/>
      <c r="Z59" s="110" t="str">
        <f>IFERROR(IF(AND(S58="Probabilidad",S59="Probabilidad"),(AB58-(+AB58*V59)),IF(AND(S58="Impacto",S59="Probabilidad"),(K58-(+K58*V59)),IF(S59="Impacto",AB58,""))),"")</f>
        <v/>
      </c>
      <c r="AA59" s="121" t="str">
        <f t="shared" ref="AA59:AA63" si="97">IFERROR(IF(Z59="","",IF(Z59&lt;=0.2,"Muy Baja",IF(Z59&lt;=0.4,"Baja",IF(Z59&lt;=0.6,"Media",IF(Z59&lt;=0.8,"Alta","Muy Alta"))))),"")</f>
        <v/>
      </c>
      <c r="AB59" s="122" t="str">
        <f>+Z59</f>
        <v/>
      </c>
      <c r="AC59" s="121" t="str">
        <f t="shared" ref="AC59:AC63" si="98">IFERROR(IF(AD59="","",IF(AD59&lt;=0.2,"Leve",IF(AD59&lt;=0.4,"Menor",IF(AD59&lt;=0.6,"Moderado",IF(AD59&lt;=0.8,"Mayor","Catastrófico"))))),"")</f>
        <v/>
      </c>
      <c r="AD59" s="125" t="str">
        <f>IFERROR(IF(AND(S58="Impacto",S59="Impacto"),(AD58-(+AD58*V59)),IF(AND(S58="Probabilidad",S59="Impacto"),(O58-(+O58*V59)),IF(S59="Probabilidad",AD58,""))),"")</f>
        <v/>
      </c>
      <c r="AE59" s="123" t="str">
        <f t="shared" ref="AE59:AE63" si="99">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24"/>
      <c r="AG59" s="111"/>
      <c r="AH59" s="112"/>
      <c r="AI59" s="113"/>
      <c r="AJ59" s="113"/>
      <c r="AK59" s="111"/>
      <c r="AL59" s="112"/>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26.25" customHeight="1" x14ac:dyDescent="0.3">
      <c r="A60" s="217"/>
      <c r="B60" s="220"/>
      <c r="C60" s="220"/>
      <c r="D60" s="220"/>
      <c r="E60" s="127"/>
      <c r="F60" s="223"/>
      <c r="G60" s="131"/>
      <c r="H60" s="220"/>
      <c r="I60" s="226"/>
      <c r="J60" s="229"/>
      <c r="K60" s="211"/>
      <c r="L60" s="232"/>
      <c r="M60" s="211">
        <f ca="1">IF(NOT(ISERROR(MATCH(L60,_xlfn.ANCHORARRAY(F71),0))),K73&amp;"Por favor no seleccionar los criterios de impacto",L60)</f>
        <v>0</v>
      </c>
      <c r="N60" s="229"/>
      <c r="O60" s="211"/>
      <c r="P60" s="214"/>
      <c r="Q60" s="107">
        <v>3</v>
      </c>
      <c r="R60" s="114"/>
      <c r="S60" s="109" t="str">
        <f t="shared" ref="S60:S63" si="100">IF(OR(T60="Preventivo",T60="Detectivo"),"Probabilidad",IF(T60="Correctivo","Impacto",""))</f>
        <v/>
      </c>
      <c r="T60" s="116"/>
      <c r="U60" s="116"/>
      <c r="V60" s="117" t="str">
        <f t="shared" si="96"/>
        <v/>
      </c>
      <c r="W60" s="116"/>
      <c r="X60" s="116"/>
      <c r="Y60" s="116"/>
      <c r="Z60" s="110" t="str">
        <f>IFERROR(IF(AND(S59="Probabilidad",S60="Probabilidad"),(AB59-(+AB59*V60)),IF(AND(S59="Impacto",S60="Probabilidad"),(AB58-(+AB58*V60)),IF(S60="Impacto",AB59,""))),"")</f>
        <v/>
      </c>
      <c r="AA60" s="121" t="str">
        <f t="shared" si="97"/>
        <v/>
      </c>
      <c r="AB60" s="122" t="str">
        <f t="shared" ref="AB60:AB63" si="101">+Z60</f>
        <v/>
      </c>
      <c r="AC60" s="121" t="str">
        <f t="shared" si="98"/>
        <v/>
      </c>
      <c r="AD60" s="125" t="str">
        <f t="shared" ref="AD60:AD63" si="102">IFERROR(IF(AND(S59="Impacto",S60="Impacto"),(AD59-(+AD59*V60)),IF(AND(S59="Probabilidad",S60="Impacto"),(AD58-(+AD58*V60)),IF(S60="Probabilidad",AD59,""))),"")</f>
        <v/>
      </c>
      <c r="AE60" s="123" t="str">
        <f t="shared" si="99"/>
        <v/>
      </c>
      <c r="AF60" s="124"/>
      <c r="AG60" s="111"/>
      <c r="AH60" s="112"/>
      <c r="AI60" s="113"/>
      <c r="AJ60" s="113"/>
      <c r="AK60" s="111"/>
      <c r="AL60" s="112"/>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26.25" customHeight="1" x14ac:dyDescent="0.3">
      <c r="A61" s="217"/>
      <c r="B61" s="220"/>
      <c r="C61" s="220"/>
      <c r="D61" s="220"/>
      <c r="E61" s="127"/>
      <c r="F61" s="223"/>
      <c r="G61" s="131"/>
      <c r="H61" s="220"/>
      <c r="I61" s="226"/>
      <c r="J61" s="229"/>
      <c r="K61" s="211"/>
      <c r="L61" s="232"/>
      <c r="M61" s="211">
        <f ca="1">IF(NOT(ISERROR(MATCH(L61,_xlfn.ANCHORARRAY(F72),0))),K74&amp;"Por favor no seleccionar los criterios de impacto",L61)</f>
        <v>0</v>
      </c>
      <c r="N61" s="229"/>
      <c r="O61" s="211"/>
      <c r="P61" s="214"/>
      <c r="Q61" s="107">
        <v>4</v>
      </c>
      <c r="R61" s="108"/>
      <c r="S61" s="109" t="str">
        <f t="shared" si="100"/>
        <v/>
      </c>
      <c r="T61" s="116"/>
      <c r="U61" s="116"/>
      <c r="V61" s="117" t="str">
        <f t="shared" si="96"/>
        <v/>
      </c>
      <c r="W61" s="116"/>
      <c r="X61" s="116"/>
      <c r="Y61" s="116"/>
      <c r="Z61" s="110" t="str">
        <f t="shared" ref="Z61:Z63" si="103">IFERROR(IF(AND(S60="Probabilidad",S61="Probabilidad"),(AB60-(+AB60*V61)),IF(AND(S60="Impacto",S61="Probabilidad"),(AB59-(+AB59*V61)),IF(S61="Impacto",AB60,""))),"")</f>
        <v/>
      </c>
      <c r="AA61" s="121" t="str">
        <f t="shared" si="97"/>
        <v/>
      </c>
      <c r="AB61" s="122" t="str">
        <f t="shared" si="101"/>
        <v/>
      </c>
      <c r="AC61" s="121" t="str">
        <f t="shared" si="98"/>
        <v/>
      </c>
      <c r="AD61" s="125" t="str">
        <f t="shared" si="102"/>
        <v/>
      </c>
      <c r="AE61" s="123" t="str">
        <f t="shared" si="99"/>
        <v/>
      </c>
      <c r="AF61" s="124"/>
      <c r="AG61" s="111"/>
      <c r="AH61" s="112"/>
      <c r="AI61" s="113"/>
      <c r="AJ61" s="113"/>
      <c r="AK61" s="111"/>
      <c r="AL61" s="112"/>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26.25" customHeight="1" x14ac:dyDescent="0.3">
      <c r="A62" s="217"/>
      <c r="B62" s="220"/>
      <c r="C62" s="220"/>
      <c r="D62" s="220"/>
      <c r="E62" s="127"/>
      <c r="F62" s="223"/>
      <c r="G62" s="131"/>
      <c r="H62" s="220"/>
      <c r="I62" s="226"/>
      <c r="J62" s="229"/>
      <c r="K62" s="211"/>
      <c r="L62" s="232"/>
      <c r="M62" s="211">
        <f ca="1">IF(NOT(ISERROR(MATCH(L62,_xlfn.ANCHORARRAY(F73),0))),K75&amp;"Por favor no seleccionar los criterios de impacto",L62)</f>
        <v>0</v>
      </c>
      <c r="N62" s="229"/>
      <c r="O62" s="211"/>
      <c r="P62" s="214"/>
      <c r="Q62" s="107">
        <v>5</v>
      </c>
      <c r="R62" s="108"/>
      <c r="S62" s="109" t="str">
        <f t="shared" si="100"/>
        <v/>
      </c>
      <c r="T62" s="116"/>
      <c r="U62" s="116"/>
      <c r="V62" s="117" t="str">
        <f t="shared" si="96"/>
        <v/>
      </c>
      <c r="W62" s="116"/>
      <c r="X62" s="116"/>
      <c r="Y62" s="116"/>
      <c r="Z62" s="110" t="str">
        <f t="shared" si="103"/>
        <v/>
      </c>
      <c r="AA62" s="121" t="str">
        <f t="shared" si="97"/>
        <v/>
      </c>
      <c r="AB62" s="122" t="str">
        <f t="shared" si="101"/>
        <v/>
      </c>
      <c r="AC62" s="121" t="str">
        <f t="shared" si="98"/>
        <v/>
      </c>
      <c r="AD62" s="125" t="str">
        <f t="shared" si="102"/>
        <v/>
      </c>
      <c r="AE62" s="123" t="str">
        <f t="shared" si="99"/>
        <v/>
      </c>
      <c r="AF62" s="124"/>
      <c r="AG62" s="111"/>
      <c r="AH62" s="112"/>
      <c r="AI62" s="113"/>
      <c r="AJ62" s="113"/>
      <c r="AK62" s="111"/>
      <c r="AL62" s="112"/>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row>
    <row r="63" spans="1:70" ht="26.25" customHeight="1" x14ac:dyDescent="0.3">
      <c r="A63" s="218"/>
      <c r="B63" s="221"/>
      <c r="C63" s="221"/>
      <c r="D63" s="221"/>
      <c r="E63" s="128"/>
      <c r="F63" s="224"/>
      <c r="G63" s="132"/>
      <c r="H63" s="221"/>
      <c r="I63" s="227"/>
      <c r="J63" s="230"/>
      <c r="K63" s="212"/>
      <c r="L63" s="233"/>
      <c r="M63" s="212">
        <f ca="1">IF(NOT(ISERROR(MATCH(L63,_xlfn.ANCHORARRAY(F74),0))),K76&amp;"Por favor no seleccionar los criterios de impacto",L63)</f>
        <v>0</v>
      </c>
      <c r="N63" s="230"/>
      <c r="O63" s="212"/>
      <c r="P63" s="215"/>
      <c r="Q63" s="107">
        <v>6</v>
      </c>
      <c r="R63" s="108"/>
      <c r="S63" s="109" t="str">
        <f t="shared" si="100"/>
        <v/>
      </c>
      <c r="T63" s="116"/>
      <c r="U63" s="116"/>
      <c r="V63" s="117" t="str">
        <f t="shared" si="96"/>
        <v/>
      </c>
      <c r="W63" s="116"/>
      <c r="X63" s="116"/>
      <c r="Y63" s="116"/>
      <c r="Z63" s="110" t="str">
        <f t="shared" si="103"/>
        <v/>
      </c>
      <c r="AA63" s="121" t="str">
        <f t="shared" si="97"/>
        <v/>
      </c>
      <c r="AB63" s="122" t="str">
        <f t="shared" si="101"/>
        <v/>
      </c>
      <c r="AC63" s="121" t="str">
        <f t="shared" si="98"/>
        <v/>
      </c>
      <c r="AD63" s="125" t="str">
        <f t="shared" si="102"/>
        <v/>
      </c>
      <c r="AE63" s="123" t="str">
        <f t="shared" si="99"/>
        <v/>
      </c>
      <c r="AF63" s="124"/>
      <c r="AG63" s="111"/>
      <c r="AH63" s="112"/>
      <c r="AI63" s="113"/>
      <c r="AJ63" s="113"/>
      <c r="AK63" s="111"/>
      <c r="AL63" s="112"/>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row>
    <row r="64" spans="1:70" ht="19.5" customHeight="1" x14ac:dyDescent="0.3">
      <c r="A64" s="216">
        <v>10</v>
      </c>
      <c r="B64" s="219"/>
      <c r="C64" s="219"/>
      <c r="D64" s="219"/>
      <c r="E64" s="126"/>
      <c r="F64" s="222"/>
      <c r="G64" s="130"/>
      <c r="H64" s="219"/>
      <c r="I64" s="225"/>
      <c r="J64" s="228" t="str">
        <f t="shared" ref="J64" si="104">IF(I64&lt;=0,"",IF(I64&lt;=2,"Muy Baja",IF(I64&lt;=24,"Baja",IF(I64&lt;=500,"Media",IF(I64&lt;=5000,"Alta","Muy Alta")))))</f>
        <v/>
      </c>
      <c r="K64" s="210" t="str">
        <f t="shared" ref="K64" si="105">IF(J64="","",IF(J64="Muy Baja",0.2,IF(J64="Baja",0.4,IF(J64="Media",0.6,IF(J64="Alta",0.8,IF(J64="Muy Alta",1,))))))</f>
        <v/>
      </c>
      <c r="L64" s="231"/>
      <c r="M64" s="210">
        <f ca="1">IF(NOT(ISERROR(MATCH(L64,'Tabla Impacto'!$B$221:$B$223,0))),'Tabla Impacto'!$F$223&amp;"Por favor no seleccionar los criterios de impacto(Afectación Económica o presupuestal y Pérdida Reputacional)",L64)</f>
        <v>0</v>
      </c>
      <c r="N64" s="228" t="str">
        <f ca="1">IF(OR(M64='Tabla Impacto'!$C$11,M64='Tabla Impacto'!$D$11),"Leve",IF(OR(M64='Tabla Impacto'!$C$12,M64='Tabla Impacto'!$D$12),"Menor",IF(OR(M64='Tabla Impacto'!$C$13,M64='Tabla Impacto'!$D$13),"Moderado",IF(OR(M64='Tabla Impacto'!$C$14,M64='Tabla Impacto'!$D$14),"Mayor",IF(OR(M64='Tabla Impacto'!$C$15,M64='Tabla Impacto'!$D$15),"Catastrófico","")))))</f>
        <v/>
      </c>
      <c r="O64" s="210" t="str">
        <f t="shared" ref="O64" ca="1" si="106">IF(N64="","",IF(N64="Leve",0.2,IF(N64="Menor",0.4,IF(N64="Moderado",0.6,IF(N64="Mayor",0.8,IF(N64="Catastrófico",1,))))))</f>
        <v/>
      </c>
      <c r="P64" s="213" t="str">
        <f t="shared" ref="P64" ca="1" si="107">IF(OR(AND(J64="Muy Baja",N64="Leve"),AND(J64="Muy Baja",N64="Menor"),AND(J64="Baja",N64="Leve")),"Bajo",IF(OR(AND(J64="Muy baja",N64="Moderado"),AND(J64="Baja",N64="Menor"),AND(J64="Baja",N64="Moderado"),AND(J64="Media",N64="Leve"),AND(J64="Media",N64="Menor"),AND(J64="Media",N64="Moderado"),AND(J64="Alta",N64="Leve"),AND(J64="Alta",N64="Menor")),"Moderado",IF(OR(AND(J64="Muy Baja",N64="Mayor"),AND(J64="Baja",N64="Mayor"),AND(J64="Media",N64="Mayor"),AND(J64="Alta",N64="Moderado"),AND(J64="Alta",N64="Mayor"),AND(J64="Muy Alta",N64="Leve"),AND(J64="Muy Alta",N64="Menor"),AND(J64="Muy Alta",N64="Moderado"),AND(J64="Muy Alta",N64="Mayor")),"Alto",IF(OR(AND(J64="Muy Baja",N64="Catastrófico"),AND(J64="Baja",N64="Catastrófico"),AND(J64="Media",N64="Catastrófico"),AND(J64="Alta",N64="Catastrófico"),AND(J64="Muy Alta",N64="Catastrófico")),"Extremo",""))))</f>
        <v/>
      </c>
      <c r="Q64" s="107">
        <v>1</v>
      </c>
      <c r="R64" s="108"/>
      <c r="S64" s="109" t="str">
        <f>IF(OR(T64="Preventivo",T64="Detectivo"),"Probabilidad",IF(T64="Correctivo","Impacto",""))</f>
        <v/>
      </c>
      <c r="T64" s="116"/>
      <c r="U64" s="116"/>
      <c r="V64" s="117" t="str">
        <f>IF(AND(T64="Preventivo",U64="Automático"),"50%",IF(AND(T64="Preventivo",U64="Manual"),"40%",IF(AND(T64="Detectivo",U64="Automático"),"40%",IF(AND(T64="Detectivo",U64="Manual"),"30%",IF(AND(T64="Correctivo",U64="Automático"),"35%",IF(AND(T64="Correctivo",U64="Manual"),"25%",""))))))</f>
        <v/>
      </c>
      <c r="W64" s="116"/>
      <c r="X64" s="116"/>
      <c r="Y64" s="116"/>
      <c r="Z64" s="110" t="str">
        <f>IFERROR(IF(S64="Probabilidad",(K64-(+K64*V64)),IF(S64="Impacto",K64,"")),"")</f>
        <v/>
      </c>
      <c r="AA64" s="121" t="str">
        <f>IFERROR(IF(Z64="","",IF(Z64&lt;=0.2,"Muy Baja",IF(Z64&lt;=0.4,"Baja",IF(Z64&lt;=0.6,"Media",IF(Z64&lt;=0.8,"Alta","Muy Alta"))))),"")</f>
        <v/>
      </c>
      <c r="AB64" s="122" t="str">
        <f>+Z64</f>
        <v/>
      </c>
      <c r="AC64" s="121" t="str">
        <f>IFERROR(IF(AD64="","",IF(AD64&lt;=0.2,"Leve",IF(AD64&lt;=0.4,"Menor",IF(AD64&lt;=0.6,"Moderado",IF(AD64&lt;=0.8,"Mayor","Catastrófico"))))),"")</f>
        <v/>
      </c>
      <c r="AD64" s="122" t="str">
        <f>IFERROR(IF(S64="Impacto",(O64-(+O64*V64)),IF(S64="Probabilidad",O64,"")),"")</f>
        <v/>
      </c>
      <c r="AE64" s="123"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24"/>
      <c r="AG64" s="111"/>
      <c r="AH64" s="112"/>
      <c r="AI64" s="113"/>
      <c r="AJ64" s="113"/>
      <c r="AK64" s="111"/>
      <c r="AL64" s="112"/>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row>
    <row r="65" spans="1:38" ht="19.5" customHeight="1" x14ac:dyDescent="0.3">
      <c r="A65" s="217"/>
      <c r="B65" s="220"/>
      <c r="C65" s="220"/>
      <c r="D65" s="220"/>
      <c r="E65" s="127"/>
      <c r="F65" s="223"/>
      <c r="G65" s="131"/>
      <c r="H65" s="220"/>
      <c r="I65" s="226"/>
      <c r="J65" s="229"/>
      <c r="K65" s="211"/>
      <c r="L65" s="232"/>
      <c r="M65" s="211">
        <f ca="1">IF(NOT(ISERROR(MATCH(L65,_xlfn.ANCHORARRAY(F76),0))),K78&amp;"Por favor no seleccionar los criterios de impacto",L65)</f>
        <v>0</v>
      </c>
      <c r="N65" s="229"/>
      <c r="O65" s="211"/>
      <c r="P65" s="214"/>
      <c r="Q65" s="107">
        <v>2</v>
      </c>
      <c r="R65" s="108"/>
      <c r="S65" s="109" t="str">
        <f>IF(OR(T65="Preventivo",T65="Detectivo"),"Probabilidad",IF(T65="Correctivo","Impacto",""))</f>
        <v/>
      </c>
      <c r="T65" s="116"/>
      <c r="U65" s="116"/>
      <c r="V65" s="117" t="str">
        <f t="shared" ref="V65:V69" si="108">IF(AND(T65="Preventivo",U65="Automático"),"50%",IF(AND(T65="Preventivo",U65="Manual"),"40%",IF(AND(T65="Detectivo",U65="Automático"),"40%",IF(AND(T65="Detectivo",U65="Manual"),"30%",IF(AND(T65="Correctivo",U65="Automático"),"35%",IF(AND(T65="Correctivo",U65="Manual"),"25%",""))))))</f>
        <v/>
      </c>
      <c r="W65" s="116"/>
      <c r="X65" s="116"/>
      <c r="Y65" s="116"/>
      <c r="Z65" s="110" t="str">
        <f>IFERROR(IF(AND(S64="Probabilidad",S65="Probabilidad"),(AB64-(+AB64*V65)),IF(AND(S64="Impacto",S65="Probabilidad"),(K64-(+K64*V65)),IF(S65="Impacto",AB64,""))),"")</f>
        <v/>
      </c>
      <c r="AA65" s="121" t="str">
        <f t="shared" ref="AA65:AA69" si="109">IFERROR(IF(Z65="","",IF(Z65&lt;=0.2,"Muy Baja",IF(Z65&lt;=0.4,"Baja",IF(Z65&lt;=0.6,"Media",IF(Z65&lt;=0.8,"Alta","Muy Alta"))))),"")</f>
        <v/>
      </c>
      <c r="AB65" s="122" t="str">
        <f>+Z65</f>
        <v/>
      </c>
      <c r="AC65" s="121" t="str">
        <f t="shared" ref="AC65:AC69" si="110">IFERROR(IF(AD65="","",IF(AD65&lt;=0.2,"Leve",IF(AD65&lt;=0.4,"Menor",IF(AD65&lt;=0.6,"Moderado",IF(AD65&lt;=0.8,"Mayor","Catastrófico"))))),"")</f>
        <v/>
      </c>
      <c r="AD65" s="125" t="str">
        <f>IFERROR(IF(AND(S64="Impacto",S65="Impacto"),(AD64-(+AD64*V65)),IF(AND(S64="Probabilidad",S65="Impacto"),(O64-(+O64*V65)),IF(S65="Probabilidad",AD64,""))),"")</f>
        <v/>
      </c>
      <c r="AE65" s="123" t="str">
        <f t="shared" ref="AE65:AE69" si="111">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24"/>
      <c r="AG65" s="111"/>
      <c r="AH65" s="112"/>
      <c r="AI65" s="113"/>
      <c r="AJ65" s="113"/>
      <c r="AK65" s="111"/>
      <c r="AL65" s="112"/>
    </row>
    <row r="66" spans="1:38" ht="19.5" customHeight="1" x14ac:dyDescent="0.3">
      <c r="A66" s="217"/>
      <c r="B66" s="220"/>
      <c r="C66" s="220"/>
      <c r="D66" s="220"/>
      <c r="E66" s="127"/>
      <c r="F66" s="223"/>
      <c r="G66" s="131"/>
      <c r="H66" s="220"/>
      <c r="I66" s="226"/>
      <c r="J66" s="229"/>
      <c r="K66" s="211"/>
      <c r="L66" s="232"/>
      <c r="M66" s="211">
        <f ca="1">IF(NOT(ISERROR(MATCH(L66,_xlfn.ANCHORARRAY(F77),0))),K79&amp;"Por favor no seleccionar los criterios de impacto",L66)</f>
        <v>0</v>
      </c>
      <c r="N66" s="229"/>
      <c r="O66" s="211"/>
      <c r="P66" s="214"/>
      <c r="Q66" s="107">
        <v>3</v>
      </c>
      <c r="R66" s="114"/>
      <c r="S66" s="109" t="str">
        <f t="shared" ref="S66:S69" si="112">IF(OR(T66="Preventivo",T66="Detectivo"),"Probabilidad",IF(T66="Correctivo","Impacto",""))</f>
        <v/>
      </c>
      <c r="T66" s="116"/>
      <c r="U66" s="116"/>
      <c r="V66" s="117" t="str">
        <f t="shared" si="108"/>
        <v/>
      </c>
      <c r="W66" s="116"/>
      <c r="X66" s="116"/>
      <c r="Y66" s="116"/>
      <c r="Z66" s="110" t="str">
        <f>IFERROR(IF(AND(S65="Probabilidad",S66="Probabilidad"),(AB65-(+AB65*V66)),IF(AND(S65="Impacto",S66="Probabilidad"),(AB64-(+AB64*V66)),IF(S66="Impacto",AB65,""))),"")</f>
        <v/>
      </c>
      <c r="AA66" s="121" t="str">
        <f t="shared" si="109"/>
        <v/>
      </c>
      <c r="AB66" s="122" t="str">
        <f t="shared" ref="AB66:AB69" si="113">+Z66</f>
        <v/>
      </c>
      <c r="AC66" s="121" t="str">
        <f t="shared" si="110"/>
        <v/>
      </c>
      <c r="AD66" s="125" t="str">
        <f t="shared" ref="AD66:AD69" si="114">IFERROR(IF(AND(S65="Impacto",S66="Impacto"),(AD65-(+AD65*V66)),IF(AND(S65="Probabilidad",S66="Impacto"),(AD64-(+AD64*V66)),IF(S66="Probabilidad",AD65,""))),"")</f>
        <v/>
      </c>
      <c r="AE66" s="123" t="str">
        <f t="shared" si="111"/>
        <v/>
      </c>
      <c r="AF66" s="124"/>
      <c r="AG66" s="111"/>
      <c r="AH66" s="112"/>
      <c r="AI66" s="113"/>
      <c r="AJ66" s="113"/>
      <c r="AK66" s="111"/>
      <c r="AL66" s="112"/>
    </row>
    <row r="67" spans="1:38" ht="19.5" customHeight="1" x14ac:dyDescent="0.3">
      <c r="A67" s="217"/>
      <c r="B67" s="220"/>
      <c r="C67" s="220"/>
      <c r="D67" s="220"/>
      <c r="E67" s="127"/>
      <c r="F67" s="223"/>
      <c r="G67" s="131"/>
      <c r="H67" s="220"/>
      <c r="I67" s="226"/>
      <c r="J67" s="229"/>
      <c r="K67" s="211"/>
      <c r="L67" s="232"/>
      <c r="M67" s="211">
        <f ca="1">IF(NOT(ISERROR(MATCH(L67,_xlfn.ANCHORARRAY(F78),0))),K80&amp;"Por favor no seleccionar los criterios de impacto",L67)</f>
        <v>0</v>
      </c>
      <c r="N67" s="229"/>
      <c r="O67" s="211"/>
      <c r="P67" s="214"/>
      <c r="Q67" s="107">
        <v>4</v>
      </c>
      <c r="R67" s="108"/>
      <c r="S67" s="109" t="str">
        <f t="shared" si="112"/>
        <v/>
      </c>
      <c r="T67" s="116"/>
      <c r="U67" s="116"/>
      <c r="V67" s="117" t="str">
        <f t="shared" si="108"/>
        <v/>
      </c>
      <c r="W67" s="116"/>
      <c r="X67" s="116"/>
      <c r="Y67" s="116"/>
      <c r="Z67" s="110" t="str">
        <f t="shared" ref="Z67:Z69" si="115">IFERROR(IF(AND(S66="Probabilidad",S67="Probabilidad"),(AB66-(+AB66*V67)),IF(AND(S66="Impacto",S67="Probabilidad"),(AB65-(+AB65*V67)),IF(S67="Impacto",AB66,""))),"")</f>
        <v/>
      </c>
      <c r="AA67" s="121" t="str">
        <f t="shared" si="109"/>
        <v/>
      </c>
      <c r="AB67" s="122" t="str">
        <f t="shared" si="113"/>
        <v/>
      </c>
      <c r="AC67" s="121" t="str">
        <f t="shared" si="110"/>
        <v/>
      </c>
      <c r="AD67" s="125" t="str">
        <f t="shared" si="114"/>
        <v/>
      </c>
      <c r="AE67" s="123" t="str">
        <f t="shared" si="111"/>
        <v/>
      </c>
      <c r="AF67" s="124"/>
      <c r="AG67" s="111"/>
      <c r="AH67" s="112"/>
      <c r="AI67" s="113"/>
      <c r="AJ67" s="113"/>
      <c r="AK67" s="111"/>
      <c r="AL67" s="112"/>
    </row>
    <row r="68" spans="1:38" ht="19.5" customHeight="1" x14ac:dyDescent="0.3">
      <c r="A68" s="217"/>
      <c r="B68" s="220"/>
      <c r="C68" s="220"/>
      <c r="D68" s="220"/>
      <c r="E68" s="127"/>
      <c r="F68" s="223"/>
      <c r="G68" s="131"/>
      <c r="H68" s="220"/>
      <c r="I68" s="226"/>
      <c r="J68" s="229"/>
      <c r="K68" s="211"/>
      <c r="L68" s="232"/>
      <c r="M68" s="211">
        <f ca="1">IF(NOT(ISERROR(MATCH(L68,_xlfn.ANCHORARRAY(F79),0))),K81&amp;"Por favor no seleccionar los criterios de impacto",L68)</f>
        <v>0</v>
      </c>
      <c r="N68" s="229"/>
      <c r="O68" s="211"/>
      <c r="P68" s="214"/>
      <c r="Q68" s="107">
        <v>5</v>
      </c>
      <c r="R68" s="108"/>
      <c r="S68" s="109" t="str">
        <f t="shared" si="112"/>
        <v/>
      </c>
      <c r="T68" s="116"/>
      <c r="U68" s="116"/>
      <c r="V68" s="117" t="str">
        <f t="shared" si="108"/>
        <v/>
      </c>
      <c r="W68" s="116"/>
      <c r="X68" s="116"/>
      <c r="Y68" s="116"/>
      <c r="Z68" s="110" t="str">
        <f t="shared" si="115"/>
        <v/>
      </c>
      <c r="AA68" s="121" t="str">
        <f t="shared" si="109"/>
        <v/>
      </c>
      <c r="AB68" s="122" t="str">
        <f t="shared" si="113"/>
        <v/>
      </c>
      <c r="AC68" s="121" t="str">
        <f t="shared" si="110"/>
        <v/>
      </c>
      <c r="AD68" s="125" t="str">
        <f t="shared" si="114"/>
        <v/>
      </c>
      <c r="AE68" s="123" t="str">
        <f t="shared" si="111"/>
        <v/>
      </c>
      <c r="AF68" s="124"/>
      <c r="AG68" s="111"/>
      <c r="AH68" s="112"/>
      <c r="AI68" s="113"/>
      <c r="AJ68" s="113"/>
      <c r="AK68" s="111"/>
      <c r="AL68" s="112"/>
    </row>
    <row r="69" spans="1:38" ht="19.5" customHeight="1" x14ac:dyDescent="0.3">
      <c r="A69" s="218"/>
      <c r="B69" s="221"/>
      <c r="C69" s="221"/>
      <c r="D69" s="221"/>
      <c r="E69" s="128"/>
      <c r="F69" s="224"/>
      <c r="G69" s="132"/>
      <c r="H69" s="221"/>
      <c r="I69" s="227"/>
      <c r="J69" s="230"/>
      <c r="K69" s="212"/>
      <c r="L69" s="233"/>
      <c r="M69" s="212">
        <f ca="1">IF(NOT(ISERROR(MATCH(L69,_xlfn.ANCHORARRAY(F80),0))),K82&amp;"Por favor no seleccionar los criterios de impacto",L69)</f>
        <v>0</v>
      </c>
      <c r="N69" s="230"/>
      <c r="O69" s="212"/>
      <c r="P69" s="215"/>
      <c r="Q69" s="107">
        <v>6</v>
      </c>
      <c r="R69" s="108"/>
      <c r="S69" s="109" t="str">
        <f t="shared" si="112"/>
        <v/>
      </c>
      <c r="T69" s="116"/>
      <c r="U69" s="116"/>
      <c r="V69" s="117" t="str">
        <f t="shared" si="108"/>
        <v/>
      </c>
      <c r="W69" s="116"/>
      <c r="X69" s="116"/>
      <c r="Y69" s="116"/>
      <c r="Z69" s="110" t="str">
        <f t="shared" si="115"/>
        <v/>
      </c>
      <c r="AA69" s="121" t="str">
        <f t="shared" si="109"/>
        <v/>
      </c>
      <c r="AB69" s="122" t="str">
        <f t="shared" si="113"/>
        <v/>
      </c>
      <c r="AC69" s="121" t="str">
        <f t="shared" si="110"/>
        <v/>
      </c>
      <c r="AD69" s="125" t="str">
        <f t="shared" si="114"/>
        <v/>
      </c>
      <c r="AE69" s="123" t="str">
        <f t="shared" si="111"/>
        <v/>
      </c>
      <c r="AF69" s="124"/>
      <c r="AG69" s="111"/>
      <c r="AH69" s="112"/>
      <c r="AI69" s="113"/>
      <c r="AJ69" s="113"/>
      <c r="AK69" s="111"/>
      <c r="AL69" s="112"/>
    </row>
    <row r="70" spans="1:38" ht="49.5" customHeight="1" x14ac:dyDescent="0.3">
      <c r="A70" s="6"/>
      <c r="B70" s="207" t="s">
        <v>126</v>
      </c>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8"/>
      <c r="AD70" s="208"/>
      <c r="AE70" s="208"/>
      <c r="AF70" s="208"/>
      <c r="AG70" s="208"/>
      <c r="AH70" s="208"/>
      <c r="AI70" s="208"/>
      <c r="AJ70" s="208"/>
      <c r="AK70" s="208"/>
      <c r="AL70" s="209"/>
    </row>
    <row r="72" spans="1:38" x14ac:dyDescent="0.3">
      <c r="A72" s="1"/>
      <c r="B72" s="24" t="s">
        <v>138</v>
      </c>
      <c r="C72" s="1"/>
      <c r="D72" s="1"/>
      <c r="E72" s="1"/>
      <c r="H72" s="1"/>
    </row>
  </sheetData>
  <dataConsolidate/>
  <mergeCells count="186">
    <mergeCell ref="H10:H15"/>
    <mergeCell ref="I10:I15"/>
    <mergeCell ref="J10:J15"/>
    <mergeCell ref="A10:A15"/>
    <mergeCell ref="B10:B15"/>
    <mergeCell ref="C10:C15"/>
    <mergeCell ref="D10:D15"/>
    <mergeCell ref="F10:F15"/>
    <mergeCell ref="P10:P15"/>
    <mergeCell ref="K10:K15"/>
    <mergeCell ref="L10:L15"/>
    <mergeCell ref="M10:M15"/>
    <mergeCell ref="N10:N15"/>
    <mergeCell ref="O10:O15"/>
    <mergeCell ref="G10:G15"/>
    <mergeCell ref="AB8:AB9"/>
    <mergeCell ref="I8:I9"/>
    <mergeCell ref="J8:J9"/>
    <mergeCell ref="K8:K9"/>
    <mergeCell ref="N8:N9"/>
    <mergeCell ref="O8:O9"/>
    <mergeCell ref="B8:B9"/>
    <mergeCell ref="P8:P9"/>
    <mergeCell ref="L8:L9"/>
    <mergeCell ref="M8:M9"/>
    <mergeCell ref="S8:S9"/>
    <mergeCell ref="T8:Y8"/>
    <mergeCell ref="E8:E9"/>
    <mergeCell ref="D16:D21"/>
    <mergeCell ref="F16:F21"/>
    <mergeCell ref="AG8:AG9"/>
    <mergeCell ref="AL8:AL9"/>
    <mergeCell ref="AK8:AK9"/>
    <mergeCell ref="AJ8:AJ9"/>
    <mergeCell ref="AI8:AI9"/>
    <mergeCell ref="AH8:AH9"/>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M16:M21"/>
    <mergeCell ref="N16:N21"/>
    <mergeCell ref="O16:O21"/>
    <mergeCell ref="P16:P21"/>
    <mergeCell ref="A22:A27"/>
    <mergeCell ref="B22:B27"/>
    <mergeCell ref="C22:C27"/>
    <mergeCell ref="D22:D27"/>
    <mergeCell ref="F22:F27"/>
    <mergeCell ref="H22:H27"/>
    <mergeCell ref="I22:I27"/>
    <mergeCell ref="J22:J27"/>
    <mergeCell ref="K22:K27"/>
    <mergeCell ref="L22:L27"/>
    <mergeCell ref="M22:M27"/>
    <mergeCell ref="N22:N27"/>
    <mergeCell ref="H16:H21"/>
    <mergeCell ref="I16:I21"/>
    <mergeCell ref="J16:J21"/>
    <mergeCell ref="K16:K21"/>
    <mergeCell ref="L16:L21"/>
    <mergeCell ref="A16:A21"/>
    <mergeCell ref="B16:B21"/>
    <mergeCell ref="C16:C21"/>
    <mergeCell ref="O22:O27"/>
    <mergeCell ref="P22:P27"/>
    <mergeCell ref="A28:A33"/>
    <mergeCell ref="B28:B33"/>
    <mergeCell ref="C28:C33"/>
    <mergeCell ref="D28:D33"/>
    <mergeCell ref="F28:F33"/>
    <mergeCell ref="H28:H33"/>
    <mergeCell ref="I28:I33"/>
    <mergeCell ref="J28:J33"/>
    <mergeCell ref="K28:K33"/>
    <mergeCell ref="L28:L33"/>
    <mergeCell ref="M28:M33"/>
    <mergeCell ref="N28:N33"/>
    <mergeCell ref="O28:O33"/>
    <mergeCell ref="P28:P33"/>
    <mergeCell ref="O34:O39"/>
    <mergeCell ref="P34:P39"/>
    <mergeCell ref="O40:O45"/>
    <mergeCell ref="P40:P45"/>
    <mergeCell ref="L46:L51"/>
    <mergeCell ref="M46:M51"/>
    <mergeCell ref="N46:N51"/>
    <mergeCell ref="A34:A39"/>
    <mergeCell ref="B34:B39"/>
    <mergeCell ref="C34:C39"/>
    <mergeCell ref="A40:A45"/>
    <mergeCell ref="B40:B45"/>
    <mergeCell ref="C40:C45"/>
    <mergeCell ref="D40:D45"/>
    <mergeCell ref="F40:F45"/>
    <mergeCell ref="H40:H45"/>
    <mergeCell ref="D34:D39"/>
    <mergeCell ref="F34:F39"/>
    <mergeCell ref="L40:L45"/>
    <mergeCell ref="M40:M45"/>
    <mergeCell ref="N40:N45"/>
    <mergeCell ref="H34:H39"/>
    <mergeCell ref="I34:I39"/>
    <mergeCell ref="J34:J39"/>
    <mergeCell ref="K34:K39"/>
    <mergeCell ref="L34:L39"/>
    <mergeCell ref="I40:I45"/>
    <mergeCell ref="J40:J45"/>
    <mergeCell ref="K40:K45"/>
    <mergeCell ref="M34:M39"/>
    <mergeCell ref="N34:N39"/>
    <mergeCell ref="A52:A57"/>
    <mergeCell ref="B52:B57"/>
    <mergeCell ref="C52:C57"/>
    <mergeCell ref="D52:D57"/>
    <mergeCell ref="F52:F57"/>
    <mergeCell ref="A46:A51"/>
    <mergeCell ref="B46:B51"/>
    <mergeCell ref="C46:C51"/>
    <mergeCell ref="D46:D51"/>
    <mergeCell ref="F46:F51"/>
    <mergeCell ref="F58:F63"/>
    <mergeCell ref="H58:H63"/>
    <mergeCell ref="I58:I63"/>
    <mergeCell ref="J58:J63"/>
    <mergeCell ref="K58:K63"/>
    <mergeCell ref="O46:O51"/>
    <mergeCell ref="P46:P51"/>
    <mergeCell ref="H52:H57"/>
    <mergeCell ref="I52:I57"/>
    <mergeCell ref="J52:J57"/>
    <mergeCell ref="K52:K57"/>
    <mergeCell ref="L52:L57"/>
    <mergeCell ref="H46:H51"/>
    <mergeCell ref="I46:I51"/>
    <mergeCell ref="J46:J51"/>
    <mergeCell ref="K46:K51"/>
    <mergeCell ref="M52:M57"/>
    <mergeCell ref="N52:N57"/>
    <mergeCell ref="O52:O57"/>
    <mergeCell ref="P52:P57"/>
    <mergeCell ref="B70:AL70"/>
    <mergeCell ref="O58:O63"/>
    <mergeCell ref="P58:P63"/>
    <mergeCell ref="A64:A69"/>
    <mergeCell ref="B64:B69"/>
    <mergeCell ref="C64:C69"/>
    <mergeCell ref="D64:D69"/>
    <mergeCell ref="F64:F69"/>
    <mergeCell ref="H64:H69"/>
    <mergeCell ref="I64:I69"/>
    <mergeCell ref="J64:J69"/>
    <mergeCell ref="K64:K69"/>
    <mergeCell ref="L64:L69"/>
    <mergeCell ref="M64:M69"/>
    <mergeCell ref="N64:N69"/>
    <mergeCell ref="O64:O69"/>
    <mergeCell ref="P64:P69"/>
    <mergeCell ref="L58:L63"/>
    <mergeCell ref="M58:M63"/>
    <mergeCell ref="N58:N63"/>
    <mergeCell ref="A58:A63"/>
    <mergeCell ref="B58:B63"/>
    <mergeCell ref="C58:C63"/>
    <mergeCell ref="D58:D63"/>
    <mergeCell ref="C4:AL4"/>
    <mergeCell ref="C5:AL5"/>
    <mergeCell ref="C6:AL6"/>
    <mergeCell ref="A1:AL2"/>
    <mergeCell ref="A7:I7"/>
    <mergeCell ref="J7:P7"/>
    <mergeCell ref="Q7:Y7"/>
    <mergeCell ref="Z7:AF7"/>
    <mergeCell ref="AG7:AL7"/>
  </mergeCells>
  <conditionalFormatting sqref="J10 J16 J22 J28 J34 J40 J46 J52 J58 J64">
    <cfRule type="cellIs" dxfId="314" priority="641" operator="equal">
      <formula>"Muy Alta"</formula>
    </cfRule>
    <cfRule type="cellIs" dxfId="313" priority="642" operator="equal">
      <formula>"Alta"</formula>
    </cfRule>
    <cfRule type="cellIs" dxfId="312" priority="643" operator="equal">
      <formula>"Media"</formula>
    </cfRule>
    <cfRule type="cellIs" dxfId="311" priority="644" operator="equal">
      <formula>"Baja"</formula>
    </cfRule>
    <cfRule type="cellIs" dxfId="310" priority="645" operator="equal">
      <formula>"Muy Baja"</formula>
    </cfRule>
  </conditionalFormatting>
  <conditionalFormatting sqref="N10 N16 N22 N28 N34 N40 N46 N52 N58 N64">
    <cfRule type="cellIs" dxfId="309" priority="636" operator="equal">
      <formula>"Catastrófico"</formula>
    </cfRule>
    <cfRule type="cellIs" dxfId="308" priority="637" operator="equal">
      <formula>"Mayor"</formula>
    </cfRule>
    <cfRule type="cellIs" dxfId="307" priority="638" operator="equal">
      <formula>"Moderado"</formula>
    </cfRule>
    <cfRule type="cellIs" dxfId="306" priority="639" operator="equal">
      <formula>"Menor"</formula>
    </cfRule>
    <cfRule type="cellIs" dxfId="305" priority="640" operator="equal">
      <formula>"Leve"</formula>
    </cfRule>
  </conditionalFormatting>
  <conditionalFormatting sqref="P10">
    <cfRule type="cellIs" dxfId="304" priority="632" operator="equal">
      <formula>"Extremo"</formula>
    </cfRule>
    <cfRule type="cellIs" dxfId="303" priority="633" operator="equal">
      <formula>"Alto"</formula>
    </cfRule>
    <cfRule type="cellIs" dxfId="302" priority="634" operator="equal">
      <formula>"Moderado"</formula>
    </cfRule>
    <cfRule type="cellIs" dxfId="301" priority="635" operator="equal">
      <formula>"Bajo"</formula>
    </cfRule>
  </conditionalFormatting>
  <conditionalFormatting sqref="AA10">
    <cfRule type="cellIs" dxfId="300" priority="627" operator="equal">
      <formula>"Muy Alta"</formula>
    </cfRule>
    <cfRule type="cellIs" dxfId="299" priority="628" operator="equal">
      <formula>"Alta"</formula>
    </cfRule>
    <cfRule type="cellIs" dxfId="298" priority="629" operator="equal">
      <formula>"Media"</formula>
    </cfRule>
    <cfRule type="cellIs" dxfId="297" priority="630" operator="equal">
      <formula>"Baja"</formula>
    </cfRule>
    <cfRule type="cellIs" dxfId="296" priority="631" operator="equal">
      <formula>"Muy Baja"</formula>
    </cfRule>
  </conditionalFormatting>
  <conditionalFormatting sqref="AC10">
    <cfRule type="cellIs" dxfId="295" priority="622" operator="equal">
      <formula>"Catastrófico"</formula>
    </cfRule>
    <cfRule type="cellIs" dxfId="294" priority="623" operator="equal">
      <formula>"Mayor"</formula>
    </cfRule>
    <cfRule type="cellIs" dxfId="293" priority="624" operator="equal">
      <formula>"Moderado"</formula>
    </cfRule>
    <cfRule type="cellIs" dxfId="292" priority="625" operator="equal">
      <formula>"Menor"</formula>
    </cfRule>
    <cfRule type="cellIs" dxfId="291" priority="626" operator="equal">
      <formula>"Leve"</formula>
    </cfRule>
  </conditionalFormatting>
  <conditionalFormatting sqref="AE10">
    <cfRule type="cellIs" dxfId="290" priority="618" operator="equal">
      <formula>"Extremo"</formula>
    </cfRule>
    <cfRule type="cellIs" dxfId="289" priority="619" operator="equal">
      <formula>"Alto"</formula>
    </cfRule>
    <cfRule type="cellIs" dxfId="288" priority="620" operator="equal">
      <formula>"Moderado"</formula>
    </cfRule>
    <cfRule type="cellIs" dxfId="287" priority="621" operator="equal">
      <formula>"Bajo"</formula>
    </cfRule>
  </conditionalFormatting>
  <conditionalFormatting sqref="P16 P22 P28 P34 P40 P46 P52 P58 P64">
    <cfRule type="cellIs" dxfId="286" priority="562" operator="equal">
      <formula>"Extremo"</formula>
    </cfRule>
    <cfRule type="cellIs" dxfId="285" priority="563" operator="equal">
      <formula>"Alto"</formula>
    </cfRule>
    <cfRule type="cellIs" dxfId="284" priority="564" operator="equal">
      <formula>"Moderado"</formula>
    </cfRule>
    <cfRule type="cellIs" dxfId="283" priority="565" operator="equal">
      <formula>"Bajo"</formula>
    </cfRule>
  </conditionalFormatting>
  <conditionalFormatting sqref="M10:M69">
    <cfRule type="containsText" dxfId="282" priority="323" operator="containsText" text="❌">
      <formula>NOT(ISERROR(SEARCH("❌",M10)))</formula>
    </cfRule>
  </conditionalFormatting>
  <conditionalFormatting sqref="AA11:AA15">
    <cfRule type="cellIs" dxfId="281" priority="318" operator="equal">
      <formula>"Muy Alta"</formula>
    </cfRule>
    <cfRule type="cellIs" dxfId="280" priority="319" operator="equal">
      <formula>"Alta"</formula>
    </cfRule>
    <cfRule type="cellIs" dxfId="279" priority="320" operator="equal">
      <formula>"Media"</formula>
    </cfRule>
    <cfRule type="cellIs" dxfId="278" priority="321" operator="equal">
      <formula>"Baja"</formula>
    </cfRule>
    <cfRule type="cellIs" dxfId="277" priority="322" operator="equal">
      <formula>"Muy Baja"</formula>
    </cfRule>
  </conditionalFormatting>
  <conditionalFormatting sqref="AC11:AC15">
    <cfRule type="cellIs" dxfId="276" priority="313" operator="equal">
      <formula>"Catastrófico"</formula>
    </cfRule>
    <cfRule type="cellIs" dxfId="275" priority="314" operator="equal">
      <formula>"Mayor"</formula>
    </cfRule>
    <cfRule type="cellIs" dxfId="274" priority="315" operator="equal">
      <formula>"Moderado"</formula>
    </cfRule>
    <cfRule type="cellIs" dxfId="273" priority="316" operator="equal">
      <formula>"Menor"</formula>
    </cfRule>
    <cfRule type="cellIs" dxfId="272" priority="317" operator="equal">
      <formula>"Leve"</formula>
    </cfRule>
  </conditionalFormatting>
  <conditionalFormatting sqref="AE11:AE15">
    <cfRule type="cellIs" dxfId="271" priority="309" operator="equal">
      <formula>"Extremo"</formula>
    </cfRule>
    <cfRule type="cellIs" dxfId="270" priority="310" operator="equal">
      <formula>"Alto"</formula>
    </cfRule>
    <cfRule type="cellIs" dxfId="269" priority="311" operator="equal">
      <formula>"Moderado"</formula>
    </cfRule>
    <cfRule type="cellIs" dxfId="268" priority="312" operator="equal">
      <formula>"Bajo"</formula>
    </cfRule>
  </conditionalFormatting>
  <conditionalFormatting sqref="AA16">
    <cfRule type="cellIs" dxfId="267" priority="276" operator="equal">
      <formula>"Muy Alta"</formula>
    </cfRule>
    <cfRule type="cellIs" dxfId="266" priority="277" operator="equal">
      <formula>"Alta"</formula>
    </cfRule>
    <cfRule type="cellIs" dxfId="265" priority="278" operator="equal">
      <formula>"Media"</formula>
    </cfRule>
    <cfRule type="cellIs" dxfId="264" priority="279" operator="equal">
      <formula>"Baja"</formula>
    </cfRule>
    <cfRule type="cellIs" dxfId="263" priority="280" operator="equal">
      <formula>"Muy Baja"</formula>
    </cfRule>
  </conditionalFormatting>
  <conditionalFormatting sqref="AC16">
    <cfRule type="cellIs" dxfId="262" priority="271" operator="equal">
      <formula>"Catastrófico"</formula>
    </cfRule>
    <cfRule type="cellIs" dxfId="261" priority="272" operator="equal">
      <formula>"Mayor"</formula>
    </cfRule>
    <cfRule type="cellIs" dxfId="260" priority="273" operator="equal">
      <formula>"Moderado"</formula>
    </cfRule>
    <cfRule type="cellIs" dxfId="259" priority="274" operator="equal">
      <formula>"Menor"</formula>
    </cfRule>
    <cfRule type="cellIs" dxfId="258" priority="275" operator="equal">
      <formula>"Leve"</formula>
    </cfRule>
  </conditionalFormatting>
  <conditionalFormatting sqref="AE16">
    <cfRule type="cellIs" dxfId="257" priority="267" operator="equal">
      <formula>"Extremo"</formula>
    </cfRule>
    <cfRule type="cellIs" dxfId="256" priority="268" operator="equal">
      <formula>"Alto"</formula>
    </cfRule>
    <cfRule type="cellIs" dxfId="255" priority="269" operator="equal">
      <formula>"Moderado"</formula>
    </cfRule>
    <cfRule type="cellIs" dxfId="254" priority="270" operator="equal">
      <formula>"Bajo"</formula>
    </cfRule>
  </conditionalFormatting>
  <conditionalFormatting sqref="AA17:AA21">
    <cfRule type="cellIs" dxfId="253" priority="262" operator="equal">
      <formula>"Muy Alta"</formula>
    </cfRule>
    <cfRule type="cellIs" dxfId="252" priority="263" operator="equal">
      <formula>"Alta"</formula>
    </cfRule>
    <cfRule type="cellIs" dxfId="251" priority="264" operator="equal">
      <formula>"Media"</formula>
    </cfRule>
    <cfRule type="cellIs" dxfId="250" priority="265" operator="equal">
      <formula>"Baja"</formula>
    </cfRule>
    <cfRule type="cellIs" dxfId="249" priority="266" operator="equal">
      <formula>"Muy Baja"</formula>
    </cfRule>
  </conditionalFormatting>
  <conditionalFormatting sqref="AC17:AC21">
    <cfRule type="cellIs" dxfId="248" priority="257" operator="equal">
      <formula>"Catastrófico"</formula>
    </cfRule>
    <cfRule type="cellIs" dxfId="247" priority="258" operator="equal">
      <formula>"Mayor"</formula>
    </cfRule>
    <cfRule type="cellIs" dxfId="246" priority="259" operator="equal">
      <formula>"Moderado"</formula>
    </cfRule>
    <cfRule type="cellIs" dxfId="245" priority="260" operator="equal">
      <formula>"Menor"</formula>
    </cfRule>
    <cfRule type="cellIs" dxfId="244" priority="261" operator="equal">
      <formula>"Leve"</formula>
    </cfRule>
  </conditionalFormatting>
  <conditionalFormatting sqref="AE17:AE21">
    <cfRule type="cellIs" dxfId="243" priority="253" operator="equal">
      <formula>"Extremo"</formula>
    </cfRule>
    <cfRule type="cellIs" dxfId="242" priority="254" operator="equal">
      <formula>"Alto"</formula>
    </cfRule>
    <cfRule type="cellIs" dxfId="241" priority="255" operator="equal">
      <formula>"Moderado"</formula>
    </cfRule>
    <cfRule type="cellIs" dxfId="240" priority="256" operator="equal">
      <formula>"Bajo"</formula>
    </cfRule>
  </conditionalFormatting>
  <conditionalFormatting sqref="AA22">
    <cfRule type="cellIs" dxfId="239" priority="220" operator="equal">
      <formula>"Muy Alta"</formula>
    </cfRule>
    <cfRule type="cellIs" dxfId="238" priority="221" operator="equal">
      <formula>"Alta"</formula>
    </cfRule>
    <cfRule type="cellIs" dxfId="237" priority="222" operator="equal">
      <formula>"Media"</formula>
    </cfRule>
    <cfRule type="cellIs" dxfId="236" priority="223" operator="equal">
      <formula>"Baja"</formula>
    </cfRule>
    <cfRule type="cellIs" dxfId="235" priority="224" operator="equal">
      <formula>"Muy Baja"</formula>
    </cfRule>
  </conditionalFormatting>
  <conditionalFormatting sqref="AC22">
    <cfRule type="cellIs" dxfId="234" priority="215" operator="equal">
      <formula>"Catastrófico"</formula>
    </cfRule>
    <cfRule type="cellIs" dxfId="233" priority="216" operator="equal">
      <formula>"Mayor"</formula>
    </cfRule>
    <cfRule type="cellIs" dxfId="232" priority="217" operator="equal">
      <formula>"Moderado"</formula>
    </cfRule>
    <cfRule type="cellIs" dxfId="231" priority="218" operator="equal">
      <formula>"Menor"</formula>
    </cfRule>
    <cfRule type="cellIs" dxfId="230" priority="219" operator="equal">
      <formula>"Leve"</formula>
    </cfRule>
  </conditionalFormatting>
  <conditionalFormatting sqref="AE22">
    <cfRule type="cellIs" dxfId="229" priority="211" operator="equal">
      <formula>"Extremo"</formula>
    </cfRule>
    <cfRule type="cellIs" dxfId="228" priority="212" operator="equal">
      <formula>"Alto"</formula>
    </cfRule>
    <cfRule type="cellIs" dxfId="227" priority="213" operator="equal">
      <formula>"Moderado"</formula>
    </cfRule>
    <cfRule type="cellIs" dxfId="226" priority="214" operator="equal">
      <formula>"Bajo"</formula>
    </cfRule>
  </conditionalFormatting>
  <conditionalFormatting sqref="AA23:AA27">
    <cfRule type="cellIs" dxfId="225" priority="206" operator="equal">
      <formula>"Muy Alta"</formula>
    </cfRule>
    <cfRule type="cellIs" dxfId="224" priority="207" operator="equal">
      <formula>"Alta"</formula>
    </cfRule>
    <cfRule type="cellIs" dxfId="223" priority="208" operator="equal">
      <formula>"Media"</formula>
    </cfRule>
    <cfRule type="cellIs" dxfId="222" priority="209" operator="equal">
      <formula>"Baja"</formula>
    </cfRule>
    <cfRule type="cellIs" dxfId="221" priority="210" operator="equal">
      <formula>"Muy Baja"</formula>
    </cfRule>
  </conditionalFormatting>
  <conditionalFormatting sqref="AC23:AC27">
    <cfRule type="cellIs" dxfId="220" priority="201" operator="equal">
      <formula>"Catastrófico"</formula>
    </cfRule>
    <cfRule type="cellIs" dxfId="219" priority="202" operator="equal">
      <formula>"Mayor"</formula>
    </cfRule>
    <cfRule type="cellIs" dxfId="218" priority="203" operator="equal">
      <formula>"Moderado"</formula>
    </cfRule>
    <cfRule type="cellIs" dxfId="217" priority="204" operator="equal">
      <formula>"Menor"</formula>
    </cfRule>
    <cfRule type="cellIs" dxfId="216" priority="205" operator="equal">
      <formula>"Leve"</formula>
    </cfRule>
  </conditionalFormatting>
  <conditionalFormatting sqref="AE23:AE27">
    <cfRule type="cellIs" dxfId="215" priority="197" operator="equal">
      <formula>"Extremo"</formula>
    </cfRule>
    <cfRule type="cellIs" dxfId="214" priority="198" operator="equal">
      <formula>"Alto"</formula>
    </cfRule>
    <cfRule type="cellIs" dxfId="213" priority="199" operator="equal">
      <formula>"Moderado"</formula>
    </cfRule>
    <cfRule type="cellIs" dxfId="212" priority="200" operator="equal">
      <formula>"Bajo"</formula>
    </cfRule>
  </conditionalFormatting>
  <conditionalFormatting sqref="AA28">
    <cfRule type="cellIs" dxfId="211" priority="192" operator="equal">
      <formula>"Muy Alta"</formula>
    </cfRule>
    <cfRule type="cellIs" dxfId="210" priority="193" operator="equal">
      <formula>"Alta"</formula>
    </cfRule>
    <cfRule type="cellIs" dxfId="209" priority="194" operator="equal">
      <formula>"Media"</formula>
    </cfRule>
    <cfRule type="cellIs" dxfId="208" priority="195" operator="equal">
      <formula>"Baja"</formula>
    </cfRule>
    <cfRule type="cellIs" dxfId="207" priority="196" operator="equal">
      <formula>"Muy Baja"</formula>
    </cfRule>
  </conditionalFormatting>
  <conditionalFormatting sqref="AC28">
    <cfRule type="cellIs" dxfId="206" priority="187" operator="equal">
      <formula>"Catastrófico"</formula>
    </cfRule>
    <cfRule type="cellIs" dxfId="205" priority="188" operator="equal">
      <formula>"Mayor"</formula>
    </cfRule>
    <cfRule type="cellIs" dxfId="204" priority="189" operator="equal">
      <formula>"Moderado"</formula>
    </cfRule>
    <cfRule type="cellIs" dxfId="203" priority="190" operator="equal">
      <formula>"Menor"</formula>
    </cfRule>
    <cfRule type="cellIs" dxfId="202" priority="191" operator="equal">
      <formula>"Leve"</formula>
    </cfRule>
  </conditionalFormatting>
  <conditionalFormatting sqref="AE28">
    <cfRule type="cellIs" dxfId="201" priority="183" operator="equal">
      <formula>"Extremo"</formula>
    </cfRule>
    <cfRule type="cellIs" dxfId="200" priority="184" operator="equal">
      <formula>"Alto"</formula>
    </cfRule>
    <cfRule type="cellIs" dxfId="199" priority="185" operator="equal">
      <formula>"Moderado"</formula>
    </cfRule>
    <cfRule type="cellIs" dxfId="198" priority="186" operator="equal">
      <formula>"Bajo"</formula>
    </cfRule>
  </conditionalFormatting>
  <conditionalFormatting sqref="AA29:AA33">
    <cfRule type="cellIs" dxfId="197" priority="178" operator="equal">
      <formula>"Muy Alta"</formula>
    </cfRule>
    <cfRule type="cellIs" dxfId="196" priority="179" operator="equal">
      <formula>"Alta"</formula>
    </cfRule>
    <cfRule type="cellIs" dxfId="195" priority="180" operator="equal">
      <formula>"Media"</formula>
    </cfRule>
    <cfRule type="cellIs" dxfId="194" priority="181" operator="equal">
      <formula>"Baja"</formula>
    </cfRule>
    <cfRule type="cellIs" dxfId="193" priority="182" operator="equal">
      <formula>"Muy Baja"</formula>
    </cfRule>
  </conditionalFormatting>
  <conditionalFormatting sqref="AC29:AC33">
    <cfRule type="cellIs" dxfId="192" priority="173" operator="equal">
      <formula>"Catastrófico"</formula>
    </cfRule>
    <cfRule type="cellIs" dxfId="191" priority="174" operator="equal">
      <formula>"Mayor"</formula>
    </cfRule>
    <cfRule type="cellIs" dxfId="190" priority="175" operator="equal">
      <formula>"Moderado"</formula>
    </cfRule>
    <cfRule type="cellIs" dxfId="189" priority="176" operator="equal">
      <formula>"Menor"</formula>
    </cfRule>
    <cfRule type="cellIs" dxfId="188" priority="177" operator="equal">
      <formula>"Leve"</formula>
    </cfRule>
  </conditionalFormatting>
  <conditionalFormatting sqref="AE29:AE33">
    <cfRule type="cellIs" dxfId="187" priority="169" operator="equal">
      <formula>"Extremo"</formula>
    </cfRule>
    <cfRule type="cellIs" dxfId="186" priority="170" operator="equal">
      <formula>"Alto"</formula>
    </cfRule>
    <cfRule type="cellIs" dxfId="185" priority="171" operator="equal">
      <formula>"Moderado"</formula>
    </cfRule>
    <cfRule type="cellIs" dxfId="184" priority="172" operator="equal">
      <formula>"Bajo"</formula>
    </cfRule>
  </conditionalFormatting>
  <conditionalFormatting sqref="AA34">
    <cfRule type="cellIs" dxfId="183" priority="164" operator="equal">
      <formula>"Muy Alta"</formula>
    </cfRule>
    <cfRule type="cellIs" dxfId="182" priority="165" operator="equal">
      <formula>"Alta"</formula>
    </cfRule>
    <cfRule type="cellIs" dxfId="181" priority="166" operator="equal">
      <formula>"Media"</formula>
    </cfRule>
    <cfRule type="cellIs" dxfId="180" priority="167" operator="equal">
      <formula>"Baja"</formula>
    </cfRule>
    <cfRule type="cellIs" dxfId="179" priority="168" operator="equal">
      <formula>"Muy Baja"</formula>
    </cfRule>
  </conditionalFormatting>
  <conditionalFormatting sqref="AC34">
    <cfRule type="cellIs" dxfId="178" priority="159" operator="equal">
      <formula>"Catastrófico"</formula>
    </cfRule>
    <cfRule type="cellIs" dxfId="177" priority="160" operator="equal">
      <formula>"Mayor"</formula>
    </cfRule>
    <cfRule type="cellIs" dxfId="176" priority="161" operator="equal">
      <formula>"Moderado"</formula>
    </cfRule>
    <cfRule type="cellIs" dxfId="175" priority="162" operator="equal">
      <formula>"Menor"</formula>
    </cfRule>
    <cfRule type="cellIs" dxfId="174" priority="163" operator="equal">
      <formula>"Leve"</formula>
    </cfRule>
  </conditionalFormatting>
  <conditionalFormatting sqref="AE34">
    <cfRule type="cellIs" dxfId="173" priority="155" operator="equal">
      <formula>"Extremo"</formula>
    </cfRule>
    <cfRule type="cellIs" dxfId="172" priority="156" operator="equal">
      <formula>"Alto"</formula>
    </cfRule>
    <cfRule type="cellIs" dxfId="171" priority="157" operator="equal">
      <formula>"Moderado"</formula>
    </cfRule>
    <cfRule type="cellIs" dxfId="170" priority="158" operator="equal">
      <formula>"Bajo"</formula>
    </cfRule>
  </conditionalFormatting>
  <conditionalFormatting sqref="AA35:AA39">
    <cfRule type="cellIs" dxfId="169" priority="150" operator="equal">
      <formula>"Muy Alta"</formula>
    </cfRule>
    <cfRule type="cellIs" dxfId="168" priority="151" operator="equal">
      <formula>"Alta"</formula>
    </cfRule>
    <cfRule type="cellIs" dxfId="167" priority="152" operator="equal">
      <formula>"Media"</formula>
    </cfRule>
    <cfRule type="cellIs" dxfId="166" priority="153" operator="equal">
      <formula>"Baja"</formula>
    </cfRule>
    <cfRule type="cellIs" dxfId="165" priority="154" operator="equal">
      <formula>"Muy Baja"</formula>
    </cfRule>
  </conditionalFormatting>
  <conditionalFormatting sqref="AC35:AC39">
    <cfRule type="cellIs" dxfId="164" priority="145" operator="equal">
      <formula>"Catastrófico"</formula>
    </cfRule>
    <cfRule type="cellIs" dxfId="163" priority="146" operator="equal">
      <formula>"Mayor"</formula>
    </cfRule>
    <cfRule type="cellIs" dxfId="162" priority="147" operator="equal">
      <formula>"Moderado"</formula>
    </cfRule>
    <cfRule type="cellIs" dxfId="161" priority="148" operator="equal">
      <formula>"Menor"</formula>
    </cfRule>
    <cfRule type="cellIs" dxfId="160" priority="149" operator="equal">
      <formula>"Leve"</formula>
    </cfRule>
  </conditionalFormatting>
  <conditionalFormatting sqref="AE35:AE39">
    <cfRule type="cellIs" dxfId="159" priority="141" operator="equal">
      <formula>"Extremo"</formula>
    </cfRule>
    <cfRule type="cellIs" dxfId="158" priority="142" operator="equal">
      <formula>"Alto"</formula>
    </cfRule>
    <cfRule type="cellIs" dxfId="157" priority="143" operator="equal">
      <formula>"Moderado"</formula>
    </cfRule>
    <cfRule type="cellIs" dxfId="156" priority="144" operator="equal">
      <formula>"Bajo"</formula>
    </cfRule>
  </conditionalFormatting>
  <conditionalFormatting sqref="AA40">
    <cfRule type="cellIs" dxfId="155" priority="136" operator="equal">
      <formula>"Muy Alta"</formula>
    </cfRule>
    <cfRule type="cellIs" dxfId="154" priority="137" operator="equal">
      <formula>"Alta"</formula>
    </cfRule>
    <cfRule type="cellIs" dxfId="153" priority="138" operator="equal">
      <formula>"Media"</formula>
    </cfRule>
    <cfRule type="cellIs" dxfId="152" priority="139" operator="equal">
      <formula>"Baja"</formula>
    </cfRule>
    <cfRule type="cellIs" dxfId="151" priority="140" operator="equal">
      <formula>"Muy Baja"</formula>
    </cfRule>
  </conditionalFormatting>
  <conditionalFormatting sqref="AC40">
    <cfRule type="cellIs" dxfId="150" priority="131" operator="equal">
      <formula>"Catastrófico"</formula>
    </cfRule>
    <cfRule type="cellIs" dxfId="149" priority="132" operator="equal">
      <formula>"Mayor"</formula>
    </cfRule>
    <cfRule type="cellIs" dxfId="148" priority="133" operator="equal">
      <formula>"Moderado"</formula>
    </cfRule>
    <cfRule type="cellIs" dxfId="147" priority="134" operator="equal">
      <formula>"Menor"</formula>
    </cfRule>
    <cfRule type="cellIs" dxfId="146" priority="135" operator="equal">
      <formula>"Leve"</formula>
    </cfRule>
  </conditionalFormatting>
  <conditionalFormatting sqref="AE40">
    <cfRule type="cellIs" dxfId="145" priority="127" operator="equal">
      <formula>"Extremo"</formula>
    </cfRule>
    <cfRule type="cellIs" dxfId="144" priority="128" operator="equal">
      <formula>"Alto"</formula>
    </cfRule>
    <cfRule type="cellIs" dxfId="143" priority="129" operator="equal">
      <formula>"Moderado"</formula>
    </cfRule>
    <cfRule type="cellIs" dxfId="142" priority="130" operator="equal">
      <formula>"Bajo"</formula>
    </cfRule>
  </conditionalFormatting>
  <conditionalFormatting sqref="AA41:AA45">
    <cfRule type="cellIs" dxfId="141" priority="122" operator="equal">
      <formula>"Muy Alta"</formula>
    </cfRule>
    <cfRule type="cellIs" dxfId="140" priority="123" operator="equal">
      <formula>"Alta"</formula>
    </cfRule>
    <cfRule type="cellIs" dxfId="139" priority="124" operator="equal">
      <formula>"Media"</formula>
    </cfRule>
    <cfRule type="cellIs" dxfId="138" priority="125" operator="equal">
      <formula>"Baja"</formula>
    </cfRule>
    <cfRule type="cellIs" dxfId="137" priority="126" operator="equal">
      <formula>"Muy Baja"</formula>
    </cfRule>
  </conditionalFormatting>
  <conditionalFormatting sqref="AC41:AC45">
    <cfRule type="cellIs" dxfId="136" priority="117" operator="equal">
      <formula>"Catastrófico"</formula>
    </cfRule>
    <cfRule type="cellIs" dxfId="135" priority="118" operator="equal">
      <formula>"Mayor"</formula>
    </cfRule>
    <cfRule type="cellIs" dxfId="134" priority="119" operator="equal">
      <formula>"Moderado"</formula>
    </cfRule>
    <cfRule type="cellIs" dxfId="133" priority="120" operator="equal">
      <formula>"Menor"</formula>
    </cfRule>
    <cfRule type="cellIs" dxfId="132" priority="121" operator="equal">
      <formula>"Leve"</formula>
    </cfRule>
  </conditionalFormatting>
  <conditionalFormatting sqref="AE41:AE45">
    <cfRule type="cellIs" dxfId="131" priority="113" operator="equal">
      <formula>"Extremo"</formula>
    </cfRule>
    <cfRule type="cellIs" dxfId="130" priority="114" operator="equal">
      <formula>"Alto"</formula>
    </cfRule>
    <cfRule type="cellIs" dxfId="129" priority="115" operator="equal">
      <formula>"Moderado"</formula>
    </cfRule>
    <cfRule type="cellIs" dxfId="128" priority="116" operator="equal">
      <formula>"Bajo"</formula>
    </cfRule>
  </conditionalFormatting>
  <conditionalFormatting sqref="AA46">
    <cfRule type="cellIs" dxfId="127" priority="108" operator="equal">
      <formula>"Muy Alta"</formula>
    </cfRule>
    <cfRule type="cellIs" dxfId="126" priority="109" operator="equal">
      <formula>"Alta"</formula>
    </cfRule>
    <cfRule type="cellIs" dxfId="125" priority="110" operator="equal">
      <formula>"Media"</formula>
    </cfRule>
    <cfRule type="cellIs" dxfId="124" priority="111" operator="equal">
      <formula>"Baja"</formula>
    </cfRule>
    <cfRule type="cellIs" dxfId="123" priority="112" operator="equal">
      <formula>"Muy Baja"</formula>
    </cfRule>
  </conditionalFormatting>
  <conditionalFormatting sqref="AC46">
    <cfRule type="cellIs" dxfId="122" priority="103" operator="equal">
      <formula>"Catastrófico"</formula>
    </cfRule>
    <cfRule type="cellIs" dxfId="121" priority="104" operator="equal">
      <formula>"Mayor"</formula>
    </cfRule>
    <cfRule type="cellIs" dxfId="120" priority="105" operator="equal">
      <formula>"Moderado"</formula>
    </cfRule>
    <cfRule type="cellIs" dxfId="119" priority="106" operator="equal">
      <formula>"Menor"</formula>
    </cfRule>
    <cfRule type="cellIs" dxfId="118" priority="107" operator="equal">
      <formula>"Leve"</formula>
    </cfRule>
  </conditionalFormatting>
  <conditionalFormatting sqref="AE46">
    <cfRule type="cellIs" dxfId="117" priority="99" operator="equal">
      <formula>"Extremo"</formula>
    </cfRule>
    <cfRule type="cellIs" dxfId="116" priority="100" operator="equal">
      <formula>"Alto"</formula>
    </cfRule>
    <cfRule type="cellIs" dxfId="115" priority="101" operator="equal">
      <formula>"Moderado"</formula>
    </cfRule>
    <cfRule type="cellIs" dxfId="114" priority="102" operator="equal">
      <formula>"Bajo"</formula>
    </cfRule>
  </conditionalFormatting>
  <conditionalFormatting sqref="AA47:AA51">
    <cfRule type="cellIs" dxfId="113" priority="94" operator="equal">
      <formula>"Muy Alta"</formula>
    </cfRule>
    <cfRule type="cellIs" dxfId="112" priority="95" operator="equal">
      <formula>"Alta"</formula>
    </cfRule>
    <cfRule type="cellIs" dxfId="111" priority="96" operator="equal">
      <formula>"Media"</formula>
    </cfRule>
    <cfRule type="cellIs" dxfId="110" priority="97" operator="equal">
      <formula>"Baja"</formula>
    </cfRule>
    <cfRule type="cellIs" dxfId="109" priority="98" operator="equal">
      <formula>"Muy Baja"</formula>
    </cfRule>
  </conditionalFormatting>
  <conditionalFormatting sqref="AC47:AC51">
    <cfRule type="cellIs" dxfId="108" priority="89" operator="equal">
      <formula>"Catastrófico"</formula>
    </cfRule>
    <cfRule type="cellIs" dxfId="107" priority="90" operator="equal">
      <formula>"Mayor"</formula>
    </cfRule>
    <cfRule type="cellIs" dxfId="106" priority="91" operator="equal">
      <formula>"Moderado"</formula>
    </cfRule>
    <cfRule type="cellIs" dxfId="105" priority="92" operator="equal">
      <formula>"Menor"</formula>
    </cfRule>
    <cfRule type="cellIs" dxfId="104" priority="93" operator="equal">
      <formula>"Leve"</formula>
    </cfRule>
  </conditionalFormatting>
  <conditionalFormatting sqref="AE47:AE51">
    <cfRule type="cellIs" dxfId="103" priority="85" operator="equal">
      <formula>"Extremo"</formula>
    </cfRule>
    <cfRule type="cellIs" dxfId="102" priority="86" operator="equal">
      <formula>"Alto"</formula>
    </cfRule>
    <cfRule type="cellIs" dxfId="101" priority="87" operator="equal">
      <formula>"Moderado"</formula>
    </cfRule>
    <cfRule type="cellIs" dxfId="100" priority="88" operator="equal">
      <formula>"Bajo"</formula>
    </cfRule>
  </conditionalFormatting>
  <conditionalFormatting sqref="AA52">
    <cfRule type="cellIs" dxfId="99" priority="80" operator="equal">
      <formula>"Muy Alta"</formula>
    </cfRule>
    <cfRule type="cellIs" dxfId="98" priority="81" operator="equal">
      <formula>"Alta"</formula>
    </cfRule>
    <cfRule type="cellIs" dxfId="97" priority="82" operator="equal">
      <formula>"Media"</formula>
    </cfRule>
    <cfRule type="cellIs" dxfId="96" priority="83" operator="equal">
      <formula>"Baja"</formula>
    </cfRule>
    <cfRule type="cellIs" dxfId="95" priority="84" operator="equal">
      <formula>"Muy Baja"</formula>
    </cfRule>
  </conditionalFormatting>
  <conditionalFormatting sqref="AC52">
    <cfRule type="cellIs" dxfId="94" priority="75" operator="equal">
      <formula>"Catastrófico"</formula>
    </cfRule>
    <cfRule type="cellIs" dxfId="93" priority="76" operator="equal">
      <formula>"Mayor"</formula>
    </cfRule>
    <cfRule type="cellIs" dxfId="92" priority="77" operator="equal">
      <formula>"Moderado"</formula>
    </cfRule>
    <cfRule type="cellIs" dxfId="91" priority="78" operator="equal">
      <formula>"Menor"</formula>
    </cfRule>
    <cfRule type="cellIs" dxfId="90" priority="79" operator="equal">
      <formula>"Leve"</formula>
    </cfRule>
  </conditionalFormatting>
  <conditionalFormatting sqref="AE52">
    <cfRule type="cellIs" dxfId="89" priority="71" operator="equal">
      <formula>"Extremo"</formula>
    </cfRule>
    <cfRule type="cellIs" dxfId="88" priority="72" operator="equal">
      <formula>"Alto"</formula>
    </cfRule>
    <cfRule type="cellIs" dxfId="87" priority="73" operator="equal">
      <formula>"Moderado"</formula>
    </cfRule>
    <cfRule type="cellIs" dxfId="86" priority="74" operator="equal">
      <formula>"Bajo"</formula>
    </cfRule>
  </conditionalFormatting>
  <conditionalFormatting sqref="AA53:AA57">
    <cfRule type="cellIs" dxfId="85" priority="66" operator="equal">
      <formula>"Muy Alta"</formula>
    </cfRule>
    <cfRule type="cellIs" dxfId="84" priority="67" operator="equal">
      <formula>"Alta"</formula>
    </cfRule>
    <cfRule type="cellIs" dxfId="83" priority="68" operator="equal">
      <formula>"Media"</formula>
    </cfRule>
    <cfRule type="cellIs" dxfId="82" priority="69" operator="equal">
      <formula>"Baja"</formula>
    </cfRule>
    <cfRule type="cellIs" dxfId="81" priority="70" operator="equal">
      <formula>"Muy Baja"</formula>
    </cfRule>
  </conditionalFormatting>
  <conditionalFormatting sqref="AC53:AC57">
    <cfRule type="cellIs" dxfId="80" priority="61" operator="equal">
      <formula>"Catastrófico"</formula>
    </cfRule>
    <cfRule type="cellIs" dxfId="79" priority="62" operator="equal">
      <formula>"Mayor"</formula>
    </cfRule>
    <cfRule type="cellIs" dxfId="78" priority="63" operator="equal">
      <formula>"Moderado"</formula>
    </cfRule>
    <cfRule type="cellIs" dxfId="77" priority="64" operator="equal">
      <formula>"Menor"</formula>
    </cfRule>
    <cfRule type="cellIs" dxfId="76" priority="65" operator="equal">
      <formula>"Leve"</formula>
    </cfRule>
  </conditionalFormatting>
  <conditionalFormatting sqref="AE53:AE57">
    <cfRule type="cellIs" dxfId="75" priority="57" operator="equal">
      <formula>"Extremo"</formula>
    </cfRule>
    <cfRule type="cellIs" dxfId="74" priority="58" operator="equal">
      <formula>"Alto"</formula>
    </cfRule>
    <cfRule type="cellIs" dxfId="73" priority="59" operator="equal">
      <formula>"Moderado"</formula>
    </cfRule>
    <cfRule type="cellIs" dxfId="72" priority="60" operator="equal">
      <formula>"Bajo"</formula>
    </cfRule>
  </conditionalFormatting>
  <conditionalFormatting sqref="AA58">
    <cfRule type="cellIs" dxfId="71" priority="52" operator="equal">
      <formula>"Muy Alta"</formula>
    </cfRule>
    <cfRule type="cellIs" dxfId="70" priority="53" operator="equal">
      <formula>"Alta"</formula>
    </cfRule>
    <cfRule type="cellIs" dxfId="69" priority="54" operator="equal">
      <formula>"Media"</formula>
    </cfRule>
    <cfRule type="cellIs" dxfId="68" priority="55" operator="equal">
      <formula>"Baja"</formula>
    </cfRule>
    <cfRule type="cellIs" dxfId="67" priority="56" operator="equal">
      <formula>"Muy Baja"</formula>
    </cfRule>
  </conditionalFormatting>
  <conditionalFormatting sqref="AC58">
    <cfRule type="cellIs" dxfId="66" priority="47" operator="equal">
      <formula>"Catastrófico"</formula>
    </cfRule>
    <cfRule type="cellIs" dxfId="65" priority="48" operator="equal">
      <formula>"Mayor"</formula>
    </cfRule>
    <cfRule type="cellIs" dxfId="64" priority="49" operator="equal">
      <formula>"Moderado"</formula>
    </cfRule>
    <cfRule type="cellIs" dxfId="63" priority="50" operator="equal">
      <formula>"Menor"</formula>
    </cfRule>
    <cfRule type="cellIs" dxfId="62" priority="51" operator="equal">
      <formula>"Leve"</formula>
    </cfRule>
  </conditionalFormatting>
  <conditionalFormatting sqref="AE58">
    <cfRule type="cellIs" dxfId="61" priority="43" operator="equal">
      <formula>"Extremo"</formula>
    </cfRule>
    <cfRule type="cellIs" dxfId="60" priority="44" operator="equal">
      <formula>"Alto"</formula>
    </cfRule>
    <cfRule type="cellIs" dxfId="59" priority="45" operator="equal">
      <formula>"Moderado"</formula>
    </cfRule>
    <cfRule type="cellIs" dxfId="58" priority="46" operator="equal">
      <formula>"Bajo"</formula>
    </cfRule>
  </conditionalFormatting>
  <conditionalFormatting sqref="AA59:AA63">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59:AC63">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59:AE63">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64">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64">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64">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65:AA69">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65:AC69">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65:AE69">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14:formula1>
            <xm:f>'Tabla Valoración controles'!$D$4:$D$6</xm:f>
          </x14:formula1>
          <xm:sqref>T10:T69</xm:sqref>
        </x14:dataValidation>
        <x14:dataValidation type="list" allowBlank="1" showInputMessage="1" showErrorMessage="1">
          <x14:formula1>
            <xm:f>'Tabla Valoración controles'!$D$7:$D$8</xm:f>
          </x14:formula1>
          <xm:sqref>U10:U69</xm:sqref>
        </x14:dataValidation>
        <x14:dataValidation type="list" allowBlank="1" showInputMessage="1" showErrorMessage="1">
          <x14:formula1>
            <xm:f>'Tabla Valoración controles'!$D$9:$D$10</xm:f>
          </x14:formula1>
          <xm:sqref>W10:W69</xm:sqref>
        </x14:dataValidation>
        <x14:dataValidation type="list" allowBlank="1" showInputMessage="1" showErrorMessage="1">
          <x14:formula1>
            <xm:f>'Tabla Valoración controles'!$D$11:$D$12</xm:f>
          </x14:formula1>
          <xm:sqref>X10:X69</xm:sqref>
        </x14:dataValidation>
        <x14:dataValidation type="list" allowBlank="1" showInputMessage="1" showErrorMessage="1">
          <x14:formula1>
            <xm:f>'Opciones Tratamiento'!$B$9:$B$10</xm:f>
          </x14:formula1>
          <xm:sqref>AL10:AL11 AL13:AL14 AL16:AL17 AL19:AL20 AL22:AL23 AL25:AL26 AL28:AL29 AL31:AL32 AL34:AL35 AL37:AL38 AL40:AL41 AL43:AL44 AL46:AL47 AL49:AL50 AL52:AL53 AL55:AL56 AL58:AL59 AL61:AL62 AL64:AL65 AL67:AL68</xm:sqref>
        </x14:dataValidation>
        <x14:dataValidation type="list" allowBlank="1" showInputMessage="1" showErrorMessage="1">
          <x14:formula1>
            <xm:f>'Tabla Valoración controles'!$D$13:$D$14</xm:f>
          </x14:formula1>
          <xm:sqref>Y10:Y69</xm:sqref>
        </x14:dataValidation>
        <x14:dataValidation type="list" allowBlank="1" showInputMessage="1" showErrorMessage="1">
          <x14:formula1>
            <xm:f>'Opciones Tratamiento'!$B$13:$B$19</xm:f>
          </x14:formula1>
          <xm:sqref>H10:H69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AF10 AF12:AF16 AF18:AF22 AF24:AF28 AF30:AF34 AF36:AF40 AF42:AF46 AF48:AF52 AF54:AF58 AF60:AF64 AF66:AF69</xm:sqref>
        </x14:dataValidation>
        <x14:dataValidation type="list" allowBlank="1" showInputMessage="1" showErrorMessage="1">
          <x14:formula1>
            <xm:f>'Tabla Impacto'!$F$210:$F$221</xm:f>
          </x14:formula1>
          <xm:sqref>L10:L69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AJ10:AJ69</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AK10:AK69</xm:sqref>
        </x14:dataValidation>
        <x14:dataValidation type="list" allowBlank="1" showInputMessage="1" showErrorMessage="1">
          <x14:formula1>
            <xm:f>'[1]Opciones Tratamiento'!#REF!</xm:f>
          </x14:formula1>
          <xm:sqref>AF11 AF17 AF23 AF29 AF35 AF41 AF47 AF53 AF59 AF65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heetViews>
  <sheetFormatPr baseColWidth="10" defaultRowHeight="15" x14ac:dyDescent="0.25"/>
  <cols>
    <col min="2" max="39" width="5.7109375" customWidth="1"/>
    <col min="41" max="46" width="5.7109375" customWidth="1"/>
  </cols>
  <sheetData>
    <row r="1" spans="1:99"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c r="CN1" s="68"/>
      <c r="CO1" s="68"/>
      <c r="CP1" s="68"/>
      <c r="CQ1" s="68"/>
      <c r="CR1" s="68"/>
      <c r="CS1" s="68"/>
      <c r="CT1" s="68"/>
      <c r="CU1" s="68"/>
    </row>
    <row r="2" spans="1:99" ht="18" customHeight="1" x14ac:dyDescent="0.25">
      <c r="A2" s="68"/>
      <c r="B2" s="369" t="s">
        <v>150</v>
      </c>
      <c r="C2" s="369"/>
      <c r="D2" s="369"/>
      <c r="E2" s="369"/>
      <c r="F2" s="369"/>
      <c r="G2" s="369"/>
      <c r="H2" s="369"/>
      <c r="I2" s="369"/>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c r="CN2" s="68"/>
      <c r="CO2" s="68"/>
      <c r="CP2" s="68"/>
      <c r="CQ2" s="68"/>
      <c r="CR2" s="68"/>
      <c r="CS2" s="68"/>
      <c r="CT2" s="68"/>
      <c r="CU2" s="68"/>
    </row>
    <row r="3" spans="1:99" ht="18.75" customHeight="1" x14ac:dyDescent="0.25">
      <c r="A3" s="68"/>
      <c r="B3" s="369"/>
      <c r="C3" s="369"/>
      <c r="D3" s="369"/>
      <c r="E3" s="369"/>
      <c r="F3" s="369"/>
      <c r="G3" s="369"/>
      <c r="H3" s="369"/>
      <c r="I3" s="369"/>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row>
    <row r="4" spans="1:99" ht="15" customHeight="1" x14ac:dyDescent="0.25">
      <c r="A4" s="68"/>
      <c r="B4" s="369"/>
      <c r="C4" s="369"/>
      <c r="D4" s="369"/>
      <c r="E4" s="369"/>
      <c r="F4" s="369"/>
      <c r="G4" s="369"/>
      <c r="H4" s="369"/>
      <c r="I4" s="369"/>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c r="CN4" s="68"/>
      <c r="CO4" s="68"/>
      <c r="CP4" s="68"/>
      <c r="CQ4" s="68"/>
      <c r="CR4" s="68"/>
      <c r="CS4" s="68"/>
      <c r="CT4" s="68"/>
      <c r="CU4" s="68"/>
    </row>
    <row r="5" spans="1:99"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row>
    <row r="6" spans="1:99" ht="15" customHeight="1" x14ac:dyDescent="0.25">
      <c r="A6" s="68"/>
      <c r="B6" s="282" t="s">
        <v>4</v>
      </c>
      <c r="C6" s="282"/>
      <c r="D6" s="283"/>
      <c r="E6" s="320" t="s">
        <v>111</v>
      </c>
      <c r="F6" s="321"/>
      <c r="G6" s="321"/>
      <c r="H6" s="321"/>
      <c r="I6" s="322"/>
      <c r="J6" s="332" t="str">
        <f ca="1">IF(AND('Mapa final'!$J$10="Muy Alta",'Mapa final'!$N$10="Leve"),CONCATENATE("R",'Mapa final'!$A$10),"")</f>
        <v/>
      </c>
      <c r="K6" s="333"/>
      <c r="L6" s="333" t="str">
        <f ca="1">IF(AND('Mapa final'!$J$16="Muy Alta",'Mapa final'!$N$16="Leve"),CONCATENATE("R",'Mapa final'!$A$16),"")</f>
        <v/>
      </c>
      <c r="M6" s="333"/>
      <c r="N6" s="333" t="str">
        <f ca="1">IF(AND('Mapa final'!$J$22="Muy Alta",'Mapa final'!$N$22="Leve"),CONCATENATE("R",'Mapa final'!$A$22),"")</f>
        <v/>
      </c>
      <c r="O6" s="335"/>
      <c r="P6" s="332" t="str">
        <f ca="1">IF(AND('Mapa final'!$J$10="Muy Alta",'Mapa final'!$N$10="Menor"),CONCATENATE("R",'Mapa final'!$A$10),"")</f>
        <v/>
      </c>
      <c r="Q6" s="333"/>
      <c r="R6" s="333" t="str">
        <f ca="1">IF(AND('Mapa final'!$J$16="Muy Alta",'Mapa final'!$N$16="Menor"),CONCATENATE("R",'Mapa final'!$A$16),"")</f>
        <v/>
      </c>
      <c r="S6" s="333"/>
      <c r="T6" s="333" t="str">
        <f ca="1">IF(AND('Mapa final'!$J$22="Muy Alta",'Mapa final'!$N$22="Menor"),CONCATENATE("R",'Mapa final'!$A$22),"")</f>
        <v/>
      </c>
      <c r="U6" s="335"/>
      <c r="V6" s="332" t="str">
        <f ca="1">IF(AND('Mapa final'!$J$10="Muy Alta",'Mapa final'!$N$10="Moderado"),CONCATENATE("R",'Mapa final'!$A$10),"")</f>
        <v/>
      </c>
      <c r="W6" s="333"/>
      <c r="X6" s="333" t="str">
        <f ca="1">IF(AND('Mapa final'!$J$16="Muy Alta",'Mapa final'!$N$16="Moderado"),CONCATENATE("R",'Mapa final'!$A$16),"")</f>
        <v/>
      </c>
      <c r="Y6" s="333"/>
      <c r="Z6" s="333" t="str">
        <f ca="1">IF(AND('Mapa final'!$J$22="Muy Alta",'Mapa final'!$N$22="Moderado"),CONCATENATE("R",'Mapa final'!$A$22),"")</f>
        <v/>
      </c>
      <c r="AA6" s="335"/>
      <c r="AB6" s="332" t="str">
        <f ca="1">IF(AND('Mapa final'!$J$10="Muy Alta",'Mapa final'!$N$10="Mayor"),CONCATENATE("R",'Mapa final'!$A$10),"")</f>
        <v/>
      </c>
      <c r="AC6" s="333"/>
      <c r="AD6" s="333" t="str">
        <f ca="1">IF(AND('Mapa final'!$J$16="Muy Alta",'Mapa final'!$N$16="Mayor"),CONCATENATE("R",'Mapa final'!$A$16),"")</f>
        <v/>
      </c>
      <c r="AE6" s="333"/>
      <c r="AF6" s="333" t="str">
        <f ca="1">IF(AND('Mapa final'!$J$22="Muy Alta",'Mapa final'!$N$22="Mayor"),CONCATENATE("R",'Mapa final'!$A$22),"")</f>
        <v/>
      </c>
      <c r="AG6" s="335"/>
      <c r="AH6" s="348" t="str">
        <f ca="1">IF(AND('Mapa final'!$J$10="Muy Alta",'Mapa final'!$N$10="Catastrófico"),CONCATENATE("R",'Mapa final'!$A$10),"")</f>
        <v/>
      </c>
      <c r="AI6" s="349"/>
      <c r="AJ6" s="349" t="str">
        <f ca="1">IF(AND('Mapa final'!$J$16="Muy Alta",'Mapa final'!$N$16="Catastrófico"),CONCATENATE("R",'Mapa final'!$A$16),"")</f>
        <v/>
      </c>
      <c r="AK6" s="349"/>
      <c r="AL6" s="349" t="str">
        <f ca="1">IF(AND('Mapa final'!$J$22="Muy Alta",'Mapa final'!$N$22="Catastrófico"),CONCATENATE("R",'Mapa final'!$A$22),"")</f>
        <v/>
      </c>
      <c r="AM6" s="350"/>
      <c r="AO6" s="284" t="s">
        <v>78</v>
      </c>
      <c r="AP6" s="285"/>
      <c r="AQ6" s="285"/>
      <c r="AR6" s="285"/>
      <c r="AS6" s="285"/>
      <c r="AT6" s="286"/>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row>
    <row r="7" spans="1:99" ht="15" customHeight="1" x14ac:dyDescent="0.25">
      <c r="A7" s="68"/>
      <c r="B7" s="282"/>
      <c r="C7" s="282"/>
      <c r="D7" s="283"/>
      <c r="E7" s="323"/>
      <c r="F7" s="324"/>
      <c r="G7" s="324"/>
      <c r="H7" s="324"/>
      <c r="I7" s="325"/>
      <c r="J7" s="334"/>
      <c r="K7" s="331"/>
      <c r="L7" s="331"/>
      <c r="M7" s="331"/>
      <c r="N7" s="331"/>
      <c r="O7" s="330"/>
      <c r="P7" s="334"/>
      <c r="Q7" s="331"/>
      <c r="R7" s="331"/>
      <c r="S7" s="331"/>
      <c r="T7" s="331"/>
      <c r="U7" s="330"/>
      <c r="V7" s="334"/>
      <c r="W7" s="331"/>
      <c r="X7" s="331"/>
      <c r="Y7" s="331"/>
      <c r="Z7" s="331"/>
      <c r="AA7" s="330"/>
      <c r="AB7" s="334"/>
      <c r="AC7" s="331"/>
      <c r="AD7" s="331"/>
      <c r="AE7" s="331"/>
      <c r="AF7" s="331"/>
      <c r="AG7" s="330"/>
      <c r="AH7" s="342"/>
      <c r="AI7" s="343"/>
      <c r="AJ7" s="343"/>
      <c r="AK7" s="343"/>
      <c r="AL7" s="343"/>
      <c r="AM7" s="344"/>
      <c r="AN7" s="68"/>
      <c r="AO7" s="287"/>
      <c r="AP7" s="288"/>
      <c r="AQ7" s="288"/>
      <c r="AR7" s="288"/>
      <c r="AS7" s="288"/>
      <c r="AT7" s="289"/>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c r="BY7" s="68"/>
      <c r="BZ7" s="68"/>
      <c r="CA7" s="68"/>
      <c r="CB7" s="68"/>
    </row>
    <row r="8" spans="1:99" ht="15" customHeight="1" x14ac:dyDescent="0.25">
      <c r="A8" s="68"/>
      <c r="B8" s="282"/>
      <c r="C8" s="282"/>
      <c r="D8" s="283"/>
      <c r="E8" s="323"/>
      <c r="F8" s="324"/>
      <c r="G8" s="324"/>
      <c r="H8" s="324"/>
      <c r="I8" s="325"/>
      <c r="J8" s="334" t="str">
        <f ca="1">IF(AND('Mapa final'!$J$28="Muy Alta",'Mapa final'!$N$28="Leve"),CONCATENATE("R",'Mapa final'!$A$28),"")</f>
        <v/>
      </c>
      <c r="K8" s="331"/>
      <c r="L8" s="329" t="str">
        <f ca="1">IF(AND('Mapa final'!$J$34="Muy Alta",'Mapa final'!$N$34="Leve"),CONCATENATE("R",'Mapa final'!$A$34),"")</f>
        <v/>
      </c>
      <c r="M8" s="329"/>
      <c r="N8" s="329" t="str">
        <f ca="1">IF(AND('Mapa final'!$J$40="Muy Alta",'Mapa final'!$N$40="Leve"),CONCATENATE("R",'Mapa final'!$A$40),"")</f>
        <v/>
      </c>
      <c r="O8" s="330"/>
      <c r="P8" s="334" t="str">
        <f ca="1">IF(AND('Mapa final'!$J$28="Muy Alta",'Mapa final'!$N$28="Menor"),CONCATENATE("R",'Mapa final'!$A$28),"")</f>
        <v/>
      </c>
      <c r="Q8" s="331"/>
      <c r="R8" s="329" t="str">
        <f ca="1">IF(AND('Mapa final'!$J$34="Muy Alta",'Mapa final'!$N$34="Menor"),CONCATENATE("R",'Mapa final'!$A$34),"")</f>
        <v/>
      </c>
      <c r="S8" s="329"/>
      <c r="T8" s="329" t="str">
        <f ca="1">IF(AND('Mapa final'!$J$40="Muy Alta",'Mapa final'!$N$40="Menor"),CONCATENATE("R",'Mapa final'!$A$40),"")</f>
        <v/>
      </c>
      <c r="U8" s="330"/>
      <c r="V8" s="334" t="str">
        <f ca="1">IF(AND('Mapa final'!$J$28="Muy Alta",'Mapa final'!$N$28="Moderado"),CONCATENATE("R",'Mapa final'!$A$28),"")</f>
        <v/>
      </c>
      <c r="W8" s="331"/>
      <c r="X8" s="329" t="str">
        <f ca="1">IF(AND('Mapa final'!$J$34="Muy Alta",'Mapa final'!$N$34="Moderado"),CONCATENATE("R",'Mapa final'!$A$34),"")</f>
        <v/>
      </c>
      <c r="Y8" s="329"/>
      <c r="Z8" s="329" t="str">
        <f ca="1">IF(AND('Mapa final'!$J$40="Muy Alta",'Mapa final'!$N$40="Moderado"),CONCATENATE("R",'Mapa final'!$A$40),"")</f>
        <v/>
      </c>
      <c r="AA8" s="330"/>
      <c r="AB8" s="334" t="str">
        <f ca="1">IF(AND('Mapa final'!$J$28="Muy Alta",'Mapa final'!$N$28="Mayor"),CONCATENATE("R",'Mapa final'!$A$28),"")</f>
        <v/>
      </c>
      <c r="AC8" s="331"/>
      <c r="AD8" s="329" t="str">
        <f ca="1">IF(AND('Mapa final'!$J$34="Muy Alta",'Mapa final'!$N$34="Mayor"),CONCATENATE("R",'Mapa final'!$A$34),"")</f>
        <v/>
      </c>
      <c r="AE8" s="329"/>
      <c r="AF8" s="329" t="str">
        <f ca="1">IF(AND('Mapa final'!$J$40="Muy Alta",'Mapa final'!$N$40="Mayor"),CONCATENATE("R",'Mapa final'!$A$40),"")</f>
        <v/>
      </c>
      <c r="AG8" s="330"/>
      <c r="AH8" s="342" t="str">
        <f ca="1">IF(AND('Mapa final'!$J$28="Muy Alta",'Mapa final'!$N$28="Catastrófico"),CONCATENATE("R",'Mapa final'!$A$28),"")</f>
        <v/>
      </c>
      <c r="AI8" s="343"/>
      <c r="AJ8" s="343" t="str">
        <f ca="1">IF(AND('Mapa final'!$J$34="Muy Alta",'Mapa final'!$N$34="Catastrófico"),CONCATENATE("R",'Mapa final'!$A$34),"")</f>
        <v/>
      </c>
      <c r="AK8" s="343"/>
      <c r="AL8" s="343" t="str">
        <f ca="1">IF(AND('Mapa final'!$J$40="Muy Alta",'Mapa final'!$N$40="Catastrófico"),CONCATENATE("R",'Mapa final'!$A$40),"")</f>
        <v/>
      </c>
      <c r="AM8" s="344"/>
      <c r="AN8" s="68"/>
      <c r="AO8" s="287"/>
      <c r="AP8" s="288"/>
      <c r="AQ8" s="288"/>
      <c r="AR8" s="288"/>
      <c r="AS8" s="288"/>
      <c r="AT8" s="289"/>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c r="BY8" s="68"/>
      <c r="BZ8" s="68"/>
      <c r="CA8" s="68"/>
      <c r="CB8" s="68"/>
    </row>
    <row r="9" spans="1:99" ht="15" customHeight="1" x14ac:dyDescent="0.25">
      <c r="A9" s="68"/>
      <c r="B9" s="282"/>
      <c r="C9" s="282"/>
      <c r="D9" s="283"/>
      <c r="E9" s="323"/>
      <c r="F9" s="324"/>
      <c r="G9" s="324"/>
      <c r="H9" s="324"/>
      <c r="I9" s="325"/>
      <c r="J9" s="334"/>
      <c r="K9" s="331"/>
      <c r="L9" s="329"/>
      <c r="M9" s="329"/>
      <c r="N9" s="329"/>
      <c r="O9" s="330"/>
      <c r="P9" s="334"/>
      <c r="Q9" s="331"/>
      <c r="R9" s="329"/>
      <c r="S9" s="329"/>
      <c r="T9" s="329"/>
      <c r="U9" s="330"/>
      <c r="V9" s="334"/>
      <c r="W9" s="331"/>
      <c r="X9" s="329"/>
      <c r="Y9" s="329"/>
      <c r="Z9" s="329"/>
      <c r="AA9" s="330"/>
      <c r="AB9" s="334"/>
      <c r="AC9" s="331"/>
      <c r="AD9" s="329"/>
      <c r="AE9" s="329"/>
      <c r="AF9" s="329"/>
      <c r="AG9" s="330"/>
      <c r="AH9" s="342"/>
      <c r="AI9" s="343"/>
      <c r="AJ9" s="343"/>
      <c r="AK9" s="343"/>
      <c r="AL9" s="343"/>
      <c r="AM9" s="344"/>
      <c r="AN9" s="68"/>
      <c r="AO9" s="287"/>
      <c r="AP9" s="288"/>
      <c r="AQ9" s="288"/>
      <c r="AR9" s="288"/>
      <c r="AS9" s="288"/>
      <c r="AT9" s="289"/>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c r="BY9" s="68"/>
      <c r="BZ9" s="68"/>
      <c r="CA9" s="68"/>
      <c r="CB9" s="68"/>
    </row>
    <row r="10" spans="1:99" ht="15" customHeight="1" x14ac:dyDescent="0.25">
      <c r="A10" s="68"/>
      <c r="B10" s="282"/>
      <c r="C10" s="282"/>
      <c r="D10" s="283"/>
      <c r="E10" s="323"/>
      <c r="F10" s="324"/>
      <c r="G10" s="324"/>
      <c r="H10" s="324"/>
      <c r="I10" s="325"/>
      <c r="J10" s="334" t="str">
        <f ca="1">IF(AND('Mapa final'!$J$46="Muy Alta",'Mapa final'!$N$46="Leve"),CONCATENATE("R",'Mapa final'!$A$46),"")</f>
        <v/>
      </c>
      <c r="K10" s="331"/>
      <c r="L10" s="329" t="str">
        <f ca="1">IF(AND('Mapa final'!$J$52="Muy Alta",'Mapa final'!$N$52="Leve"),CONCATENATE("R",'Mapa final'!$A$52),"")</f>
        <v/>
      </c>
      <c r="M10" s="329"/>
      <c r="N10" s="329" t="str">
        <f ca="1">IF(AND('Mapa final'!$J$58="Muy Alta",'Mapa final'!$N$58="Leve"),CONCATENATE("R",'Mapa final'!$A$58),"")</f>
        <v/>
      </c>
      <c r="O10" s="330"/>
      <c r="P10" s="334" t="str">
        <f ca="1">IF(AND('Mapa final'!$J$46="Muy Alta",'Mapa final'!$N$46="Menor"),CONCATENATE("R",'Mapa final'!$A$46),"")</f>
        <v/>
      </c>
      <c r="Q10" s="331"/>
      <c r="R10" s="329" t="str">
        <f ca="1">IF(AND('Mapa final'!$J$52="Muy Alta",'Mapa final'!$N$52="Menor"),CONCATENATE("R",'Mapa final'!$A$52),"")</f>
        <v/>
      </c>
      <c r="S10" s="329"/>
      <c r="T10" s="329" t="str">
        <f ca="1">IF(AND('Mapa final'!$J$58="Muy Alta",'Mapa final'!$N$58="Menor"),CONCATENATE("R",'Mapa final'!$A$58),"")</f>
        <v/>
      </c>
      <c r="U10" s="330"/>
      <c r="V10" s="334" t="str">
        <f ca="1">IF(AND('Mapa final'!$J$46="Muy Alta",'Mapa final'!$N$46="Moderado"),CONCATENATE("R",'Mapa final'!$A$46),"")</f>
        <v/>
      </c>
      <c r="W10" s="331"/>
      <c r="X10" s="329" t="str">
        <f ca="1">IF(AND('Mapa final'!$J$52="Muy Alta",'Mapa final'!$N$52="Moderado"),CONCATENATE("R",'Mapa final'!$A$52),"")</f>
        <v/>
      </c>
      <c r="Y10" s="329"/>
      <c r="Z10" s="329" t="str">
        <f ca="1">IF(AND('Mapa final'!$J$58="Muy Alta",'Mapa final'!$N$58="Moderado"),CONCATENATE("R",'Mapa final'!$A$58),"")</f>
        <v/>
      </c>
      <c r="AA10" s="330"/>
      <c r="AB10" s="334" t="str">
        <f ca="1">IF(AND('Mapa final'!$J$46="Muy Alta",'Mapa final'!$N$46="Mayor"),CONCATENATE("R",'Mapa final'!$A$46),"")</f>
        <v/>
      </c>
      <c r="AC10" s="331"/>
      <c r="AD10" s="329" t="str">
        <f ca="1">IF(AND('Mapa final'!$J$52="Muy Alta",'Mapa final'!$N$52="Mayor"),CONCATENATE("R",'Mapa final'!$A$52),"")</f>
        <v/>
      </c>
      <c r="AE10" s="329"/>
      <c r="AF10" s="329" t="str">
        <f ca="1">IF(AND('Mapa final'!$J$58="Muy Alta",'Mapa final'!$N$58="Mayor"),CONCATENATE("R",'Mapa final'!$A$58),"")</f>
        <v/>
      </c>
      <c r="AG10" s="330"/>
      <c r="AH10" s="342" t="str">
        <f ca="1">IF(AND('Mapa final'!$J$46="Muy Alta",'Mapa final'!$N$46="Catastrófico"),CONCATENATE("R",'Mapa final'!$A$46),"")</f>
        <v/>
      </c>
      <c r="AI10" s="343"/>
      <c r="AJ10" s="343" t="str">
        <f ca="1">IF(AND('Mapa final'!$J$52="Muy Alta",'Mapa final'!$N$52="Catastrófico"),CONCATENATE("R",'Mapa final'!$A$52),"")</f>
        <v/>
      </c>
      <c r="AK10" s="343"/>
      <c r="AL10" s="343" t="str">
        <f ca="1">IF(AND('Mapa final'!$J$58="Muy Alta",'Mapa final'!$N$58="Catastrófico"),CONCATENATE("R",'Mapa final'!$A$58),"")</f>
        <v/>
      </c>
      <c r="AM10" s="344"/>
      <c r="AN10" s="68"/>
      <c r="AO10" s="287"/>
      <c r="AP10" s="288"/>
      <c r="AQ10" s="288"/>
      <c r="AR10" s="288"/>
      <c r="AS10" s="288"/>
      <c r="AT10" s="289"/>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c r="BY10" s="68"/>
      <c r="BZ10" s="68"/>
      <c r="CA10" s="68"/>
      <c r="CB10" s="68"/>
    </row>
    <row r="11" spans="1:99" ht="15" customHeight="1" x14ac:dyDescent="0.25">
      <c r="A11" s="68"/>
      <c r="B11" s="282"/>
      <c r="C11" s="282"/>
      <c r="D11" s="283"/>
      <c r="E11" s="323"/>
      <c r="F11" s="324"/>
      <c r="G11" s="324"/>
      <c r="H11" s="324"/>
      <c r="I11" s="325"/>
      <c r="J11" s="334"/>
      <c r="K11" s="331"/>
      <c r="L11" s="329"/>
      <c r="M11" s="329"/>
      <c r="N11" s="329"/>
      <c r="O11" s="330"/>
      <c r="P11" s="334"/>
      <c r="Q11" s="331"/>
      <c r="R11" s="329"/>
      <c r="S11" s="329"/>
      <c r="T11" s="329"/>
      <c r="U11" s="330"/>
      <c r="V11" s="334"/>
      <c r="W11" s="331"/>
      <c r="X11" s="329"/>
      <c r="Y11" s="329"/>
      <c r="Z11" s="329"/>
      <c r="AA11" s="330"/>
      <c r="AB11" s="334"/>
      <c r="AC11" s="331"/>
      <c r="AD11" s="329"/>
      <c r="AE11" s="329"/>
      <c r="AF11" s="329"/>
      <c r="AG11" s="330"/>
      <c r="AH11" s="342"/>
      <c r="AI11" s="343"/>
      <c r="AJ11" s="343"/>
      <c r="AK11" s="343"/>
      <c r="AL11" s="343"/>
      <c r="AM11" s="344"/>
      <c r="AN11" s="68"/>
      <c r="AO11" s="287"/>
      <c r="AP11" s="288"/>
      <c r="AQ11" s="288"/>
      <c r="AR11" s="288"/>
      <c r="AS11" s="288"/>
      <c r="AT11" s="289"/>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row>
    <row r="12" spans="1:99" ht="15" customHeight="1" x14ac:dyDescent="0.25">
      <c r="A12" s="68"/>
      <c r="B12" s="282"/>
      <c r="C12" s="282"/>
      <c r="D12" s="283"/>
      <c r="E12" s="323"/>
      <c r="F12" s="324"/>
      <c r="G12" s="324"/>
      <c r="H12" s="324"/>
      <c r="I12" s="325"/>
      <c r="J12" s="334" t="str">
        <f ca="1">IF(AND('Mapa final'!$J$64="Muy Alta",'Mapa final'!$N$64="Leve"),CONCATENATE("R",'Mapa final'!$A$64),"")</f>
        <v/>
      </c>
      <c r="K12" s="331"/>
      <c r="L12" s="329" t="str">
        <f>IF(AND('Mapa final'!$J$70="Muy Alta",'Mapa final'!$N$70="Leve"),CONCATENATE("R",'Mapa final'!$A$70),"")</f>
        <v/>
      </c>
      <c r="M12" s="329"/>
      <c r="N12" s="329" t="str">
        <f>IF(AND('Mapa final'!$J$76="Muy Alta",'Mapa final'!$N$76="Leve"),CONCATENATE("R",'Mapa final'!$A$76),"")</f>
        <v/>
      </c>
      <c r="O12" s="330"/>
      <c r="P12" s="334" t="str">
        <f ca="1">IF(AND('Mapa final'!$J$64="Muy Alta",'Mapa final'!$N$64="Menor"),CONCATENATE("R",'Mapa final'!$A$64),"")</f>
        <v/>
      </c>
      <c r="Q12" s="331"/>
      <c r="R12" s="329" t="str">
        <f>IF(AND('Mapa final'!$J$70="Muy Alta",'Mapa final'!$N$70="Menor"),CONCATENATE("R",'Mapa final'!$A$70),"")</f>
        <v/>
      </c>
      <c r="S12" s="329"/>
      <c r="T12" s="329" t="str">
        <f>IF(AND('Mapa final'!$J$76="Muy Alta",'Mapa final'!$N$76="Menor"),CONCATENATE("R",'Mapa final'!$A$76),"")</f>
        <v/>
      </c>
      <c r="U12" s="330"/>
      <c r="V12" s="334" t="str">
        <f ca="1">IF(AND('Mapa final'!$J$64="Muy Alta",'Mapa final'!$N$64="Moderado"),CONCATENATE("R",'Mapa final'!$A$64),"")</f>
        <v/>
      </c>
      <c r="W12" s="331"/>
      <c r="X12" s="329" t="str">
        <f>IF(AND('Mapa final'!$J$70="Muy Alta",'Mapa final'!$N$70="Moderado"),CONCATENATE("R",'Mapa final'!$A$70),"")</f>
        <v/>
      </c>
      <c r="Y12" s="329"/>
      <c r="Z12" s="329" t="str">
        <f>IF(AND('Mapa final'!$J$76="Muy Alta",'Mapa final'!$N$76="Moderado"),CONCATENATE("R",'Mapa final'!$A$76),"")</f>
        <v/>
      </c>
      <c r="AA12" s="330"/>
      <c r="AB12" s="334" t="str">
        <f ca="1">IF(AND('Mapa final'!$J$64="Muy Alta",'Mapa final'!$N$64="Mayor"),CONCATENATE("R",'Mapa final'!$A$64),"")</f>
        <v/>
      </c>
      <c r="AC12" s="331"/>
      <c r="AD12" s="329" t="str">
        <f>IF(AND('Mapa final'!$J$70="Muy Alta",'Mapa final'!$N$70="Mayor"),CONCATENATE("R",'Mapa final'!$A$70),"")</f>
        <v/>
      </c>
      <c r="AE12" s="329"/>
      <c r="AF12" s="329" t="str">
        <f>IF(AND('Mapa final'!$J$76="Muy Alta",'Mapa final'!$N$76="Mayor"),CONCATENATE("R",'Mapa final'!$A$76),"")</f>
        <v/>
      </c>
      <c r="AG12" s="330"/>
      <c r="AH12" s="342" t="str">
        <f ca="1">IF(AND('Mapa final'!$J$64="Muy Alta",'Mapa final'!$N$64="Catastrófico"),CONCATENATE("R",'Mapa final'!$A$64),"")</f>
        <v/>
      </c>
      <c r="AI12" s="343"/>
      <c r="AJ12" s="343" t="str">
        <f>IF(AND('Mapa final'!$J$70="Muy Alta",'Mapa final'!$N$70="Catastrófico"),CONCATENATE("R",'Mapa final'!$A$70),"")</f>
        <v/>
      </c>
      <c r="AK12" s="343"/>
      <c r="AL12" s="343" t="str">
        <f>IF(AND('Mapa final'!$J$76="Muy Alta",'Mapa final'!$N$76="Catastrófico"),CONCATENATE("R",'Mapa final'!$A$76),"")</f>
        <v/>
      </c>
      <c r="AM12" s="344"/>
      <c r="AN12" s="68"/>
      <c r="AO12" s="287"/>
      <c r="AP12" s="288"/>
      <c r="AQ12" s="288"/>
      <c r="AR12" s="288"/>
      <c r="AS12" s="288"/>
      <c r="AT12" s="289"/>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c r="BY12" s="68"/>
      <c r="BZ12" s="68"/>
      <c r="CA12" s="68"/>
      <c r="CB12" s="68"/>
    </row>
    <row r="13" spans="1:99" ht="15.75" customHeight="1" thickBot="1" x14ac:dyDescent="0.3">
      <c r="A13" s="68"/>
      <c r="B13" s="282"/>
      <c r="C13" s="282"/>
      <c r="D13" s="283"/>
      <c r="E13" s="326"/>
      <c r="F13" s="327"/>
      <c r="G13" s="327"/>
      <c r="H13" s="327"/>
      <c r="I13" s="328"/>
      <c r="J13" s="334"/>
      <c r="K13" s="331"/>
      <c r="L13" s="331"/>
      <c r="M13" s="331"/>
      <c r="N13" s="331"/>
      <c r="O13" s="330"/>
      <c r="P13" s="334"/>
      <c r="Q13" s="331"/>
      <c r="R13" s="331"/>
      <c r="S13" s="331"/>
      <c r="T13" s="331"/>
      <c r="U13" s="330"/>
      <c r="V13" s="334"/>
      <c r="W13" s="331"/>
      <c r="X13" s="331"/>
      <c r="Y13" s="331"/>
      <c r="Z13" s="331"/>
      <c r="AA13" s="330"/>
      <c r="AB13" s="334"/>
      <c r="AC13" s="331"/>
      <c r="AD13" s="331"/>
      <c r="AE13" s="331"/>
      <c r="AF13" s="331"/>
      <c r="AG13" s="330"/>
      <c r="AH13" s="345"/>
      <c r="AI13" s="346"/>
      <c r="AJ13" s="346"/>
      <c r="AK13" s="346"/>
      <c r="AL13" s="346"/>
      <c r="AM13" s="347"/>
      <c r="AN13" s="68"/>
      <c r="AO13" s="290"/>
      <c r="AP13" s="291"/>
      <c r="AQ13" s="291"/>
      <c r="AR13" s="291"/>
      <c r="AS13" s="291"/>
      <c r="AT13" s="292"/>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c r="BY13" s="68"/>
      <c r="BZ13" s="68"/>
      <c r="CA13" s="68"/>
      <c r="CB13" s="68"/>
    </row>
    <row r="14" spans="1:99" ht="15" customHeight="1" x14ac:dyDescent="0.25">
      <c r="A14" s="68"/>
      <c r="B14" s="282"/>
      <c r="C14" s="282"/>
      <c r="D14" s="283"/>
      <c r="E14" s="320" t="s">
        <v>110</v>
      </c>
      <c r="F14" s="321"/>
      <c r="G14" s="321"/>
      <c r="H14" s="321"/>
      <c r="I14" s="321"/>
      <c r="J14" s="357" t="str">
        <f ca="1">IF(AND('Mapa final'!$J$10="Alta",'Mapa final'!$N$10="Leve"),CONCATENATE("R",'Mapa final'!$A$10),"")</f>
        <v/>
      </c>
      <c r="K14" s="358"/>
      <c r="L14" s="358" t="str">
        <f ca="1">IF(AND('Mapa final'!$J$16="Alta",'Mapa final'!$N$16="Leve"),CONCATENATE("R",'Mapa final'!$A$16),"")</f>
        <v/>
      </c>
      <c r="M14" s="358"/>
      <c r="N14" s="358" t="str">
        <f ca="1">IF(AND('Mapa final'!$J$22="Alta",'Mapa final'!$N$22="Leve"),CONCATENATE("R",'Mapa final'!$A$22),"")</f>
        <v/>
      </c>
      <c r="O14" s="359"/>
      <c r="P14" s="357" t="str">
        <f ca="1">IF(AND('Mapa final'!$J$10="Alta",'Mapa final'!$N$10="Menor"),CONCATENATE("R",'Mapa final'!$A$10),"")</f>
        <v/>
      </c>
      <c r="Q14" s="358"/>
      <c r="R14" s="358" t="str">
        <f ca="1">IF(AND('Mapa final'!$J$16="Alta",'Mapa final'!$N$16="Menor"),CONCATENATE("R",'Mapa final'!$A$16),"")</f>
        <v/>
      </c>
      <c r="S14" s="358"/>
      <c r="T14" s="358" t="str">
        <f ca="1">IF(AND('Mapa final'!$J$22="Alta",'Mapa final'!$N$22="Menor"),CONCATENATE("R",'Mapa final'!$A$22),"")</f>
        <v/>
      </c>
      <c r="U14" s="359"/>
      <c r="V14" s="332" t="str">
        <f ca="1">IF(AND('Mapa final'!$J$10="Alta",'Mapa final'!$N$10="Moderado"),CONCATENATE("R",'Mapa final'!$A$10),"")</f>
        <v/>
      </c>
      <c r="W14" s="333"/>
      <c r="X14" s="333" t="str">
        <f ca="1">IF(AND('Mapa final'!$J$16="Alta",'Mapa final'!$N$16="Moderado"),CONCATENATE("R",'Mapa final'!$A$16),"")</f>
        <v/>
      </c>
      <c r="Y14" s="333"/>
      <c r="Z14" s="333" t="str">
        <f ca="1">IF(AND('Mapa final'!$J$22="Alta",'Mapa final'!$N$22="Moderado"),CONCATENATE("R",'Mapa final'!$A$22),"")</f>
        <v/>
      </c>
      <c r="AA14" s="335"/>
      <c r="AB14" s="332" t="str">
        <f ca="1">IF(AND('Mapa final'!$J$10="Alta",'Mapa final'!$N$10="Mayor"),CONCATENATE("R",'Mapa final'!$A$10),"")</f>
        <v/>
      </c>
      <c r="AC14" s="333"/>
      <c r="AD14" s="333" t="str">
        <f ca="1">IF(AND('Mapa final'!$J$16="Alta",'Mapa final'!$N$16="Mayor"),CONCATENATE("R",'Mapa final'!$A$16),"")</f>
        <v/>
      </c>
      <c r="AE14" s="333"/>
      <c r="AF14" s="333" t="str">
        <f ca="1">IF(AND('Mapa final'!$J$22="Alta",'Mapa final'!$N$22="Mayor"),CONCATENATE("R",'Mapa final'!$A$22),"")</f>
        <v/>
      </c>
      <c r="AG14" s="335"/>
      <c r="AH14" s="348" t="str">
        <f ca="1">IF(AND('Mapa final'!$J$10="Alta",'Mapa final'!$N$10="Catastrófico"),CONCATENATE("R",'Mapa final'!$A$10),"")</f>
        <v/>
      </c>
      <c r="AI14" s="349"/>
      <c r="AJ14" s="349" t="str">
        <f ca="1">IF(AND('Mapa final'!$J$16="Alta",'Mapa final'!$N$16="Catastrófico"),CONCATENATE("R",'Mapa final'!$A$16),"")</f>
        <v/>
      </c>
      <c r="AK14" s="349"/>
      <c r="AL14" s="349" t="str">
        <f ca="1">IF(AND('Mapa final'!$J$22="Alta",'Mapa final'!$N$22="Catastrófico"),CONCATENATE("R",'Mapa final'!$A$22),"")</f>
        <v/>
      </c>
      <c r="AM14" s="350"/>
      <c r="AN14" s="68"/>
      <c r="AO14" s="293" t="s">
        <v>79</v>
      </c>
      <c r="AP14" s="294"/>
      <c r="AQ14" s="294"/>
      <c r="AR14" s="294"/>
      <c r="AS14" s="294"/>
      <c r="AT14" s="295"/>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row>
    <row r="15" spans="1:99" ht="15" customHeight="1" x14ac:dyDescent="0.25">
      <c r="A15" s="68"/>
      <c r="B15" s="282"/>
      <c r="C15" s="282"/>
      <c r="D15" s="283"/>
      <c r="E15" s="323"/>
      <c r="F15" s="324"/>
      <c r="G15" s="324"/>
      <c r="H15" s="324"/>
      <c r="I15" s="337"/>
      <c r="J15" s="351"/>
      <c r="K15" s="352"/>
      <c r="L15" s="352"/>
      <c r="M15" s="352"/>
      <c r="N15" s="352"/>
      <c r="O15" s="353"/>
      <c r="P15" s="351"/>
      <c r="Q15" s="352"/>
      <c r="R15" s="352"/>
      <c r="S15" s="352"/>
      <c r="T15" s="352"/>
      <c r="U15" s="353"/>
      <c r="V15" s="334"/>
      <c r="W15" s="331"/>
      <c r="X15" s="331"/>
      <c r="Y15" s="331"/>
      <c r="Z15" s="331"/>
      <c r="AA15" s="330"/>
      <c r="AB15" s="334"/>
      <c r="AC15" s="331"/>
      <c r="AD15" s="331"/>
      <c r="AE15" s="331"/>
      <c r="AF15" s="331"/>
      <c r="AG15" s="330"/>
      <c r="AH15" s="342"/>
      <c r="AI15" s="343"/>
      <c r="AJ15" s="343"/>
      <c r="AK15" s="343"/>
      <c r="AL15" s="343"/>
      <c r="AM15" s="344"/>
      <c r="AN15" s="68"/>
      <c r="AO15" s="296"/>
      <c r="AP15" s="297"/>
      <c r="AQ15" s="297"/>
      <c r="AR15" s="297"/>
      <c r="AS15" s="297"/>
      <c r="AT15" s="29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row>
    <row r="16" spans="1:99" ht="15" customHeight="1" x14ac:dyDescent="0.25">
      <c r="A16" s="68"/>
      <c r="B16" s="282"/>
      <c r="C16" s="282"/>
      <c r="D16" s="283"/>
      <c r="E16" s="323"/>
      <c r="F16" s="324"/>
      <c r="G16" s="324"/>
      <c r="H16" s="324"/>
      <c r="I16" s="337"/>
      <c r="J16" s="351" t="str">
        <f ca="1">IF(AND('Mapa final'!$J$28="Alta",'Mapa final'!$N$28="Leve"),CONCATENATE("R",'Mapa final'!$A$28),"")</f>
        <v/>
      </c>
      <c r="K16" s="352"/>
      <c r="L16" s="352" t="str">
        <f ca="1">IF(AND('Mapa final'!$J$34="Alta",'Mapa final'!$N$34="Leve"),CONCATENATE("R",'Mapa final'!$A$34),"")</f>
        <v/>
      </c>
      <c r="M16" s="352"/>
      <c r="N16" s="352" t="str">
        <f ca="1">IF(AND('Mapa final'!$J$40="Alta",'Mapa final'!$N$40="Leve"),CONCATENATE("R",'Mapa final'!$A$40),"")</f>
        <v/>
      </c>
      <c r="O16" s="353"/>
      <c r="P16" s="351" t="str">
        <f ca="1">IF(AND('Mapa final'!$J$28="Alta",'Mapa final'!$N$28="Menor"),CONCATENATE("R",'Mapa final'!$A$28),"")</f>
        <v/>
      </c>
      <c r="Q16" s="352"/>
      <c r="R16" s="352" t="str">
        <f ca="1">IF(AND('Mapa final'!$J$34="Alta",'Mapa final'!$N$34="Menor"),CONCATENATE("R",'Mapa final'!$A$34),"")</f>
        <v/>
      </c>
      <c r="S16" s="352"/>
      <c r="T16" s="352" t="str">
        <f ca="1">IF(AND('Mapa final'!$J$40="Alta",'Mapa final'!$N$40="Menor"),CONCATENATE("R",'Mapa final'!$A$40),"")</f>
        <v/>
      </c>
      <c r="U16" s="353"/>
      <c r="V16" s="334" t="str">
        <f ca="1">IF(AND('Mapa final'!$J$28="Alta",'Mapa final'!$N$28="Moderado"),CONCATENATE("R",'Mapa final'!$A$28),"")</f>
        <v/>
      </c>
      <c r="W16" s="331"/>
      <c r="X16" s="329" t="str">
        <f ca="1">IF(AND('Mapa final'!$J$34="Alta",'Mapa final'!$N$34="Moderado"),CONCATENATE("R",'Mapa final'!$A$34),"")</f>
        <v/>
      </c>
      <c r="Y16" s="329"/>
      <c r="Z16" s="329" t="str">
        <f ca="1">IF(AND('Mapa final'!$J$40="Alta",'Mapa final'!$N$40="Moderado"),CONCATENATE("R",'Mapa final'!$A$40),"")</f>
        <v/>
      </c>
      <c r="AA16" s="330"/>
      <c r="AB16" s="334" t="str">
        <f ca="1">IF(AND('Mapa final'!$J$28="Alta",'Mapa final'!$N$28="Mayor"),CONCATENATE("R",'Mapa final'!$A$28),"")</f>
        <v/>
      </c>
      <c r="AC16" s="331"/>
      <c r="AD16" s="329" t="str">
        <f ca="1">IF(AND('Mapa final'!$J$34="Alta",'Mapa final'!$N$34="Mayor"),CONCATENATE("R",'Mapa final'!$A$34),"")</f>
        <v/>
      </c>
      <c r="AE16" s="329"/>
      <c r="AF16" s="329" t="str">
        <f ca="1">IF(AND('Mapa final'!$J$40="Alta",'Mapa final'!$N$40="Mayor"),CONCATENATE("R",'Mapa final'!$A$40),"")</f>
        <v/>
      </c>
      <c r="AG16" s="330"/>
      <c r="AH16" s="342" t="str">
        <f ca="1">IF(AND('Mapa final'!$J$28="Alta",'Mapa final'!$N$28="Catastrófico"),CONCATENATE("R",'Mapa final'!$A$28),"")</f>
        <v/>
      </c>
      <c r="AI16" s="343"/>
      <c r="AJ16" s="343" t="str">
        <f ca="1">IF(AND('Mapa final'!$J$34="Alta",'Mapa final'!$N$34="Catastrófico"),CONCATENATE("R",'Mapa final'!$A$34),"")</f>
        <v/>
      </c>
      <c r="AK16" s="343"/>
      <c r="AL16" s="343" t="str">
        <f ca="1">IF(AND('Mapa final'!$J$40="Alta",'Mapa final'!$N$40="Catastrófico"),CONCATENATE("R",'Mapa final'!$A$40),"")</f>
        <v/>
      </c>
      <c r="AM16" s="344"/>
      <c r="AN16" s="68"/>
      <c r="AO16" s="296"/>
      <c r="AP16" s="297"/>
      <c r="AQ16" s="297"/>
      <c r="AR16" s="297"/>
      <c r="AS16" s="297"/>
      <c r="AT16" s="29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row>
    <row r="17" spans="1:80" ht="15" customHeight="1" x14ac:dyDescent="0.25">
      <c r="A17" s="68"/>
      <c r="B17" s="282"/>
      <c r="C17" s="282"/>
      <c r="D17" s="283"/>
      <c r="E17" s="323"/>
      <c r="F17" s="324"/>
      <c r="G17" s="324"/>
      <c r="H17" s="324"/>
      <c r="I17" s="337"/>
      <c r="J17" s="351"/>
      <c r="K17" s="352"/>
      <c r="L17" s="352"/>
      <c r="M17" s="352"/>
      <c r="N17" s="352"/>
      <c r="O17" s="353"/>
      <c r="P17" s="351"/>
      <c r="Q17" s="352"/>
      <c r="R17" s="352"/>
      <c r="S17" s="352"/>
      <c r="T17" s="352"/>
      <c r="U17" s="353"/>
      <c r="V17" s="334"/>
      <c r="W17" s="331"/>
      <c r="X17" s="329"/>
      <c r="Y17" s="329"/>
      <c r="Z17" s="329"/>
      <c r="AA17" s="330"/>
      <c r="AB17" s="334"/>
      <c r="AC17" s="331"/>
      <c r="AD17" s="329"/>
      <c r="AE17" s="329"/>
      <c r="AF17" s="329"/>
      <c r="AG17" s="330"/>
      <c r="AH17" s="342"/>
      <c r="AI17" s="343"/>
      <c r="AJ17" s="343"/>
      <c r="AK17" s="343"/>
      <c r="AL17" s="343"/>
      <c r="AM17" s="344"/>
      <c r="AN17" s="68"/>
      <c r="AO17" s="296"/>
      <c r="AP17" s="297"/>
      <c r="AQ17" s="297"/>
      <c r="AR17" s="297"/>
      <c r="AS17" s="297"/>
      <c r="AT17" s="29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row>
    <row r="18" spans="1:80" ht="15" customHeight="1" x14ac:dyDescent="0.25">
      <c r="A18" s="68"/>
      <c r="B18" s="282"/>
      <c r="C18" s="282"/>
      <c r="D18" s="283"/>
      <c r="E18" s="323"/>
      <c r="F18" s="324"/>
      <c r="G18" s="324"/>
      <c r="H18" s="324"/>
      <c r="I18" s="337"/>
      <c r="J18" s="351" t="str">
        <f ca="1">IF(AND('Mapa final'!$J$46="Alta",'Mapa final'!$N$46="Leve"),CONCATENATE("R",'Mapa final'!$A$46),"")</f>
        <v/>
      </c>
      <c r="K18" s="352"/>
      <c r="L18" s="352" t="str">
        <f ca="1">IF(AND('Mapa final'!$J$52="Alta",'Mapa final'!$N$52="Leve"),CONCATENATE("R",'Mapa final'!$A$52),"")</f>
        <v/>
      </c>
      <c r="M18" s="352"/>
      <c r="N18" s="352" t="str">
        <f ca="1">IF(AND('Mapa final'!$J$58="Alta",'Mapa final'!$N$58="Leve"),CONCATENATE("R",'Mapa final'!$A$58),"")</f>
        <v/>
      </c>
      <c r="O18" s="353"/>
      <c r="P18" s="351" t="str">
        <f ca="1">IF(AND('Mapa final'!$J$46="Alta",'Mapa final'!$N$46="Menor"),CONCATENATE("R",'Mapa final'!$A$46),"")</f>
        <v/>
      </c>
      <c r="Q18" s="352"/>
      <c r="R18" s="352" t="str">
        <f ca="1">IF(AND('Mapa final'!$J$52="Alta",'Mapa final'!$N$52="Menor"),CONCATENATE("R",'Mapa final'!$A$52),"")</f>
        <v/>
      </c>
      <c r="S18" s="352"/>
      <c r="T18" s="352" t="str">
        <f ca="1">IF(AND('Mapa final'!$J$58="Alta",'Mapa final'!$N$58="Menor"),CONCATENATE("R",'Mapa final'!$A$58),"")</f>
        <v/>
      </c>
      <c r="U18" s="353"/>
      <c r="V18" s="334" t="str">
        <f ca="1">IF(AND('Mapa final'!$J$46="Alta",'Mapa final'!$N$46="Moderado"),CONCATENATE("R",'Mapa final'!$A$46),"")</f>
        <v/>
      </c>
      <c r="W18" s="331"/>
      <c r="X18" s="329" t="str">
        <f ca="1">IF(AND('Mapa final'!$J$52="Alta",'Mapa final'!$N$52="Moderado"),CONCATENATE("R",'Mapa final'!$A$52),"")</f>
        <v/>
      </c>
      <c r="Y18" s="329"/>
      <c r="Z18" s="329" t="str">
        <f ca="1">IF(AND('Mapa final'!$J$58="Alta",'Mapa final'!$N$58="Moderado"),CONCATENATE("R",'Mapa final'!$A$58),"")</f>
        <v/>
      </c>
      <c r="AA18" s="330"/>
      <c r="AB18" s="334" t="str">
        <f ca="1">IF(AND('Mapa final'!$J$46="Alta",'Mapa final'!$N$46="Mayor"),CONCATENATE("R",'Mapa final'!$A$46),"")</f>
        <v/>
      </c>
      <c r="AC18" s="331"/>
      <c r="AD18" s="329" t="str">
        <f ca="1">IF(AND('Mapa final'!$J$52="Alta",'Mapa final'!$N$52="Mayor"),CONCATENATE("R",'Mapa final'!$A$52),"")</f>
        <v/>
      </c>
      <c r="AE18" s="329"/>
      <c r="AF18" s="329" t="str">
        <f ca="1">IF(AND('Mapa final'!$J$58="Alta",'Mapa final'!$N$58="Mayor"),CONCATENATE("R",'Mapa final'!$A$58),"")</f>
        <v/>
      </c>
      <c r="AG18" s="330"/>
      <c r="AH18" s="342" t="str">
        <f ca="1">IF(AND('Mapa final'!$J$46="Alta",'Mapa final'!$N$46="Catastrófico"),CONCATENATE("R",'Mapa final'!$A$46),"")</f>
        <v/>
      </c>
      <c r="AI18" s="343"/>
      <c r="AJ18" s="343" t="str">
        <f ca="1">IF(AND('Mapa final'!$J$52="Alta",'Mapa final'!$N$52="Catastrófico"),CONCATENATE("R",'Mapa final'!$A$52),"")</f>
        <v/>
      </c>
      <c r="AK18" s="343"/>
      <c r="AL18" s="343" t="str">
        <f ca="1">IF(AND('Mapa final'!$J$58="Alta",'Mapa final'!$N$58="Catastrófico"),CONCATENATE("R",'Mapa final'!$A$58),"")</f>
        <v/>
      </c>
      <c r="AM18" s="344"/>
      <c r="AN18" s="68"/>
      <c r="AO18" s="296"/>
      <c r="AP18" s="297"/>
      <c r="AQ18" s="297"/>
      <c r="AR18" s="297"/>
      <c r="AS18" s="297"/>
      <c r="AT18" s="29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row>
    <row r="19" spans="1:80" ht="15" customHeight="1" x14ac:dyDescent="0.25">
      <c r="A19" s="68"/>
      <c r="B19" s="282"/>
      <c r="C19" s="282"/>
      <c r="D19" s="283"/>
      <c r="E19" s="323"/>
      <c r="F19" s="324"/>
      <c r="G19" s="324"/>
      <c r="H19" s="324"/>
      <c r="I19" s="337"/>
      <c r="J19" s="351"/>
      <c r="K19" s="352"/>
      <c r="L19" s="352"/>
      <c r="M19" s="352"/>
      <c r="N19" s="352"/>
      <c r="O19" s="353"/>
      <c r="P19" s="351"/>
      <c r="Q19" s="352"/>
      <c r="R19" s="352"/>
      <c r="S19" s="352"/>
      <c r="T19" s="352"/>
      <c r="U19" s="353"/>
      <c r="V19" s="334"/>
      <c r="W19" s="331"/>
      <c r="X19" s="329"/>
      <c r="Y19" s="329"/>
      <c r="Z19" s="329"/>
      <c r="AA19" s="330"/>
      <c r="AB19" s="334"/>
      <c r="AC19" s="331"/>
      <c r="AD19" s="329"/>
      <c r="AE19" s="329"/>
      <c r="AF19" s="329"/>
      <c r="AG19" s="330"/>
      <c r="AH19" s="342"/>
      <c r="AI19" s="343"/>
      <c r="AJ19" s="343"/>
      <c r="AK19" s="343"/>
      <c r="AL19" s="343"/>
      <c r="AM19" s="344"/>
      <c r="AN19" s="68"/>
      <c r="AO19" s="296"/>
      <c r="AP19" s="297"/>
      <c r="AQ19" s="297"/>
      <c r="AR19" s="297"/>
      <c r="AS19" s="297"/>
      <c r="AT19" s="29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row>
    <row r="20" spans="1:80" ht="15" customHeight="1" x14ac:dyDescent="0.25">
      <c r="A20" s="68"/>
      <c r="B20" s="282"/>
      <c r="C20" s="282"/>
      <c r="D20" s="283"/>
      <c r="E20" s="323"/>
      <c r="F20" s="324"/>
      <c r="G20" s="324"/>
      <c r="H20" s="324"/>
      <c r="I20" s="337"/>
      <c r="J20" s="351" t="str">
        <f ca="1">IF(AND('Mapa final'!$J$64="Alta",'Mapa final'!$N$64="Leve"),CONCATENATE("R",'Mapa final'!$A$64),"")</f>
        <v/>
      </c>
      <c r="K20" s="352"/>
      <c r="L20" s="352" t="str">
        <f>IF(AND('Mapa final'!$J$70="Alta",'Mapa final'!$N$70="Leve"),CONCATENATE("R",'Mapa final'!$A$70),"")</f>
        <v/>
      </c>
      <c r="M20" s="352"/>
      <c r="N20" s="352" t="str">
        <f>IF(AND('Mapa final'!$J$76="Alta",'Mapa final'!$N$76="Leve"),CONCATENATE("R",'Mapa final'!$A$76),"")</f>
        <v/>
      </c>
      <c r="O20" s="353"/>
      <c r="P20" s="351" t="str">
        <f ca="1">IF(AND('Mapa final'!$J$64="Alta",'Mapa final'!$N$64="Menor"),CONCATENATE("R",'Mapa final'!$A$64),"")</f>
        <v/>
      </c>
      <c r="Q20" s="352"/>
      <c r="R20" s="352" t="str">
        <f>IF(AND('Mapa final'!$J$70="Alta",'Mapa final'!$N$70="Menor"),CONCATENATE("R",'Mapa final'!$A$70),"")</f>
        <v/>
      </c>
      <c r="S20" s="352"/>
      <c r="T20" s="352" t="str">
        <f>IF(AND('Mapa final'!$J$76="Alta",'Mapa final'!$N$76="Menor"),CONCATENATE("R",'Mapa final'!$A$76),"")</f>
        <v/>
      </c>
      <c r="U20" s="353"/>
      <c r="V20" s="334" t="str">
        <f ca="1">IF(AND('Mapa final'!$J$64="Alta",'Mapa final'!$N$64="Moderado"),CONCATENATE("R",'Mapa final'!$A$64),"")</f>
        <v/>
      </c>
      <c r="W20" s="331"/>
      <c r="X20" s="329" t="str">
        <f>IF(AND('Mapa final'!$J$70="Alta",'Mapa final'!$N$70="Moderado"),CONCATENATE("R",'Mapa final'!$A$70),"")</f>
        <v/>
      </c>
      <c r="Y20" s="329"/>
      <c r="Z20" s="329" t="str">
        <f>IF(AND('Mapa final'!$J$76="Alta",'Mapa final'!$N$76="Moderado"),CONCATENATE("R",'Mapa final'!$A$76),"")</f>
        <v/>
      </c>
      <c r="AA20" s="330"/>
      <c r="AB20" s="334" t="str">
        <f ca="1">IF(AND('Mapa final'!$J$64="Alta",'Mapa final'!$N$64="Mayor"),CONCATENATE("R",'Mapa final'!$A$64),"")</f>
        <v/>
      </c>
      <c r="AC20" s="331"/>
      <c r="AD20" s="329" t="str">
        <f>IF(AND('Mapa final'!$J$70="Alta",'Mapa final'!$N$70="Mayor"),CONCATENATE("R",'Mapa final'!$A$70),"")</f>
        <v/>
      </c>
      <c r="AE20" s="329"/>
      <c r="AF20" s="329" t="str">
        <f>IF(AND('Mapa final'!$J$76="Alta",'Mapa final'!$N$76="Mayor"),CONCATENATE("R",'Mapa final'!$A$76),"")</f>
        <v/>
      </c>
      <c r="AG20" s="330"/>
      <c r="AH20" s="342" t="str">
        <f ca="1">IF(AND('Mapa final'!$J$64="Alta",'Mapa final'!$N$64="Catastrófico"),CONCATENATE("R",'Mapa final'!$A$64),"")</f>
        <v/>
      </c>
      <c r="AI20" s="343"/>
      <c r="AJ20" s="343" t="str">
        <f>IF(AND('Mapa final'!$J$70="Alta",'Mapa final'!$N$70="Catastrófico"),CONCATENATE("R",'Mapa final'!$A$70),"")</f>
        <v/>
      </c>
      <c r="AK20" s="343"/>
      <c r="AL20" s="343" t="str">
        <f>IF(AND('Mapa final'!$J$76="Alta",'Mapa final'!$N$76="Catastrófico"),CONCATENATE("R",'Mapa final'!$A$76),"")</f>
        <v/>
      </c>
      <c r="AM20" s="344"/>
      <c r="AN20" s="68"/>
      <c r="AO20" s="296"/>
      <c r="AP20" s="297"/>
      <c r="AQ20" s="297"/>
      <c r="AR20" s="297"/>
      <c r="AS20" s="297"/>
      <c r="AT20" s="29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row>
    <row r="21" spans="1:80" ht="15.75" customHeight="1" thickBot="1" x14ac:dyDescent="0.3">
      <c r="A21" s="68"/>
      <c r="B21" s="282"/>
      <c r="C21" s="282"/>
      <c r="D21" s="283"/>
      <c r="E21" s="326"/>
      <c r="F21" s="327"/>
      <c r="G21" s="327"/>
      <c r="H21" s="327"/>
      <c r="I21" s="327"/>
      <c r="J21" s="354"/>
      <c r="K21" s="355"/>
      <c r="L21" s="355"/>
      <c r="M21" s="355"/>
      <c r="N21" s="355"/>
      <c r="O21" s="356"/>
      <c r="P21" s="354"/>
      <c r="Q21" s="355"/>
      <c r="R21" s="355"/>
      <c r="S21" s="355"/>
      <c r="T21" s="355"/>
      <c r="U21" s="356"/>
      <c r="V21" s="339"/>
      <c r="W21" s="340"/>
      <c r="X21" s="340"/>
      <c r="Y21" s="340"/>
      <c r="Z21" s="340"/>
      <c r="AA21" s="341"/>
      <c r="AB21" s="339"/>
      <c r="AC21" s="340"/>
      <c r="AD21" s="340"/>
      <c r="AE21" s="340"/>
      <c r="AF21" s="340"/>
      <c r="AG21" s="341"/>
      <c r="AH21" s="345"/>
      <c r="AI21" s="346"/>
      <c r="AJ21" s="346"/>
      <c r="AK21" s="346"/>
      <c r="AL21" s="346"/>
      <c r="AM21" s="347"/>
      <c r="AN21" s="68"/>
      <c r="AO21" s="299"/>
      <c r="AP21" s="300"/>
      <c r="AQ21" s="300"/>
      <c r="AR21" s="300"/>
      <c r="AS21" s="300"/>
      <c r="AT21" s="301"/>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row>
    <row r="22" spans="1:80" x14ac:dyDescent="0.25">
      <c r="A22" s="68"/>
      <c r="B22" s="282"/>
      <c r="C22" s="282"/>
      <c r="D22" s="283"/>
      <c r="E22" s="320" t="s">
        <v>112</v>
      </c>
      <c r="F22" s="321"/>
      <c r="G22" s="321"/>
      <c r="H22" s="321"/>
      <c r="I22" s="322"/>
      <c r="J22" s="357" t="str">
        <f ca="1">IF(AND('Mapa final'!$J$10="Media",'Mapa final'!$N$10="Leve"),CONCATENATE("R",'Mapa final'!$A$10),"")</f>
        <v/>
      </c>
      <c r="K22" s="358"/>
      <c r="L22" s="358" t="str">
        <f ca="1">IF(AND('Mapa final'!$J$16="Media",'Mapa final'!$N$16="Leve"),CONCATENATE("R",'Mapa final'!$A$16),"")</f>
        <v/>
      </c>
      <c r="M22" s="358"/>
      <c r="N22" s="358" t="str">
        <f ca="1">IF(AND('Mapa final'!$J$22="Media",'Mapa final'!$N$22="Leve"),CONCATENATE("R",'Mapa final'!$A$22),"")</f>
        <v/>
      </c>
      <c r="O22" s="359"/>
      <c r="P22" s="357" t="str">
        <f ca="1">IF(AND('Mapa final'!$J$10="Media",'Mapa final'!$N$10="Menor"),CONCATENATE("R",'Mapa final'!$A$10),"")</f>
        <v/>
      </c>
      <c r="Q22" s="358"/>
      <c r="R22" s="358" t="str">
        <f ca="1">IF(AND('Mapa final'!$J$16="Media",'Mapa final'!$N$16="Menor"),CONCATENATE("R",'Mapa final'!$A$16),"")</f>
        <v/>
      </c>
      <c r="S22" s="358"/>
      <c r="T22" s="358" t="str">
        <f ca="1">IF(AND('Mapa final'!$J$22="Media",'Mapa final'!$N$22="Menor"),CONCATENATE("R",'Mapa final'!$A$22),"")</f>
        <v/>
      </c>
      <c r="U22" s="359"/>
      <c r="V22" s="357" t="str">
        <f ca="1">IF(AND('Mapa final'!$J$10="Media",'Mapa final'!$N$10="Moderado"),CONCATENATE("R",'Mapa final'!$A$10),"")</f>
        <v/>
      </c>
      <c r="W22" s="358"/>
      <c r="X22" s="358" t="str">
        <f ca="1">IF(AND('Mapa final'!$J$16="Media",'Mapa final'!$N$16="Moderado"),CONCATENATE("R",'Mapa final'!$A$16),"")</f>
        <v/>
      </c>
      <c r="Y22" s="358"/>
      <c r="Z22" s="358" t="str">
        <f ca="1">IF(AND('Mapa final'!$J$22="Media",'Mapa final'!$N$22="Moderado"),CONCATENATE("R",'Mapa final'!$A$22),"")</f>
        <v/>
      </c>
      <c r="AA22" s="359"/>
      <c r="AB22" s="332" t="str">
        <f ca="1">IF(AND('Mapa final'!$J$10="Media",'Mapa final'!$N$10="Mayor"),CONCATENATE("R",'Mapa final'!$A$10),"")</f>
        <v/>
      </c>
      <c r="AC22" s="333"/>
      <c r="AD22" s="333" t="str">
        <f ca="1">IF(AND('Mapa final'!$J$16="Media",'Mapa final'!$N$16="Mayor"),CONCATENATE("R",'Mapa final'!$A$16),"")</f>
        <v/>
      </c>
      <c r="AE22" s="333"/>
      <c r="AF22" s="333" t="str">
        <f ca="1">IF(AND('Mapa final'!$J$22="Media",'Mapa final'!$N$22="Mayor"),CONCATENATE("R",'Mapa final'!$A$22),"")</f>
        <v/>
      </c>
      <c r="AG22" s="335"/>
      <c r="AH22" s="348" t="str">
        <f ca="1">IF(AND('Mapa final'!$J$10="Media",'Mapa final'!$N$10="Catastrófico"),CONCATENATE("R",'Mapa final'!$A$10),"")</f>
        <v/>
      </c>
      <c r="AI22" s="349"/>
      <c r="AJ22" s="349" t="str">
        <f ca="1">IF(AND('Mapa final'!$J$16="Media",'Mapa final'!$N$16="Catastrófico"),CONCATENATE("R",'Mapa final'!$A$16),"")</f>
        <v/>
      </c>
      <c r="AK22" s="349"/>
      <c r="AL22" s="349" t="str">
        <f ca="1">IF(AND('Mapa final'!$J$22="Media",'Mapa final'!$N$22="Catastrófico"),CONCATENATE("R",'Mapa final'!$A$22),"")</f>
        <v/>
      </c>
      <c r="AM22" s="350"/>
      <c r="AN22" s="68"/>
      <c r="AO22" s="302" t="s">
        <v>80</v>
      </c>
      <c r="AP22" s="303"/>
      <c r="AQ22" s="303"/>
      <c r="AR22" s="303"/>
      <c r="AS22" s="303"/>
      <c r="AT22" s="304"/>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row>
    <row r="23" spans="1:80" x14ac:dyDescent="0.25">
      <c r="A23" s="68"/>
      <c r="B23" s="282"/>
      <c r="C23" s="282"/>
      <c r="D23" s="283"/>
      <c r="E23" s="323"/>
      <c r="F23" s="324"/>
      <c r="G23" s="324"/>
      <c r="H23" s="324"/>
      <c r="I23" s="325"/>
      <c r="J23" s="351"/>
      <c r="K23" s="352"/>
      <c r="L23" s="352"/>
      <c r="M23" s="352"/>
      <c r="N23" s="352"/>
      <c r="O23" s="353"/>
      <c r="P23" s="351"/>
      <c r="Q23" s="352"/>
      <c r="R23" s="352"/>
      <c r="S23" s="352"/>
      <c r="T23" s="352"/>
      <c r="U23" s="353"/>
      <c r="V23" s="351"/>
      <c r="W23" s="352"/>
      <c r="X23" s="352"/>
      <c r="Y23" s="352"/>
      <c r="Z23" s="352"/>
      <c r="AA23" s="353"/>
      <c r="AB23" s="334"/>
      <c r="AC23" s="331"/>
      <c r="AD23" s="331"/>
      <c r="AE23" s="331"/>
      <c r="AF23" s="331"/>
      <c r="AG23" s="330"/>
      <c r="AH23" s="342"/>
      <c r="AI23" s="343"/>
      <c r="AJ23" s="343"/>
      <c r="AK23" s="343"/>
      <c r="AL23" s="343"/>
      <c r="AM23" s="344"/>
      <c r="AN23" s="68"/>
      <c r="AO23" s="305"/>
      <c r="AP23" s="306"/>
      <c r="AQ23" s="306"/>
      <c r="AR23" s="306"/>
      <c r="AS23" s="306"/>
      <c r="AT23" s="307"/>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row>
    <row r="24" spans="1:80" x14ac:dyDescent="0.25">
      <c r="A24" s="68"/>
      <c r="B24" s="282"/>
      <c r="C24" s="282"/>
      <c r="D24" s="283"/>
      <c r="E24" s="323"/>
      <c r="F24" s="324"/>
      <c r="G24" s="324"/>
      <c r="H24" s="324"/>
      <c r="I24" s="325"/>
      <c r="J24" s="351" t="str">
        <f ca="1">IF(AND('Mapa final'!$J$28="Media",'Mapa final'!$N$28="Leve"),CONCATENATE("R",'Mapa final'!$A$28),"")</f>
        <v/>
      </c>
      <c r="K24" s="352"/>
      <c r="L24" s="352" t="str">
        <f ca="1">IF(AND('Mapa final'!$J$34="Media",'Mapa final'!$N$34="Leve"),CONCATENATE("R",'Mapa final'!$A$34),"")</f>
        <v/>
      </c>
      <c r="M24" s="352"/>
      <c r="N24" s="352" t="str">
        <f ca="1">IF(AND('Mapa final'!$J$40="Media",'Mapa final'!$N$40="Leve"),CONCATENATE("R",'Mapa final'!$A$40),"")</f>
        <v/>
      </c>
      <c r="O24" s="353"/>
      <c r="P24" s="351" t="str">
        <f ca="1">IF(AND('Mapa final'!$J$28="Media",'Mapa final'!$N$28="Menor"),CONCATENATE("R",'Mapa final'!$A$28),"")</f>
        <v/>
      </c>
      <c r="Q24" s="352"/>
      <c r="R24" s="352" t="str">
        <f ca="1">IF(AND('Mapa final'!$J$34="Media",'Mapa final'!$N$34="Menor"),CONCATENATE("R",'Mapa final'!$A$34),"")</f>
        <v/>
      </c>
      <c r="S24" s="352"/>
      <c r="T24" s="352" t="str">
        <f ca="1">IF(AND('Mapa final'!$J$40="Media",'Mapa final'!$N$40="Menor"),CONCATENATE("R",'Mapa final'!$A$40),"")</f>
        <v/>
      </c>
      <c r="U24" s="353"/>
      <c r="V24" s="351" t="str">
        <f ca="1">IF(AND('Mapa final'!$J$28="Media",'Mapa final'!$N$28="Moderado"),CONCATENATE("R",'Mapa final'!$A$28),"")</f>
        <v/>
      </c>
      <c r="W24" s="352"/>
      <c r="X24" s="352" t="str">
        <f ca="1">IF(AND('Mapa final'!$J$34="Media",'Mapa final'!$N$34="Moderado"),CONCATENATE("R",'Mapa final'!$A$34),"")</f>
        <v/>
      </c>
      <c r="Y24" s="352"/>
      <c r="Z24" s="352" t="str">
        <f ca="1">IF(AND('Mapa final'!$J$40="Media",'Mapa final'!$N$40="Moderado"),CONCATENATE("R",'Mapa final'!$A$40),"")</f>
        <v/>
      </c>
      <c r="AA24" s="353"/>
      <c r="AB24" s="334" t="str">
        <f ca="1">IF(AND('Mapa final'!$J$28="Media",'Mapa final'!$N$28="Mayor"),CONCATENATE("R",'Mapa final'!$A$28),"")</f>
        <v/>
      </c>
      <c r="AC24" s="331"/>
      <c r="AD24" s="329" t="str">
        <f ca="1">IF(AND('Mapa final'!$J$34="Media",'Mapa final'!$N$34="Mayor"),CONCATENATE("R",'Mapa final'!$A$34),"")</f>
        <v/>
      </c>
      <c r="AE24" s="329"/>
      <c r="AF24" s="329" t="str">
        <f ca="1">IF(AND('Mapa final'!$J$40="Media",'Mapa final'!$N$40="Mayor"),CONCATENATE("R",'Mapa final'!$A$40),"")</f>
        <v/>
      </c>
      <c r="AG24" s="330"/>
      <c r="AH24" s="342" t="str">
        <f ca="1">IF(AND('Mapa final'!$J$28="Media",'Mapa final'!$N$28="Catastrófico"),CONCATENATE("R",'Mapa final'!$A$28),"")</f>
        <v/>
      </c>
      <c r="AI24" s="343"/>
      <c r="AJ24" s="343" t="str">
        <f ca="1">IF(AND('Mapa final'!$J$34="Media",'Mapa final'!$N$34="Catastrófico"),CONCATENATE("R",'Mapa final'!$A$34),"")</f>
        <v/>
      </c>
      <c r="AK24" s="343"/>
      <c r="AL24" s="343" t="str">
        <f ca="1">IF(AND('Mapa final'!$J$40="Media",'Mapa final'!$N$40="Catastrófico"),CONCATENATE("R",'Mapa final'!$A$40),"")</f>
        <v/>
      </c>
      <c r="AM24" s="344"/>
      <c r="AN24" s="68"/>
      <c r="AO24" s="305"/>
      <c r="AP24" s="306"/>
      <c r="AQ24" s="306"/>
      <c r="AR24" s="306"/>
      <c r="AS24" s="306"/>
      <c r="AT24" s="307"/>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row>
    <row r="25" spans="1:80" x14ac:dyDescent="0.25">
      <c r="A25" s="68"/>
      <c r="B25" s="282"/>
      <c r="C25" s="282"/>
      <c r="D25" s="283"/>
      <c r="E25" s="323"/>
      <c r="F25" s="324"/>
      <c r="G25" s="324"/>
      <c r="H25" s="324"/>
      <c r="I25" s="325"/>
      <c r="J25" s="351"/>
      <c r="K25" s="352"/>
      <c r="L25" s="352"/>
      <c r="M25" s="352"/>
      <c r="N25" s="352"/>
      <c r="O25" s="353"/>
      <c r="P25" s="351"/>
      <c r="Q25" s="352"/>
      <c r="R25" s="352"/>
      <c r="S25" s="352"/>
      <c r="T25" s="352"/>
      <c r="U25" s="353"/>
      <c r="V25" s="351"/>
      <c r="W25" s="352"/>
      <c r="X25" s="352"/>
      <c r="Y25" s="352"/>
      <c r="Z25" s="352"/>
      <c r="AA25" s="353"/>
      <c r="AB25" s="334"/>
      <c r="AC25" s="331"/>
      <c r="AD25" s="329"/>
      <c r="AE25" s="329"/>
      <c r="AF25" s="329"/>
      <c r="AG25" s="330"/>
      <c r="AH25" s="342"/>
      <c r="AI25" s="343"/>
      <c r="AJ25" s="343"/>
      <c r="AK25" s="343"/>
      <c r="AL25" s="343"/>
      <c r="AM25" s="344"/>
      <c r="AN25" s="68"/>
      <c r="AO25" s="305"/>
      <c r="AP25" s="306"/>
      <c r="AQ25" s="306"/>
      <c r="AR25" s="306"/>
      <c r="AS25" s="306"/>
      <c r="AT25" s="307"/>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c r="BY25" s="68"/>
      <c r="BZ25" s="68"/>
      <c r="CA25" s="68"/>
      <c r="CB25" s="68"/>
    </row>
    <row r="26" spans="1:80" x14ac:dyDescent="0.25">
      <c r="A26" s="68"/>
      <c r="B26" s="282"/>
      <c r="C26" s="282"/>
      <c r="D26" s="283"/>
      <c r="E26" s="323"/>
      <c r="F26" s="324"/>
      <c r="G26" s="324"/>
      <c r="H26" s="324"/>
      <c r="I26" s="325"/>
      <c r="J26" s="351" t="str">
        <f ca="1">IF(AND('Mapa final'!$J$46="Media",'Mapa final'!$N$46="Leve"),CONCATENATE("R",'Mapa final'!$A$46),"")</f>
        <v/>
      </c>
      <c r="K26" s="352"/>
      <c r="L26" s="352" t="str">
        <f ca="1">IF(AND('Mapa final'!$J$52="Media",'Mapa final'!$N$52="Leve"),CONCATENATE("R",'Mapa final'!$A$52),"")</f>
        <v/>
      </c>
      <c r="M26" s="352"/>
      <c r="N26" s="352" t="str">
        <f ca="1">IF(AND('Mapa final'!$J$58="Media",'Mapa final'!$N$58="Leve"),CONCATENATE("R",'Mapa final'!$A$58),"")</f>
        <v/>
      </c>
      <c r="O26" s="353"/>
      <c r="P26" s="351" t="str">
        <f ca="1">IF(AND('Mapa final'!$J$46="Media",'Mapa final'!$N$46="Menor"),CONCATENATE("R",'Mapa final'!$A$46),"")</f>
        <v/>
      </c>
      <c r="Q26" s="352"/>
      <c r="R26" s="352" t="str">
        <f ca="1">IF(AND('Mapa final'!$J$52="Media",'Mapa final'!$N$52="Menor"),CONCATENATE("R",'Mapa final'!$A$52),"")</f>
        <v/>
      </c>
      <c r="S26" s="352"/>
      <c r="T26" s="352" t="str">
        <f ca="1">IF(AND('Mapa final'!$J$58="Media",'Mapa final'!$N$58="Menor"),CONCATENATE("R",'Mapa final'!$A$58),"")</f>
        <v/>
      </c>
      <c r="U26" s="353"/>
      <c r="V26" s="351" t="str">
        <f ca="1">IF(AND('Mapa final'!$J$46="Media",'Mapa final'!$N$46="Moderado"),CONCATENATE("R",'Mapa final'!$A$46),"")</f>
        <v/>
      </c>
      <c r="W26" s="352"/>
      <c r="X26" s="352" t="str">
        <f ca="1">IF(AND('Mapa final'!$J$52="Media",'Mapa final'!$N$52="Moderado"),CONCATENATE("R",'Mapa final'!$A$52),"")</f>
        <v/>
      </c>
      <c r="Y26" s="352"/>
      <c r="Z26" s="352" t="str">
        <f ca="1">IF(AND('Mapa final'!$J$58="Media",'Mapa final'!$N$58="Moderado"),CONCATENATE("R",'Mapa final'!$A$58),"")</f>
        <v/>
      </c>
      <c r="AA26" s="353"/>
      <c r="AB26" s="334" t="str">
        <f ca="1">IF(AND('Mapa final'!$J$46="Media",'Mapa final'!$N$46="Mayor"),CONCATENATE("R",'Mapa final'!$A$46),"")</f>
        <v/>
      </c>
      <c r="AC26" s="331"/>
      <c r="AD26" s="329" t="str">
        <f ca="1">IF(AND('Mapa final'!$J$52="Media",'Mapa final'!$N$52="Mayor"),CONCATENATE("R",'Mapa final'!$A$52),"")</f>
        <v/>
      </c>
      <c r="AE26" s="329"/>
      <c r="AF26" s="329" t="str">
        <f ca="1">IF(AND('Mapa final'!$J$58="Media",'Mapa final'!$N$58="Mayor"),CONCATENATE("R",'Mapa final'!$A$58),"")</f>
        <v/>
      </c>
      <c r="AG26" s="330"/>
      <c r="AH26" s="342" t="str">
        <f ca="1">IF(AND('Mapa final'!$J$46="Media",'Mapa final'!$N$46="Catastrófico"),CONCATENATE("R",'Mapa final'!$A$46),"")</f>
        <v/>
      </c>
      <c r="AI26" s="343"/>
      <c r="AJ26" s="343" t="str">
        <f ca="1">IF(AND('Mapa final'!$J$52="Media",'Mapa final'!$N$52="Catastrófico"),CONCATENATE("R",'Mapa final'!$A$52),"")</f>
        <v/>
      </c>
      <c r="AK26" s="343"/>
      <c r="AL26" s="343" t="str">
        <f ca="1">IF(AND('Mapa final'!$J$58="Media",'Mapa final'!$N$58="Catastrófico"),CONCATENATE("R",'Mapa final'!$A$58),"")</f>
        <v/>
      </c>
      <c r="AM26" s="344"/>
      <c r="AN26" s="68"/>
      <c r="AO26" s="305"/>
      <c r="AP26" s="306"/>
      <c r="AQ26" s="306"/>
      <c r="AR26" s="306"/>
      <c r="AS26" s="306"/>
      <c r="AT26" s="307"/>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c r="BY26" s="68"/>
      <c r="BZ26" s="68"/>
      <c r="CA26" s="68"/>
      <c r="CB26" s="68"/>
    </row>
    <row r="27" spans="1:80" x14ac:dyDescent="0.25">
      <c r="A27" s="68"/>
      <c r="B27" s="282"/>
      <c r="C27" s="282"/>
      <c r="D27" s="283"/>
      <c r="E27" s="323"/>
      <c r="F27" s="324"/>
      <c r="G27" s="324"/>
      <c r="H27" s="324"/>
      <c r="I27" s="325"/>
      <c r="J27" s="351"/>
      <c r="K27" s="352"/>
      <c r="L27" s="352"/>
      <c r="M27" s="352"/>
      <c r="N27" s="352"/>
      <c r="O27" s="353"/>
      <c r="P27" s="351"/>
      <c r="Q27" s="352"/>
      <c r="R27" s="352"/>
      <c r="S27" s="352"/>
      <c r="T27" s="352"/>
      <c r="U27" s="353"/>
      <c r="V27" s="351"/>
      <c r="W27" s="352"/>
      <c r="X27" s="352"/>
      <c r="Y27" s="352"/>
      <c r="Z27" s="352"/>
      <c r="AA27" s="353"/>
      <c r="AB27" s="334"/>
      <c r="AC27" s="331"/>
      <c r="AD27" s="329"/>
      <c r="AE27" s="329"/>
      <c r="AF27" s="329"/>
      <c r="AG27" s="330"/>
      <c r="AH27" s="342"/>
      <c r="AI27" s="343"/>
      <c r="AJ27" s="343"/>
      <c r="AK27" s="343"/>
      <c r="AL27" s="343"/>
      <c r="AM27" s="344"/>
      <c r="AN27" s="68"/>
      <c r="AO27" s="305"/>
      <c r="AP27" s="306"/>
      <c r="AQ27" s="306"/>
      <c r="AR27" s="306"/>
      <c r="AS27" s="306"/>
      <c r="AT27" s="307"/>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c r="BY27" s="68"/>
      <c r="BZ27" s="68"/>
      <c r="CA27" s="68"/>
      <c r="CB27" s="68"/>
    </row>
    <row r="28" spans="1:80" x14ac:dyDescent="0.25">
      <c r="A28" s="68"/>
      <c r="B28" s="282"/>
      <c r="C28" s="282"/>
      <c r="D28" s="283"/>
      <c r="E28" s="323"/>
      <c r="F28" s="324"/>
      <c r="G28" s="324"/>
      <c r="H28" s="324"/>
      <c r="I28" s="325"/>
      <c r="J28" s="351" t="str">
        <f ca="1">IF(AND('Mapa final'!$J$64="Media",'Mapa final'!$N$64="Leve"),CONCATENATE("R",'Mapa final'!$A$64),"")</f>
        <v/>
      </c>
      <c r="K28" s="352"/>
      <c r="L28" s="352" t="str">
        <f>IF(AND('Mapa final'!$J$70="Media",'Mapa final'!$N$70="Leve"),CONCATENATE("R",'Mapa final'!$A$70),"")</f>
        <v/>
      </c>
      <c r="M28" s="352"/>
      <c r="N28" s="352" t="str">
        <f>IF(AND('Mapa final'!$J$76="Media",'Mapa final'!$N$76="Leve"),CONCATENATE("R",'Mapa final'!$A$76),"")</f>
        <v/>
      </c>
      <c r="O28" s="353"/>
      <c r="P28" s="351" t="str">
        <f ca="1">IF(AND('Mapa final'!$J$64="Media",'Mapa final'!$N$64="Menor"),CONCATENATE("R",'Mapa final'!$A$64),"")</f>
        <v/>
      </c>
      <c r="Q28" s="352"/>
      <c r="R28" s="352" t="str">
        <f>IF(AND('Mapa final'!$J$70="Media",'Mapa final'!$N$70="Menor"),CONCATENATE("R",'Mapa final'!$A$70),"")</f>
        <v/>
      </c>
      <c r="S28" s="352"/>
      <c r="T28" s="352" t="str">
        <f>IF(AND('Mapa final'!$J$76="Media",'Mapa final'!$N$76="Menor"),CONCATENATE("R",'Mapa final'!$A$76),"")</f>
        <v/>
      </c>
      <c r="U28" s="353"/>
      <c r="V28" s="351" t="str">
        <f ca="1">IF(AND('Mapa final'!$J$64="Media",'Mapa final'!$N$64="Moderado"),CONCATENATE("R",'Mapa final'!$A$64),"")</f>
        <v/>
      </c>
      <c r="W28" s="352"/>
      <c r="X28" s="352" t="str">
        <f>IF(AND('Mapa final'!$J$70="Media",'Mapa final'!$N$70="Moderado"),CONCATENATE("R",'Mapa final'!$A$70),"")</f>
        <v/>
      </c>
      <c r="Y28" s="352"/>
      <c r="Z28" s="352" t="str">
        <f>IF(AND('Mapa final'!$J$76="Media",'Mapa final'!$N$76="Moderado"),CONCATENATE("R",'Mapa final'!$A$76),"")</f>
        <v/>
      </c>
      <c r="AA28" s="353"/>
      <c r="AB28" s="334" t="str">
        <f ca="1">IF(AND('Mapa final'!$J$64="Media",'Mapa final'!$N$64="Mayor"),CONCATENATE("R",'Mapa final'!$A$64),"")</f>
        <v/>
      </c>
      <c r="AC28" s="331"/>
      <c r="AD28" s="329" t="str">
        <f>IF(AND('Mapa final'!$J$70="Media",'Mapa final'!$N$70="Mayor"),CONCATENATE("R",'Mapa final'!$A$70),"")</f>
        <v/>
      </c>
      <c r="AE28" s="329"/>
      <c r="AF28" s="329" t="str">
        <f>IF(AND('Mapa final'!$J$76="Media",'Mapa final'!$N$76="Mayor"),CONCATENATE("R",'Mapa final'!$A$76),"")</f>
        <v/>
      </c>
      <c r="AG28" s="330"/>
      <c r="AH28" s="342" t="str">
        <f ca="1">IF(AND('Mapa final'!$J$64="Media",'Mapa final'!$N$64="Catastrófico"),CONCATENATE("R",'Mapa final'!$A$64),"")</f>
        <v/>
      </c>
      <c r="AI28" s="343"/>
      <c r="AJ28" s="343" t="str">
        <f>IF(AND('Mapa final'!$J$70="Media",'Mapa final'!$N$70="Catastrófico"),CONCATENATE("R",'Mapa final'!$A$70),"")</f>
        <v/>
      </c>
      <c r="AK28" s="343"/>
      <c r="AL28" s="343" t="str">
        <f>IF(AND('Mapa final'!$J$76="Media",'Mapa final'!$N$76="Catastrófico"),CONCATENATE("R",'Mapa final'!$A$76),"")</f>
        <v/>
      </c>
      <c r="AM28" s="344"/>
      <c r="AN28" s="68"/>
      <c r="AO28" s="305"/>
      <c r="AP28" s="306"/>
      <c r="AQ28" s="306"/>
      <c r="AR28" s="306"/>
      <c r="AS28" s="306"/>
      <c r="AT28" s="307"/>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c r="BY28" s="68"/>
      <c r="BZ28" s="68"/>
      <c r="CA28" s="68"/>
      <c r="CB28" s="68"/>
    </row>
    <row r="29" spans="1:80" ht="15.75" thickBot="1" x14ac:dyDescent="0.3">
      <c r="A29" s="68"/>
      <c r="B29" s="282"/>
      <c r="C29" s="282"/>
      <c r="D29" s="283"/>
      <c r="E29" s="326"/>
      <c r="F29" s="327"/>
      <c r="G29" s="327"/>
      <c r="H29" s="327"/>
      <c r="I29" s="328"/>
      <c r="J29" s="351"/>
      <c r="K29" s="352"/>
      <c r="L29" s="352"/>
      <c r="M29" s="352"/>
      <c r="N29" s="352"/>
      <c r="O29" s="353"/>
      <c r="P29" s="354"/>
      <c r="Q29" s="355"/>
      <c r="R29" s="355"/>
      <c r="S29" s="355"/>
      <c r="T29" s="355"/>
      <c r="U29" s="356"/>
      <c r="V29" s="354"/>
      <c r="W29" s="355"/>
      <c r="X29" s="355"/>
      <c r="Y29" s="355"/>
      <c r="Z29" s="355"/>
      <c r="AA29" s="356"/>
      <c r="AB29" s="339"/>
      <c r="AC29" s="340"/>
      <c r="AD29" s="340"/>
      <c r="AE29" s="340"/>
      <c r="AF29" s="340"/>
      <c r="AG29" s="341"/>
      <c r="AH29" s="345"/>
      <c r="AI29" s="346"/>
      <c r="AJ29" s="346"/>
      <c r="AK29" s="346"/>
      <c r="AL29" s="346"/>
      <c r="AM29" s="347"/>
      <c r="AN29" s="68"/>
      <c r="AO29" s="308"/>
      <c r="AP29" s="309"/>
      <c r="AQ29" s="309"/>
      <c r="AR29" s="309"/>
      <c r="AS29" s="309"/>
      <c r="AT29" s="310"/>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c r="BY29" s="68"/>
      <c r="BZ29" s="68"/>
      <c r="CA29" s="68"/>
      <c r="CB29" s="68"/>
    </row>
    <row r="30" spans="1:80" x14ac:dyDescent="0.25">
      <c r="A30" s="68"/>
      <c r="B30" s="282"/>
      <c r="C30" s="282"/>
      <c r="D30" s="283"/>
      <c r="E30" s="320" t="s">
        <v>109</v>
      </c>
      <c r="F30" s="321"/>
      <c r="G30" s="321"/>
      <c r="H30" s="321"/>
      <c r="I30" s="321"/>
      <c r="J30" s="366" t="str">
        <f ca="1">IF(AND('Mapa final'!$J$10="Baja",'Mapa final'!$N$10="Leve"),CONCATENATE("R",'Mapa final'!$A$10),"")</f>
        <v/>
      </c>
      <c r="K30" s="367"/>
      <c r="L30" s="367" t="str">
        <f ca="1">IF(AND('Mapa final'!$J$16="Baja",'Mapa final'!$N$16="Leve"),CONCATENATE("R",'Mapa final'!$A$16),"")</f>
        <v/>
      </c>
      <c r="M30" s="367"/>
      <c r="N30" s="367" t="str">
        <f ca="1">IF(AND('Mapa final'!$J$22="Baja",'Mapa final'!$N$22="Leve"),CONCATENATE("R",'Mapa final'!$A$22),"")</f>
        <v/>
      </c>
      <c r="O30" s="368"/>
      <c r="P30" s="358" t="str">
        <f ca="1">IF(AND('Mapa final'!$J$10="Baja",'Mapa final'!$N$10="Menor"),CONCATENATE("R",'Mapa final'!$A$10),"")</f>
        <v/>
      </c>
      <c r="Q30" s="358"/>
      <c r="R30" s="358" t="str">
        <f ca="1">IF(AND('Mapa final'!$J$16="Baja",'Mapa final'!$N$16="Menor"),CONCATENATE("R",'Mapa final'!$A$16),"")</f>
        <v/>
      </c>
      <c r="S30" s="358"/>
      <c r="T30" s="358" t="str">
        <f ca="1">IF(AND('Mapa final'!$J$22="Baja",'Mapa final'!$N$22="Menor"),CONCATENATE("R",'Mapa final'!$A$22),"")</f>
        <v/>
      </c>
      <c r="U30" s="359"/>
      <c r="V30" s="357" t="str">
        <f ca="1">IF(AND('Mapa final'!$J$10="Baja",'Mapa final'!$N$10="Moderado"),CONCATENATE("R",'Mapa final'!$A$10),"")</f>
        <v/>
      </c>
      <c r="W30" s="358"/>
      <c r="X30" s="358" t="str">
        <f ca="1">IF(AND('Mapa final'!$J$16="Baja",'Mapa final'!$N$16="Moderado"),CONCATENATE("R",'Mapa final'!$A$16),"")</f>
        <v/>
      </c>
      <c r="Y30" s="358"/>
      <c r="Z30" s="358" t="str">
        <f ca="1">IF(AND('Mapa final'!$J$22="Baja",'Mapa final'!$N$22="Moderado"),CONCATENATE("R",'Mapa final'!$A$22),"")</f>
        <v/>
      </c>
      <c r="AA30" s="359"/>
      <c r="AB30" s="332" t="str">
        <f ca="1">IF(AND('Mapa final'!$J$10="Baja",'Mapa final'!$N$10="Mayor"),CONCATENATE("R",'Mapa final'!$A$10),"")</f>
        <v/>
      </c>
      <c r="AC30" s="333"/>
      <c r="AD30" s="333" t="str">
        <f ca="1">IF(AND('Mapa final'!$J$16="Baja",'Mapa final'!$N$16="Mayor"),CONCATENATE("R",'Mapa final'!$A$16),"")</f>
        <v/>
      </c>
      <c r="AE30" s="333"/>
      <c r="AF30" s="333" t="str">
        <f ca="1">IF(AND('Mapa final'!$J$22="Baja",'Mapa final'!$N$22="Mayor"),CONCATENATE("R",'Mapa final'!$A$22),"")</f>
        <v/>
      </c>
      <c r="AG30" s="335"/>
      <c r="AH30" s="348" t="str">
        <f ca="1">IF(AND('Mapa final'!$J$10="Baja",'Mapa final'!$N$10="Catastrófico"),CONCATENATE("R",'Mapa final'!$A$10),"")</f>
        <v/>
      </c>
      <c r="AI30" s="349"/>
      <c r="AJ30" s="349" t="str">
        <f ca="1">IF(AND('Mapa final'!$J$16="Baja",'Mapa final'!$N$16="Catastrófico"),CONCATENATE("R",'Mapa final'!$A$16),"")</f>
        <v/>
      </c>
      <c r="AK30" s="349"/>
      <c r="AL30" s="349" t="str">
        <f ca="1">IF(AND('Mapa final'!$J$22="Baja",'Mapa final'!$N$22="Catastrófico"),CONCATENATE("R",'Mapa final'!$A$22),"")</f>
        <v/>
      </c>
      <c r="AM30" s="350"/>
      <c r="AN30" s="68"/>
      <c r="AO30" s="311" t="s">
        <v>81</v>
      </c>
      <c r="AP30" s="312"/>
      <c r="AQ30" s="312"/>
      <c r="AR30" s="312"/>
      <c r="AS30" s="312"/>
      <c r="AT30" s="313"/>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c r="BY30" s="68"/>
      <c r="BZ30" s="68"/>
      <c r="CA30" s="68"/>
      <c r="CB30" s="68"/>
    </row>
    <row r="31" spans="1:80" x14ac:dyDescent="0.25">
      <c r="A31" s="68"/>
      <c r="B31" s="282"/>
      <c r="C31" s="282"/>
      <c r="D31" s="283"/>
      <c r="E31" s="323"/>
      <c r="F31" s="324"/>
      <c r="G31" s="324"/>
      <c r="H31" s="324"/>
      <c r="I31" s="337"/>
      <c r="J31" s="362"/>
      <c r="K31" s="360"/>
      <c r="L31" s="360"/>
      <c r="M31" s="360"/>
      <c r="N31" s="360"/>
      <c r="O31" s="361"/>
      <c r="P31" s="352"/>
      <c r="Q31" s="352"/>
      <c r="R31" s="352"/>
      <c r="S31" s="352"/>
      <c r="T31" s="352"/>
      <c r="U31" s="353"/>
      <c r="V31" s="351"/>
      <c r="W31" s="352"/>
      <c r="X31" s="352"/>
      <c r="Y31" s="352"/>
      <c r="Z31" s="352"/>
      <c r="AA31" s="353"/>
      <c r="AB31" s="334"/>
      <c r="AC31" s="331"/>
      <c r="AD31" s="331"/>
      <c r="AE31" s="331"/>
      <c r="AF31" s="331"/>
      <c r="AG31" s="330"/>
      <c r="AH31" s="342"/>
      <c r="AI31" s="343"/>
      <c r="AJ31" s="343"/>
      <c r="AK31" s="343"/>
      <c r="AL31" s="343"/>
      <c r="AM31" s="344"/>
      <c r="AN31" s="68"/>
      <c r="AO31" s="314"/>
      <c r="AP31" s="315"/>
      <c r="AQ31" s="315"/>
      <c r="AR31" s="315"/>
      <c r="AS31" s="315"/>
      <c r="AT31" s="316"/>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c r="BY31" s="68"/>
      <c r="BZ31" s="68"/>
      <c r="CA31" s="68"/>
      <c r="CB31" s="68"/>
    </row>
    <row r="32" spans="1:80" x14ac:dyDescent="0.25">
      <c r="A32" s="68"/>
      <c r="B32" s="282"/>
      <c r="C32" s="282"/>
      <c r="D32" s="283"/>
      <c r="E32" s="323"/>
      <c r="F32" s="324"/>
      <c r="G32" s="324"/>
      <c r="H32" s="324"/>
      <c r="I32" s="337"/>
      <c r="J32" s="362" t="str">
        <f ca="1">IF(AND('Mapa final'!$J$28="Baja",'Mapa final'!$N$28="Leve"),CONCATENATE("R",'Mapa final'!$A$28),"")</f>
        <v/>
      </c>
      <c r="K32" s="360"/>
      <c r="L32" s="360" t="str">
        <f ca="1">IF(AND('Mapa final'!$J$34="Baja",'Mapa final'!$N$34="Leve"),CONCATENATE("R",'Mapa final'!$A$34),"")</f>
        <v/>
      </c>
      <c r="M32" s="360"/>
      <c r="N32" s="360" t="str">
        <f ca="1">IF(AND('Mapa final'!$J$40="Baja",'Mapa final'!$N$40="Leve"),CONCATENATE("R",'Mapa final'!$A$40),"")</f>
        <v/>
      </c>
      <c r="O32" s="361"/>
      <c r="P32" s="352" t="str">
        <f ca="1">IF(AND('Mapa final'!$J$28="Baja",'Mapa final'!$N$28="Menor"),CONCATENATE("R",'Mapa final'!$A$28),"")</f>
        <v/>
      </c>
      <c r="Q32" s="352"/>
      <c r="R32" s="352" t="str">
        <f ca="1">IF(AND('Mapa final'!$J$34="Baja",'Mapa final'!$N$34="Menor"),CONCATENATE("R",'Mapa final'!$A$34),"")</f>
        <v/>
      </c>
      <c r="S32" s="352"/>
      <c r="T32" s="352" t="str">
        <f ca="1">IF(AND('Mapa final'!$J$40="Baja",'Mapa final'!$N$40="Menor"),CONCATENATE("R",'Mapa final'!$A$40),"")</f>
        <v/>
      </c>
      <c r="U32" s="353"/>
      <c r="V32" s="351" t="str">
        <f ca="1">IF(AND('Mapa final'!$J$28="Baja",'Mapa final'!$N$28="Moderado"),CONCATENATE("R",'Mapa final'!$A$28),"")</f>
        <v/>
      </c>
      <c r="W32" s="352"/>
      <c r="X32" s="352" t="str">
        <f ca="1">IF(AND('Mapa final'!$J$34="Baja",'Mapa final'!$N$34="Moderado"),CONCATENATE("R",'Mapa final'!$A$34),"")</f>
        <v/>
      </c>
      <c r="Y32" s="352"/>
      <c r="Z32" s="352" t="str">
        <f ca="1">IF(AND('Mapa final'!$J$40="Baja",'Mapa final'!$N$40="Moderado"),CONCATENATE("R",'Mapa final'!$A$40),"")</f>
        <v/>
      </c>
      <c r="AA32" s="353"/>
      <c r="AB32" s="334" t="str">
        <f ca="1">IF(AND('Mapa final'!$J$28="Baja",'Mapa final'!$N$28="Mayor"),CONCATENATE("R",'Mapa final'!$A$28),"")</f>
        <v/>
      </c>
      <c r="AC32" s="331"/>
      <c r="AD32" s="329" t="str">
        <f ca="1">IF(AND('Mapa final'!$J$34="Baja",'Mapa final'!$N$34="Mayor"),CONCATENATE("R",'Mapa final'!$A$34),"")</f>
        <v/>
      </c>
      <c r="AE32" s="329"/>
      <c r="AF32" s="329" t="str">
        <f ca="1">IF(AND('Mapa final'!$J$40="Baja",'Mapa final'!$N$40="Mayor"),CONCATENATE("R",'Mapa final'!$A$40),"")</f>
        <v/>
      </c>
      <c r="AG32" s="330"/>
      <c r="AH32" s="342" t="str">
        <f ca="1">IF(AND('Mapa final'!$J$28="Baja",'Mapa final'!$N$28="Catastrófico"),CONCATENATE("R",'Mapa final'!$A$28),"")</f>
        <v/>
      </c>
      <c r="AI32" s="343"/>
      <c r="AJ32" s="343" t="str">
        <f ca="1">IF(AND('Mapa final'!$J$34="Baja",'Mapa final'!$N$34="Catastrófico"),CONCATENATE("R",'Mapa final'!$A$34),"")</f>
        <v/>
      </c>
      <c r="AK32" s="343"/>
      <c r="AL32" s="343" t="str">
        <f ca="1">IF(AND('Mapa final'!$J$40="Baja",'Mapa final'!$N$40="Catastrófico"),CONCATENATE("R",'Mapa final'!$A$40),"")</f>
        <v/>
      </c>
      <c r="AM32" s="344"/>
      <c r="AN32" s="68"/>
      <c r="AO32" s="314"/>
      <c r="AP32" s="315"/>
      <c r="AQ32" s="315"/>
      <c r="AR32" s="315"/>
      <c r="AS32" s="315"/>
      <c r="AT32" s="316"/>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c r="BY32" s="68"/>
      <c r="BZ32" s="68"/>
      <c r="CA32" s="68"/>
      <c r="CB32" s="68"/>
    </row>
    <row r="33" spans="1:80" x14ac:dyDescent="0.25">
      <c r="A33" s="68"/>
      <c r="B33" s="282"/>
      <c r="C33" s="282"/>
      <c r="D33" s="283"/>
      <c r="E33" s="323"/>
      <c r="F33" s="324"/>
      <c r="G33" s="324"/>
      <c r="H33" s="324"/>
      <c r="I33" s="337"/>
      <c r="J33" s="362"/>
      <c r="K33" s="360"/>
      <c r="L33" s="360"/>
      <c r="M33" s="360"/>
      <c r="N33" s="360"/>
      <c r="O33" s="361"/>
      <c r="P33" s="352"/>
      <c r="Q33" s="352"/>
      <c r="R33" s="352"/>
      <c r="S33" s="352"/>
      <c r="T33" s="352"/>
      <c r="U33" s="353"/>
      <c r="V33" s="351"/>
      <c r="W33" s="352"/>
      <c r="X33" s="352"/>
      <c r="Y33" s="352"/>
      <c r="Z33" s="352"/>
      <c r="AA33" s="353"/>
      <c r="AB33" s="334"/>
      <c r="AC33" s="331"/>
      <c r="AD33" s="329"/>
      <c r="AE33" s="329"/>
      <c r="AF33" s="329"/>
      <c r="AG33" s="330"/>
      <c r="AH33" s="342"/>
      <c r="AI33" s="343"/>
      <c r="AJ33" s="343"/>
      <c r="AK33" s="343"/>
      <c r="AL33" s="343"/>
      <c r="AM33" s="344"/>
      <c r="AN33" s="68"/>
      <c r="AO33" s="314"/>
      <c r="AP33" s="315"/>
      <c r="AQ33" s="315"/>
      <c r="AR33" s="315"/>
      <c r="AS33" s="315"/>
      <c r="AT33" s="316"/>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c r="BY33" s="68"/>
      <c r="BZ33" s="68"/>
      <c r="CA33" s="68"/>
      <c r="CB33" s="68"/>
    </row>
    <row r="34" spans="1:80" x14ac:dyDescent="0.25">
      <c r="A34" s="68"/>
      <c r="B34" s="282"/>
      <c r="C34" s="282"/>
      <c r="D34" s="283"/>
      <c r="E34" s="323"/>
      <c r="F34" s="324"/>
      <c r="G34" s="324"/>
      <c r="H34" s="324"/>
      <c r="I34" s="337"/>
      <c r="J34" s="362" t="str">
        <f ca="1">IF(AND('Mapa final'!$J$46="Baja",'Mapa final'!$N$46="Leve"),CONCATENATE("R",'Mapa final'!$A$46),"")</f>
        <v/>
      </c>
      <c r="K34" s="360"/>
      <c r="L34" s="360" t="str">
        <f ca="1">IF(AND('Mapa final'!$J$52="Baja",'Mapa final'!$N$52="Leve"),CONCATENATE("R",'Mapa final'!$A$52),"")</f>
        <v/>
      </c>
      <c r="M34" s="360"/>
      <c r="N34" s="360" t="str">
        <f ca="1">IF(AND('Mapa final'!$J$58="Baja",'Mapa final'!$N$58="Leve"),CONCATENATE("R",'Mapa final'!$A$58),"")</f>
        <v/>
      </c>
      <c r="O34" s="361"/>
      <c r="P34" s="352" t="str">
        <f ca="1">IF(AND('Mapa final'!$J$46="Baja",'Mapa final'!$N$46="Menor"),CONCATENATE("R",'Mapa final'!$A$46),"")</f>
        <v/>
      </c>
      <c r="Q34" s="352"/>
      <c r="R34" s="352" t="str">
        <f ca="1">IF(AND('Mapa final'!$J$52="Baja",'Mapa final'!$N$52="Menor"),CONCATENATE("R",'Mapa final'!$A$52),"")</f>
        <v/>
      </c>
      <c r="S34" s="352"/>
      <c r="T34" s="352" t="str">
        <f ca="1">IF(AND('Mapa final'!$J$58="Baja",'Mapa final'!$N$58="Menor"),CONCATENATE("R",'Mapa final'!$A$58),"")</f>
        <v/>
      </c>
      <c r="U34" s="353"/>
      <c r="V34" s="351" t="str">
        <f ca="1">IF(AND('Mapa final'!$J$46="Baja",'Mapa final'!$N$46="Moderado"),CONCATENATE("R",'Mapa final'!$A$46),"")</f>
        <v/>
      </c>
      <c r="W34" s="352"/>
      <c r="X34" s="352" t="str">
        <f ca="1">IF(AND('Mapa final'!$J$52="Baja",'Mapa final'!$N$52="Moderado"),CONCATENATE("R",'Mapa final'!$A$52),"")</f>
        <v/>
      </c>
      <c r="Y34" s="352"/>
      <c r="Z34" s="352" t="str">
        <f ca="1">IF(AND('Mapa final'!$J$58="Baja",'Mapa final'!$N$58="Moderado"),CONCATENATE("R",'Mapa final'!$A$58),"")</f>
        <v/>
      </c>
      <c r="AA34" s="353"/>
      <c r="AB34" s="334" t="str">
        <f ca="1">IF(AND('Mapa final'!$J$46="Baja",'Mapa final'!$N$46="Mayor"),CONCATENATE("R",'Mapa final'!$A$46),"")</f>
        <v/>
      </c>
      <c r="AC34" s="331"/>
      <c r="AD34" s="329" t="str">
        <f ca="1">IF(AND('Mapa final'!$J$52="Baja",'Mapa final'!$N$52="Mayor"),CONCATENATE("R",'Mapa final'!$A$52),"")</f>
        <v/>
      </c>
      <c r="AE34" s="329"/>
      <c r="AF34" s="329" t="str">
        <f ca="1">IF(AND('Mapa final'!$J$58="Baja",'Mapa final'!$N$58="Mayor"),CONCATENATE("R",'Mapa final'!$A$58),"")</f>
        <v/>
      </c>
      <c r="AG34" s="330"/>
      <c r="AH34" s="342" t="str">
        <f ca="1">IF(AND('Mapa final'!$J$46="Baja",'Mapa final'!$N$46="Catastrófico"),CONCATENATE("R",'Mapa final'!$A$46),"")</f>
        <v/>
      </c>
      <c r="AI34" s="343"/>
      <c r="AJ34" s="343" t="str">
        <f ca="1">IF(AND('Mapa final'!$J$52="Baja",'Mapa final'!$N$52="Catastrófico"),CONCATENATE("R",'Mapa final'!$A$52),"")</f>
        <v/>
      </c>
      <c r="AK34" s="343"/>
      <c r="AL34" s="343" t="str">
        <f ca="1">IF(AND('Mapa final'!$J$58="Baja",'Mapa final'!$N$58="Catastrófico"),CONCATENATE("R",'Mapa final'!$A$58),"")</f>
        <v/>
      </c>
      <c r="AM34" s="344"/>
      <c r="AN34" s="68"/>
      <c r="AO34" s="314"/>
      <c r="AP34" s="315"/>
      <c r="AQ34" s="315"/>
      <c r="AR34" s="315"/>
      <c r="AS34" s="315"/>
      <c r="AT34" s="316"/>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row>
    <row r="35" spans="1:80" x14ac:dyDescent="0.25">
      <c r="A35" s="68"/>
      <c r="B35" s="282"/>
      <c r="C35" s="282"/>
      <c r="D35" s="283"/>
      <c r="E35" s="323"/>
      <c r="F35" s="324"/>
      <c r="G35" s="324"/>
      <c r="H35" s="324"/>
      <c r="I35" s="337"/>
      <c r="J35" s="362"/>
      <c r="K35" s="360"/>
      <c r="L35" s="360"/>
      <c r="M35" s="360"/>
      <c r="N35" s="360"/>
      <c r="O35" s="361"/>
      <c r="P35" s="352"/>
      <c r="Q35" s="352"/>
      <c r="R35" s="352"/>
      <c r="S35" s="352"/>
      <c r="T35" s="352"/>
      <c r="U35" s="353"/>
      <c r="V35" s="351"/>
      <c r="W35" s="352"/>
      <c r="X35" s="352"/>
      <c r="Y35" s="352"/>
      <c r="Z35" s="352"/>
      <c r="AA35" s="353"/>
      <c r="AB35" s="334"/>
      <c r="AC35" s="331"/>
      <c r="AD35" s="329"/>
      <c r="AE35" s="329"/>
      <c r="AF35" s="329"/>
      <c r="AG35" s="330"/>
      <c r="AH35" s="342"/>
      <c r="AI35" s="343"/>
      <c r="AJ35" s="343"/>
      <c r="AK35" s="343"/>
      <c r="AL35" s="343"/>
      <c r="AM35" s="344"/>
      <c r="AN35" s="68"/>
      <c r="AO35" s="314"/>
      <c r="AP35" s="315"/>
      <c r="AQ35" s="315"/>
      <c r="AR35" s="315"/>
      <c r="AS35" s="315"/>
      <c r="AT35" s="316"/>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row>
    <row r="36" spans="1:80" x14ac:dyDescent="0.25">
      <c r="A36" s="68"/>
      <c r="B36" s="282"/>
      <c r="C36" s="282"/>
      <c r="D36" s="283"/>
      <c r="E36" s="323"/>
      <c r="F36" s="324"/>
      <c r="G36" s="324"/>
      <c r="H36" s="324"/>
      <c r="I36" s="337"/>
      <c r="J36" s="362" t="str">
        <f ca="1">IF(AND('Mapa final'!$J$64="Baja",'Mapa final'!$N$64="Leve"),CONCATENATE("R",'Mapa final'!$A$64),"")</f>
        <v/>
      </c>
      <c r="K36" s="360"/>
      <c r="L36" s="360" t="str">
        <f>IF(AND('Mapa final'!$J$70="Baja",'Mapa final'!$N$70="Leve"),CONCATENATE("R",'Mapa final'!$A$70),"")</f>
        <v/>
      </c>
      <c r="M36" s="360"/>
      <c r="N36" s="360" t="str">
        <f>IF(AND('Mapa final'!$J$76="Baja",'Mapa final'!$N$76="Leve"),CONCATENATE("R",'Mapa final'!$A$76),"")</f>
        <v/>
      </c>
      <c r="O36" s="361"/>
      <c r="P36" s="352" t="str">
        <f ca="1">IF(AND('Mapa final'!$J$64="Baja",'Mapa final'!$N$64="Menor"),CONCATENATE("R",'Mapa final'!$A$64),"")</f>
        <v/>
      </c>
      <c r="Q36" s="352"/>
      <c r="R36" s="352" t="str">
        <f>IF(AND('Mapa final'!$J$70="Baja",'Mapa final'!$N$70="Menor"),CONCATENATE("R",'Mapa final'!$A$70),"")</f>
        <v/>
      </c>
      <c r="S36" s="352"/>
      <c r="T36" s="352" t="str">
        <f>IF(AND('Mapa final'!$J$76="Baja",'Mapa final'!$N$76="Menor"),CONCATENATE("R",'Mapa final'!$A$76),"")</f>
        <v/>
      </c>
      <c r="U36" s="353"/>
      <c r="V36" s="351" t="str">
        <f ca="1">IF(AND('Mapa final'!$J$64="Baja",'Mapa final'!$N$64="Moderado"),CONCATENATE("R",'Mapa final'!$A$64),"")</f>
        <v/>
      </c>
      <c r="W36" s="352"/>
      <c r="X36" s="352" t="str">
        <f>IF(AND('Mapa final'!$J$70="Baja",'Mapa final'!$N$70="Moderado"),CONCATENATE("R",'Mapa final'!$A$70),"")</f>
        <v/>
      </c>
      <c r="Y36" s="352"/>
      <c r="Z36" s="352" t="str">
        <f>IF(AND('Mapa final'!$J$76="Baja",'Mapa final'!$N$76="Moderado"),CONCATENATE("R",'Mapa final'!$A$76),"")</f>
        <v/>
      </c>
      <c r="AA36" s="353"/>
      <c r="AB36" s="334" t="str">
        <f ca="1">IF(AND('Mapa final'!$J$64="Baja",'Mapa final'!$N$64="Mayor"),CONCATENATE("R",'Mapa final'!$A$64),"")</f>
        <v/>
      </c>
      <c r="AC36" s="331"/>
      <c r="AD36" s="329" t="str">
        <f>IF(AND('Mapa final'!$J$70="Baja",'Mapa final'!$N$70="Mayor"),CONCATENATE("R",'Mapa final'!$A$70),"")</f>
        <v/>
      </c>
      <c r="AE36" s="329"/>
      <c r="AF36" s="329" t="str">
        <f>IF(AND('Mapa final'!$J$76="Baja",'Mapa final'!$N$76="Mayor"),CONCATENATE("R",'Mapa final'!$A$76),"")</f>
        <v/>
      </c>
      <c r="AG36" s="330"/>
      <c r="AH36" s="342" t="str">
        <f ca="1">IF(AND('Mapa final'!$J$64="Baja",'Mapa final'!$N$64="Catastrófico"),CONCATENATE("R",'Mapa final'!$A$64),"")</f>
        <v/>
      </c>
      <c r="AI36" s="343"/>
      <c r="AJ36" s="343" t="str">
        <f>IF(AND('Mapa final'!$J$70="Baja",'Mapa final'!$N$70="Catastrófico"),CONCATENATE("R",'Mapa final'!$A$70),"")</f>
        <v/>
      </c>
      <c r="AK36" s="343"/>
      <c r="AL36" s="343" t="str">
        <f>IF(AND('Mapa final'!$J$76="Baja",'Mapa final'!$N$76="Catastrófico"),CONCATENATE("R",'Mapa final'!$A$76),"")</f>
        <v/>
      </c>
      <c r="AM36" s="344"/>
      <c r="AN36" s="68"/>
      <c r="AO36" s="314"/>
      <c r="AP36" s="315"/>
      <c r="AQ36" s="315"/>
      <c r="AR36" s="315"/>
      <c r="AS36" s="315"/>
      <c r="AT36" s="316"/>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c r="BY36" s="68"/>
      <c r="BZ36" s="68"/>
      <c r="CA36" s="68"/>
      <c r="CB36" s="68"/>
    </row>
    <row r="37" spans="1:80" ht="15.75" thickBot="1" x14ac:dyDescent="0.3">
      <c r="A37" s="68"/>
      <c r="B37" s="282"/>
      <c r="C37" s="282"/>
      <c r="D37" s="283"/>
      <c r="E37" s="326"/>
      <c r="F37" s="327"/>
      <c r="G37" s="327"/>
      <c r="H37" s="327"/>
      <c r="I37" s="327"/>
      <c r="J37" s="363"/>
      <c r="K37" s="364"/>
      <c r="L37" s="364"/>
      <c r="M37" s="364"/>
      <c r="N37" s="364"/>
      <c r="O37" s="365"/>
      <c r="P37" s="355"/>
      <c r="Q37" s="355"/>
      <c r="R37" s="355"/>
      <c r="S37" s="355"/>
      <c r="T37" s="355"/>
      <c r="U37" s="356"/>
      <c r="V37" s="354"/>
      <c r="W37" s="355"/>
      <c r="X37" s="355"/>
      <c r="Y37" s="355"/>
      <c r="Z37" s="355"/>
      <c r="AA37" s="356"/>
      <c r="AB37" s="339"/>
      <c r="AC37" s="340"/>
      <c r="AD37" s="340"/>
      <c r="AE37" s="340"/>
      <c r="AF37" s="340"/>
      <c r="AG37" s="341"/>
      <c r="AH37" s="345"/>
      <c r="AI37" s="346"/>
      <c r="AJ37" s="346"/>
      <c r="AK37" s="346"/>
      <c r="AL37" s="346"/>
      <c r="AM37" s="347"/>
      <c r="AN37" s="68"/>
      <c r="AO37" s="317"/>
      <c r="AP37" s="318"/>
      <c r="AQ37" s="318"/>
      <c r="AR37" s="318"/>
      <c r="AS37" s="318"/>
      <c r="AT37" s="319"/>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row>
    <row r="38" spans="1:80" x14ac:dyDescent="0.25">
      <c r="A38" s="68"/>
      <c r="B38" s="282"/>
      <c r="C38" s="282"/>
      <c r="D38" s="283"/>
      <c r="E38" s="320" t="s">
        <v>108</v>
      </c>
      <c r="F38" s="321"/>
      <c r="G38" s="321"/>
      <c r="H38" s="321"/>
      <c r="I38" s="322"/>
      <c r="J38" s="366" t="str">
        <f ca="1">IF(AND('Mapa final'!$J$10="Muy Baja",'Mapa final'!$N$10="Leve"),CONCATENATE("R",'Mapa final'!$A$10),"")</f>
        <v/>
      </c>
      <c r="K38" s="367"/>
      <c r="L38" s="367" t="str">
        <f ca="1">IF(AND('Mapa final'!$J$16="Muy Baja",'Mapa final'!$N$16="Leve"),CONCATENATE("R",'Mapa final'!$A$16),"")</f>
        <v/>
      </c>
      <c r="M38" s="367"/>
      <c r="N38" s="367" t="str">
        <f ca="1">IF(AND('Mapa final'!$J$22="Muy Baja",'Mapa final'!$N$22="Leve"),CONCATENATE("R",'Mapa final'!$A$22),"")</f>
        <v/>
      </c>
      <c r="O38" s="368"/>
      <c r="P38" s="366" t="str">
        <f ca="1">IF(AND('Mapa final'!$J$10="Muy Baja",'Mapa final'!$N$10="Menor"),CONCATENATE("R",'Mapa final'!$A$10),"")</f>
        <v/>
      </c>
      <c r="Q38" s="367"/>
      <c r="R38" s="367" t="str">
        <f ca="1">IF(AND('Mapa final'!$J$16="Muy Baja",'Mapa final'!$N$16="Menor"),CONCATENATE("R",'Mapa final'!$A$16),"")</f>
        <v/>
      </c>
      <c r="S38" s="367"/>
      <c r="T38" s="367" t="str">
        <f ca="1">IF(AND('Mapa final'!$J$22="Muy Baja",'Mapa final'!$N$22="Menor"),CONCATENATE("R",'Mapa final'!$A$22),"")</f>
        <v/>
      </c>
      <c r="U38" s="368"/>
      <c r="V38" s="357" t="str">
        <f ca="1">IF(AND('Mapa final'!$J$10="Muy Baja",'Mapa final'!$N$10="Moderado"),CONCATENATE("R",'Mapa final'!$A$10),"")</f>
        <v/>
      </c>
      <c r="W38" s="358"/>
      <c r="X38" s="358" t="str">
        <f ca="1">IF(AND('Mapa final'!$J$16="Muy Baja",'Mapa final'!$N$16="Moderado"),CONCATENATE("R",'Mapa final'!$A$16),"")</f>
        <v/>
      </c>
      <c r="Y38" s="358"/>
      <c r="Z38" s="358" t="str">
        <f ca="1">IF(AND('Mapa final'!$J$22="Muy Baja",'Mapa final'!$N$22="Moderado"),CONCATENATE("R",'Mapa final'!$A$22),"")</f>
        <v/>
      </c>
      <c r="AA38" s="359"/>
      <c r="AB38" s="332" t="str">
        <f ca="1">IF(AND('Mapa final'!$J$10="Muy Baja",'Mapa final'!$N$10="Mayor"),CONCATENATE("R",'Mapa final'!$A$10),"")</f>
        <v/>
      </c>
      <c r="AC38" s="333"/>
      <c r="AD38" s="333" t="str">
        <f ca="1">IF(AND('Mapa final'!$J$16="Muy Baja",'Mapa final'!$N$16="Mayor"),CONCATENATE("R",'Mapa final'!$A$16),"")</f>
        <v/>
      </c>
      <c r="AE38" s="333"/>
      <c r="AF38" s="333" t="str">
        <f ca="1">IF(AND('Mapa final'!$J$22="Muy Baja",'Mapa final'!$N$22="Mayor"),CONCATENATE("R",'Mapa final'!$A$22),"")</f>
        <v/>
      </c>
      <c r="AG38" s="335"/>
      <c r="AH38" s="348" t="str">
        <f ca="1">IF(AND('Mapa final'!$J$10="Muy Baja",'Mapa final'!$N$10="Catastrófico"),CONCATENATE("R",'Mapa final'!$A$10),"")</f>
        <v/>
      </c>
      <c r="AI38" s="349"/>
      <c r="AJ38" s="349" t="str">
        <f ca="1">IF(AND('Mapa final'!$J$16="Muy Baja",'Mapa final'!$N$16="Catastrófico"),CONCATENATE("R",'Mapa final'!$A$16),"")</f>
        <v/>
      </c>
      <c r="AK38" s="349"/>
      <c r="AL38" s="349" t="str">
        <f ca="1">IF(AND('Mapa final'!$J$22="Muy Baja",'Mapa final'!$N$22="Catastrófico"),CONCATENATE("R",'Mapa final'!$A$22),"")</f>
        <v/>
      </c>
      <c r="AM38" s="350"/>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row>
    <row r="39" spans="1:80" x14ac:dyDescent="0.25">
      <c r="A39" s="68"/>
      <c r="B39" s="282"/>
      <c r="C39" s="282"/>
      <c r="D39" s="283"/>
      <c r="E39" s="323"/>
      <c r="F39" s="324"/>
      <c r="G39" s="324"/>
      <c r="H39" s="324"/>
      <c r="I39" s="325"/>
      <c r="J39" s="362"/>
      <c r="K39" s="360"/>
      <c r="L39" s="360"/>
      <c r="M39" s="360"/>
      <c r="N39" s="360"/>
      <c r="O39" s="361"/>
      <c r="P39" s="362"/>
      <c r="Q39" s="360"/>
      <c r="R39" s="360"/>
      <c r="S39" s="360"/>
      <c r="T39" s="360"/>
      <c r="U39" s="361"/>
      <c r="V39" s="351"/>
      <c r="W39" s="352"/>
      <c r="X39" s="352"/>
      <c r="Y39" s="352"/>
      <c r="Z39" s="352"/>
      <c r="AA39" s="353"/>
      <c r="AB39" s="334"/>
      <c r="AC39" s="331"/>
      <c r="AD39" s="331"/>
      <c r="AE39" s="331"/>
      <c r="AF39" s="331"/>
      <c r="AG39" s="330"/>
      <c r="AH39" s="342"/>
      <c r="AI39" s="343"/>
      <c r="AJ39" s="343"/>
      <c r="AK39" s="343"/>
      <c r="AL39" s="343"/>
      <c r="AM39" s="344"/>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row>
    <row r="40" spans="1:80" x14ac:dyDescent="0.25">
      <c r="A40" s="68"/>
      <c r="B40" s="282"/>
      <c r="C40" s="282"/>
      <c r="D40" s="283"/>
      <c r="E40" s="323"/>
      <c r="F40" s="324"/>
      <c r="G40" s="324"/>
      <c r="H40" s="324"/>
      <c r="I40" s="325"/>
      <c r="J40" s="362" t="str">
        <f ca="1">IF(AND('Mapa final'!$J$28="Muy Baja",'Mapa final'!$N$28="Leve"),CONCATENATE("R",'Mapa final'!$A$28),"")</f>
        <v/>
      </c>
      <c r="K40" s="360"/>
      <c r="L40" s="360" t="str">
        <f ca="1">IF(AND('Mapa final'!$J$34="Muy Baja",'Mapa final'!$N$34="Leve"),CONCATENATE("R",'Mapa final'!$A$34),"")</f>
        <v/>
      </c>
      <c r="M40" s="360"/>
      <c r="N40" s="360" t="str">
        <f ca="1">IF(AND('Mapa final'!$J$40="Muy Baja",'Mapa final'!$N$40="Leve"),CONCATENATE("R",'Mapa final'!$A$40),"")</f>
        <v/>
      </c>
      <c r="O40" s="361"/>
      <c r="P40" s="362" t="str">
        <f ca="1">IF(AND('Mapa final'!$J$28="Muy Baja",'Mapa final'!$N$28="Menor"),CONCATENATE("R",'Mapa final'!$A$28),"")</f>
        <v/>
      </c>
      <c r="Q40" s="360"/>
      <c r="R40" s="360" t="str">
        <f ca="1">IF(AND('Mapa final'!$J$34="Muy Baja",'Mapa final'!$N$34="Menor"),CONCATENATE("R",'Mapa final'!$A$34),"")</f>
        <v/>
      </c>
      <c r="S40" s="360"/>
      <c r="T40" s="360" t="str">
        <f ca="1">IF(AND('Mapa final'!$J$40="Muy Baja",'Mapa final'!$N$40="Menor"),CONCATENATE("R",'Mapa final'!$A$40),"")</f>
        <v/>
      </c>
      <c r="U40" s="361"/>
      <c r="V40" s="351" t="str">
        <f ca="1">IF(AND('Mapa final'!$J$28="Muy Baja",'Mapa final'!$N$28="Moderado"),CONCATENATE("R",'Mapa final'!$A$28),"")</f>
        <v/>
      </c>
      <c r="W40" s="352"/>
      <c r="X40" s="352" t="str">
        <f ca="1">IF(AND('Mapa final'!$J$34="Muy Baja",'Mapa final'!$N$34="Moderado"),CONCATENATE("R",'Mapa final'!$A$34),"")</f>
        <v/>
      </c>
      <c r="Y40" s="352"/>
      <c r="Z40" s="352" t="str">
        <f ca="1">IF(AND('Mapa final'!$J$40="Muy Baja",'Mapa final'!$N$40="Moderado"),CONCATENATE("R",'Mapa final'!$A$40),"")</f>
        <v/>
      </c>
      <c r="AA40" s="353"/>
      <c r="AB40" s="334" t="str">
        <f ca="1">IF(AND('Mapa final'!$J$28="Muy Baja",'Mapa final'!$N$28="Mayor"),CONCATENATE("R",'Mapa final'!$A$28),"")</f>
        <v/>
      </c>
      <c r="AC40" s="331"/>
      <c r="AD40" s="329" t="str">
        <f ca="1">IF(AND('Mapa final'!$J$34="Muy Baja",'Mapa final'!$N$34="Mayor"),CONCATENATE("R",'Mapa final'!$A$34),"")</f>
        <v/>
      </c>
      <c r="AE40" s="329"/>
      <c r="AF40" s="329" t="str">
        <f ca="1">IF(AND('Mapa final'!$J$40="Muy Baja",'Mapa final'!$N$40="Mayor"),CONCATENATE("R",'Mapa final'!$A$40),"")</f>
        <v/>
      </c>
      <c r="AG40" s="330"/>
      <c r="AH40" s="342" t="str">
        <f ca="1">IF(AND('Mapa final'!$J$28="Muy Baja",'Mapa final'!$N$28="Catastrófico"),CONCATENATE("R",'Mapa final'!$A$28),"")</f>
        <v/>
      </c>
      <c r="AI40" s="343"/>
      <c r="AJ40" s="343" t="str">
        <f ca="1">IF(AND('Mapa final'!$J$34="Muy Baja",'Mapa final'!$N$34="Catastrófico"),CONCATENATE("R",'Mapa final'!$A$34),"")</f>
        <v/>
      </c>
      <c r="AK40" s="343"/>
      <c r="AL40" s="343" t="str">
        <f ca="1">IF(AND('Mapa final'!$J$40="Muy Baja",'Mapa final'!$N$40="Catastrófico"),CONCATENATE("R",'Mapa final'!$A$40),"")</f>
        <v/>
      </c>
      <c r="AM40" s="344"/>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c r="BY40" s="68"/>
      <c r="BZ40" s="68"/>
      <c r="CA40" s="68"/>
      <c r="CB40" s="68"/>
    </row>
    <row r="41" spans="1:80" x14ac:dyDescent="0.25">
      <c r="A41" s="68"/>
      <c r="B41" s="282"/>
      <c r="C41" s="282"/>
      <c r="D41" s="283"/>
      <c r="E41" s="323"/>
      <c r="F41" s="324"/>
      <c r="G41" s="324"/>
      <c r="H41" s="324"/>
      <c r="I41" s="325"/>
      <c r="J41" s="362"/>
      <c r="K41" s="360"/>
      <c r="L41" s="360"/>
      <c r="M41" s="360"/>
      <c r="N41" s="360"/>
      <c r="O41" s="361"/>
      <c r="P41" s="362"/>
      <c r="Q41" s="360"/>
      <c r="R41" s="360"/>
      <c r="S41" s="360"/>
      <c r="T41" s="360"/>
      <c r="U41" s="361"/>
      <c r="V41" s="351"/>
      <c r="W41" s="352"/>
      <c r="X41" s="352"/>
      <c r="Y41" s="352"/>
      <c r="Z41" s="352"/>
      <c r="AA41" s="353"/>
      <c r="AB41" s="334"/>
      <c r="AC41" s="331"/>
      <c r="AD41" s="329"/>
      <c r="AE41" s="329"/>
      <c r="AF41" s="329"/>
      <c r="AG41" s="330"/>
      <c r="AH41" s="342"/>
      <c r="AI41" s="343"/>
      <c r="AJ41" s="343"/>
      <c r="AK41" s="343"/>
      <c r="AL41" s="343"/>
      <c r="AM41" s="344"/>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c r="BY41" s="68"/>
      <c r="BZ41" s="68"/>
      <c r="CA41" s="68"/>
      <c r="CB41" s="68"/>
    </row>
    <row r="42" spans="1:80" x14ac:dyDescent="0.25">
      <c r="A42" s="68"/>
      <c r="B42" s="282"/>
      <c r="C42" s="282"/>
      <c r="D42" s="283"/>
      <c r="E42" s="323"/>
      <c r="F42" s="324"/>
      <c r="G42" s="324"/>
      <c r="H42" s="324"/>
      <c r="I42" s="325"/>
      <c r="J42" s="362" t="str">
        <f ca="1">IF(AND('Mapa final'!$J$46="Muy Baja",'Mapa final'!$N$46="Leve"),CONCATENATE("R",'Mapa final'!$A$46),"")</f>
        <v/>
      </c>
      <c r="K42" s="360"/>
      <c r="L42" s="360" t="str">
        <f ca="1">IF(AND('Mapa final'!$J$52="Muy Baja",'Mapa final'!$N$52="Leve"),CONCATENATE("R",'Mapa final'!$A$52),"")</f>
        <v/>
      </c>
      <c r="M42" s="360"/>
      <c r="N42" s="360" t="str">
        <f ca="1">IF(AND('Mapa final'!$J$58="Muy Baja",'Mapa final'!$N$58="Leve"),CONCATENATE("R",'Mapa final'!$A$58),"")</f>
        <v/>
      </c>
      <c r="O42" s="361"/>
      <c r="P42" s="362" t="str">
        <f ca="1">IF(AND('Mapa final'!$J$46="Muy Baja",'Mapa final'!$N$46="Menor"),CONCATENATE("R",'Mapa final'!$A$46),"")</f>
        <v/>
      </c>
      <c r="Q42" s="360"/>
      <c r="R42" s="360" t="str">
        <f ca="1">IF(AND('Mapa final'!$J$52="Muy Baja",'Mapa final'!$N$52="Menor"),CONCATENATE("R",'Mapa final'!$A$52),"")</f>
        <v/>
      </c>
      <c r="S42" s="360"/>
      <c r="T42" s="360" t="str">
        <f ca="1">IF(AND('Mapa final'!$J$58="Muy Baja",'Mapa final'!$N$58="Menor"),CONCATENATE("R",'Mapa final'!$A$58),"")</f>
        <v/>
      </c>
      <c r="U42" s="361"/>
      <c r="V42" s="351" t="str">
        <f ca="1">IF(AND('Mapa final'!$J$46="Muy Baja",'Mapa final'!$N$46="Moderado"),CONCATENATE("R",'Mapa final'!$A$46),"")</f>
        <v/>
      </c>
      <c r="W42" s="352"/>
      <c r="X42" s="352" t="str">
        <f ca="1">IF(AND('Mapa final'!$J$52="Muy Baja",'Mapa final'!$N$52="Moderado"),CONCATENATE("R",'Mapa final'!$A$52),"")</f>
        <v/>
      </c>
      <c r="Y42" s="352"/>
      <c r="Z42" s="352" t="str">
        <f ca="1">IF(AND('Mapa final'!$J$58="Muy Baja",'Mapa final'!$N$58="Moderado"),CONCATENATE("R",'Mapa final'!$A$58),"")</f>
        <v/>
      </c>
      <c r="AA42" s="353"/>
      <c r="AB42" s="334" t="str">
        <f ca="1">IF(AND('Mapa final'!$J$46="Muy Baja",'Mapa final'!$N$46="Mayor"),CONCATENATE("R",'Mapa final'!$A$46),"")</f>
        <v/>
      </c>
      <c r="AC42" s="331"/>
      <c r="AD42" s="329" t="str">
        <f ca="1">IF(AND('Mapa final'!$J$52="Muy Baja",'Mapa final'!$N$52="Mayor"),CONCATENATE("R",'Mapa final'!$A$52),"")</f>
        <v/>
      </c>
      <c r="AE42" s="329"/>
      <c r="AF42" s="329" t="str">
        <f ca="1">IF(AND('Mapa final'!$J$58="Muy Baja",'Mapa final'!$N$58="Mayor"),CONCATENATE("R",'Mapa final'!$A$58),"")</f>
        <v/>
      </c>
      <c r="AG42" s="330"/>
      <c r="AH42" s="342" t="str">
        <f ca="1">IF(AND('Mapa final'!$J$46="Muy Baja",'Mapa final'!$N$46="Catastrófico"),CONCATENATE("R",'Mapa final'!$A$46),"")</f>
        <v/>
      </c>
      <c r="AI42" s="343"/>
      <c r="AJ42" s="343" t="str">
        <f ca="1">IF(AND('Mapa final'!$J$52="Muy Baja",'Mapa final'!$N$52="Catastrófico"),CONCATENATE("R",'Mapa final'!$A$52),"")</f>
        <v/>
      </c>
      <c r="AK42" s="343"/>
      <c r="AL42" s="343" t="str">
        <f ca="1">IF(AND('Mapa final'!$J$58="Muy Baja",'Mapa final'!$N$58="Catastrófico"),CONCATENATE("R",'Mapa final'!$A$58),"")</f>
        <v/>
      </c>
      <c r="AM42" s="344"/>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c r="BY42" s="68"/>
      <c r="BZ42" s="68"/>
      <c r="CA42" s="68"/>
      <c r="CB42" s="68"/>
    </row>
    <row r="43" spans="1:80" x14ac:dyDescent="0.25">
      <c r="A43" s="68"/>
      <c r="B43" s="282"/>
      <c r="C43" s="282"/>
      <c r="D43" s="283"/>
      <c r="E43" s="323"/>
      <c r="F43" s="324"/>
      <c r="G43" s="324"/>
      <c r="H43" s="324"/>
      <c r="I43" s="325"/>
      <c r="J43" s="362"/>
      <c r="K43" s="360"/>
      <c r="L43" s="360"/>
      <c r="M43" s="360"/>
      <c r="N43" s="360"/>
      <c r="O43" s="361"/>
      <c r="P43" s="362"/>
      <c r="Q43" s="360"/>
      <c r="R43" s="360"/>
      <c r="S43" s="360"/>
      <c r="T43" s="360"/>
      <c r="U43" s="361"/>
      <c r="V43" s="351"/>
      <c r="W43" s="352"/>
      <c r="X43" s="352"/>
      <c r="Y43" s="352"/>
      <c r="Z43" s="352"/>
      <c r="AA43" s="353"/>
      <c r="AB43" s="334"/>
      <c r="AC43" s="331"/>
      <c r="AD43" s="329"/>
      <c r="AE43" s="329"/>
      <c r="AF43" s="329"/>
      <c r="AG43" s="330"/>
      <c r="AH43" s="342"/>
      <c r="AI43" s="343"/>
      <c r="AJ43" s="343"/>
      <c r="AK43" s="343"/>
      <c r="AL43" s="343"/>
      <c r="AM43" s="344"/>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row>
    <row r="44" spans="1:80" x14ac:dyDescent="0.25">
      <c r="A44" s="68"/>
      <c r="B44" s="282"/>
      <c r="C44" s="282"/>
      <c r="D44" s="283"/>
      <c r="E44" s="323"/>
      <c r="F44" s="324"/>
      <c r="G44" s="324"/>
      <c r="H44" s="324"/>
      <c r="I44" s="325"/>
      <c r="J44" s="362" t="str">
        <f ca="1">IF(AND('Mapa final'!$J$64="Muy Baja",'Mapa final'!$N$64="Leve"),CONCATENATE("R",'Mapa final'!$A$64),"")</f>
        <v/>
      </c>
      <c r="K44" s="360"/>
      <c r="L44" s="360" t="str">
        <f>IF(AND('Mapa final'!$J$70="Muy Baja",'Mapa final'!$N$70="Leve"),CONCATENATE("R",'Mapa final'!$A$70),"")</f>
        <v/>
      </c>
      <c r="M44" s="360"/>
      <c r="N44" s="360" t="str">
        <f>IF(AND('Mapa final'!$J$76="Muy Baja",'Mapa final'!$N$76="Leve"),CONCATENATE("R",'Mapa final'!$A$76),"")</f>
        <v/>
      </c>
      <c r="O44" s="361"/>
      <c r="P44" s="362" t="str">
        <f ca="1">IF(AND('Mapa final'!$J$64="Muy Baja",'Mapa final'!$N$64="Menor"),CONCATENATE("R",'Mapa final'!$A$64),"")</f>
        <v/>
      </c>
      <c r="Q44" s="360"/>
      <c r="R44" s="360" t="str">
        <f>IF(AND('Mapa final'!$J$70="Muy Baja",'Mapa final'!$N$70="Menor"),CONCATENATE("R",'Mapa final'!$A$70),"")</f>
        <v/>
      </c>
      <c r="S44" s="360"/>
      <c r="T44" s="360" t="str">
        <f>IF(AND('Mapa final'!$J$76="Muy Baja",'Mapa final'!$N$76="Menor"),CONCATENATE("R",'Mapa final'!$A$76),"")</f>
        <v/>
      </c>
      <c r="U44" s="361"/>
      <c r="V44" s="351" t="str">
        <f ca="1">IF(AND('Mapa final'!$J$64="Muy Baja",'Mapa final'!$N$64="Moderado"),CONCATENATE("R",'Mapa final'!$A$64),"")</f>
        <v/>
      </c>
      <c r="W44" s="352"/>
      <c r="X44" s="352" t="str">
        <f>IF(AND('Mapa final'!$J$70="Muy Baja",'Mapa final'!$N$70="Moderado"),CONCATENATE("R",'Mapa final'!$A$70),"")</f>
        <v/>
      </c>
      <c r="Y44" s="352"/>
      <c r="Z44" s="352" t="str">
        <f>IF(AND('Mapa final'!$J$76="Muy Baja",'Mapa final'!$N$76="Moderado"),CONCATENATE("R",'Mapa final'!$A$76),"")</f>
        <v/>
      </c>
      <c r="AA44" s="353"/>
      <c r="AB44" s="334" t="str">
        <f ca="1">IF(AND('Mapa final'!$J$64="Muy Baja",'Mapa final'!$N$64="Mayor"),CONCATENATE("R",'Mapa final'!$A$64),"")</f>
        <v/>
      </c>
      <c r="AC44" s="331"/>
      <c r="AD44" s="329" t="str">
        <f>IF(AND('Mapa final'!$J$70="Muy Baja",'Mapa final'!$N$70="Mayor"),CONCATENATE("R",'Mapa final'!$A$70),"")</f>
        <v/>
      </c>
      <c r="AE44" s="329"/>
      <c r="AF44" s="329" t="str">
        <f>IF(AND('Mapa final'!$J$76="Muy Baja",'Mapa final'!$N$76="Mayor"),CONCATENATE("R",'Mapa final'!$A$76),"")</f>
        <v/>
      </c>
      <c r="AG44" s="330"/>
      <c r="AH44" s="342" t="str">
        <f ca="1">IF(AND('Mapa final'!$J$64="Muy Baja",'Mapa final'!$N$64="Catastrófico"),CONCATENATE("R",'Mapa final'!$A$64),"")</f>
        <v/>
      </c>
      <c r="AI44" s="343"/>
      <c r="AJ44" s="343" t="str">
        <f>IF(AND('Mapa final'!$J$70="Muy Baja",'Mapa final'!$N$70="Catastrófico"),CONCATENATE("R",'Mapa final'!$A$70),"")</f>
        <v/>
      </c>
      <c r="AK44" s="343"/>
      <c r="AL44" s="343" t="str">
        <f>IF(AND('Mapa final'!$J$76="Muy Baja",'Mapa final'!$N$76="Catastrófico"),CONCATENATE("R",'Mapa final'!$A$76),"")</f>
        <v/>
      </c>
      <c r="AM44" s="344"/>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c r="BY44" s="68"/>
      <c r="BZ44" s="68"/>
      <c r="CA44" s="68"/>
      <c r="CB44" s="68"/>
    </row>
    <row r="45" spans="1:80" ht="15.75" thickBot="1" x14ac:dyDescent="0.3">
      <c r="A45" s="68"/>
      <c r="B45" s="282"/>
      <c r="C45" s="282"/>
      <c r="D45" s="283"/>
      <c r="E45" s="326"/>
      <c r="F45" s="327"/>
      <c r="G45" s="327"/>
      <c r="H45" s="327"/>
      <c r="I45" s="328"/>
      <c r="J45" s="363"/>
      <c r="K45" s="364"/>
      <c r="L45" s="364"/>
      <c r="M45" s="364"/>
      <c r="N45" s="364"/>
      <c r="O45" s="365"/>
      <c r="P45" s="363"/>
      <c r="Q45" s="364"/>
      <c r="R45" s="364"/>
      <c r="S45" s="364"/>
      <c r="T45" s="364"/>
      <c r="U45" s="365"/>
      <c r="V45" s="354"/>
      <c r="W45" s="355"/>
      <c r="X45" s="355"/>
      <c r="Y45" s="355"/>
      <c r="Z45" s="355"/>
      <c r="AA45" s="356"/>
      <c r="AB45" s="339"/>
      <c r="AC45" s="340"/>
      <c r="AD45" s="340"/>
      <c r="AE45" s="340"/>
      <c r="AF45" s="340"/>
      <c r="AG45" s="341"/>
      <c r="AH45" s="345"/>
      <c r="AI45" s="346"/>
      <c r="AJ45" s="346"/>
      <c r="AK45" s="346"/>
      <c r="AL45" s="346"/>
      <c r="AM45" s="347"/>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P45" s="68"/>
      <c r="BQ45" s="68"/>
      <c r="BR45" s="68"/>
      <c r="BS45" s="68"/>
      <c r="BT45" s="68"/>
      <c r="BU45" s="68"/>
      <c r="BV45" s="68"/>
      <c r="BW45" s="68"/>
      <c r="BX45" s="68"/>
      <c r="BY45" s="68"/>
      <c r="BZ45" s="68"/>
      <c r="CA45" s="68"/>
      <c r="CB45" s="68"/>
    </row>
    <row r="46" spans="1:80" x14ac:dyDescent="0.25">
      <c r="A46" s="68"/>
      <c r="B46" s="68"/>
      <c r="C46" s="68"/>
      <c r="D46" s="68"/>
      <c r="E46" s="68"/>
      <c r="F46" s="68"/>
      <c r="G46" s="68"/>
      <c r="H46" s="68"/>
      <c r="I46" s="68"/>
      <c r="J46" s="320" t="s">
        <v>107</v>
      </c>
      <c r="K46" s="321"/>
      <c r="L46" s="321"/>
      <c r="M46" s="321"/>
      <c r="N46" s="321"/>
      <c r="O46" s="322"/>
      <c r="P46" s="320" t="s">
        <v>106</v>
      </c>
      <c r="Q46" s="321"/>
      <c r="R46" s="321"/>
      <c r="S46" s="321"/>
      <c r="T46" s="321"/>
      <c r="U46" s="322"/>
      <c r="V46" s="320" t="s">
        <v>105</v>
      </c>
      <c r="W46" s="321"/>
      <c r="X46" s="321"/>
      <c r="Y46" s="321"/>
      <c r="Z46" s="321"/>
      <c r="AA46" s="322"/>
      <c r="AB46" s="320" t="s">
        <v>104</v>
      </c>
      <c r="AC46" s="338"/>
      <c r="AD46" s="321"/>
      <c r="AE46" s="321"/>
      <c r="AF46" s="321"/>
      <c r="AG46" s="322"/>
      <c r="AH46" s="320" t="s">
        <v>103</v>
      </c>
      <c r="AI46" s="321"/>
      <c r="AJ46" s="321"/>
      <c r="AK46" s="321"/>
      <c r="AL46" s="321"/>
      <c r="AM46" s="322"/>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x14ac:dyDescent="0.25">
      <c r="A47" s="68"/>
      <c r="B47" s="68"/>
      <c r="C47" s="68"/>
      <c r="D47" s="68"/>
      <c r="E47" s="68"/>
      <c r="F47" s="68"/>
      <c r="G47" s="68"/>
      <c r="H47" s="68"/>
      <c r="I47" s="68"/>
      <c r="J47" s="323"/>
      <c r="K47" s="324"/>
      <c r="L47" s="324"/>
      <c r="M47" s="324"/>
      <c r="N47" s="324"/>
      <c r="O47" s="325"/>
      <c r="P47" s="323"/>
      <c r="Q47" s="324"/>
      <c r="R47" s="324"/>
      <c r="S47" s="324"/>
      <c r="T47" s="324"/>
      <c r="U47" s="325"/>
      <c r="V47" s="323"/>
      <c r="W47" s="324"/>
      <c r="X47" s="324"/>
      <c r="Y47" s="324"/>
      <c r="Z47" s="324"/>
      <c r="AA47" s="325"/>
      <c r="AB47" s="323"/>
      <c r="AC47" s="324"/>
      <c r="AD47" s="324"/>
      <c r="AE47" s="324"/>
      <c r="AF47" s="324"/>
      <c r="AG47" s="325"/>
      <c r="AH47" s="323"/>
      <c r="AI47" s="324"/>
      <c r="AJ47" s="324"/>
      <c r="AK47" s="324"/>
      <c r="AL47" s="324"/>
      <c r="AM47" s="325"/>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x14ac:dyDescent="0.25">
      <c r="A48" s="68"/>
      <c r="B48" s="68"/>
      <c r="C48" s="68"/>
      <c r="D48" s="68"/>
      <c r="E48" s="68"/>
      <c r="F48" s="68"/>
      <c r="G48" s="68"/>
      <c r="H48" s="68"/>
      <c r="I48" s="68"/>
      <c r="J48" s="323"/>
      <c r="K48" s="324"/>
      <c r="L48" s="324"/>
      <c r="M48" s="324"/>
      <c r="N48" s="324"/>
      <c r="O48" s="325"/>
      <c r="P48" s="323"/>
      <c r="Q48" s="324"/>
      <c r="R48" s="324"/>
      <c r="S48" s="324"/>
      <c r="T48" s="324"/>
      <c r="U48" s="325"/>
      <c r="V48" s="323"/>
      <c r="W48" s="324"/>
      <c r="X48" s="324"/>
      <c r="Y48" s="324"/>
      <c r="Z48" s="324"/>
      <c r="AA48" s="325"/>
      <c r="AB48" s="323"/>
      <c r="AC48" s="324"/>
      <c r="AD48" s="324"/>
      <c r="AE48" s="324"/>
      <c r="AF48" s="324"/>
      <c r="AG48" s="325"/>
      <c r="AH48" s="323"/>
      <c r="AI48" s="324"/>
      <c r="AJ48" s="324"/>
      <c r="AK48" s="324"/>
      <c r="AL48" s="324"/>
      <c r="AM48" s="325"/>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x14ac:dyDescent="0.25">
      <c r="A49" s="68"/>
      <c r="B49" s="68"/>
      <c r="C49" s="68"/>
      <c r="D49" s="68"/>
      <c r="E49" s="68"/>
      <c r="F49" s="68"/>
      <c r="G49" s="68"/>
      <c r="H49" s="68"/>
      <c r="I49" s="68"/>
      <c r="J49" s="323"/>
      <c r="K49" s="324"/>
      <c r="L49" s="324"/>
      <c r="M49" s="324"/>
      <c r="N49" s="324"/>
      <c r="O49" s="325"/>
      <c r="P49" s="323"/>
      <c r="Q49" s="324"/>
      <c r="R49" s="324"/>
      <c r="S49" s="324"/>
      <c r="T49" s="324"/>
      <c r="U49" s="325"/>
      <c r="V49" s="323"/>
      <c r="W49" s="324"/>
      <c r="X49" s="324"/>
      <c r="Y49" s="324"/>
      <c r="Z49" s="324"/>
      <c r="AA49" s="325"/>
      <c r="AB49" s="323"/>
      <c r="AC49" s="324"/>
      <c r="AD49" s="324"/>
      <c r="AE49" s="324"/>
      <c r="AF49" s="324"/>
      <c r="AG49" s="325"/>
      <c r="AH49" s="323"/>
      <c r="AI49" s="324"/>
      <c r="AJ49" s="324"/>
      <c r="AK49" s="324"/>
      <c r="AL49" s="324"/>
      <c r="AM49" s="325"/>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x14ac:dyDescent="0.25">
      <c r="A50" s="68"/>
      <c r="B50" s="68"/>
      <c r="C50" s="68"/>
      <c r="D50" s="68"/>
      <c r="E50" s="68"/>
      <c r="F50" s="68"/>
      <c r="G50" s="68"/>
      <c r="H50" s="68"/>
      <c r="I50" s="68"/>
      <c r="J50" s="323"/>
      <c r="K50" s="324"/>
      <c r="L50" s="324"/>
      <c r="M50" s="324"/>
      <c r="N50" s="324"/>
      <c r="O50" s="325"/>
      <c r="P50" s="323"/>
      <c r="Q50" s="324"/>
      <c r="R50" s="324"/>
      <c r="S50" s="324"/>
      <c r="T50" s="324"/>
      <c r="U50" s="325"/>
      <c r="V50" s="323"/>
      <c r="W50" s="324"/>
      <c r="X50" s="324"/>
      <c r="Y50" s="324"/>
      <c r="Z50" s="324"/>
      <c r="AA50" s="325"/>
      <c r="AB50" s="323"/>
      <c r="AC50" s="324"/>
      <c r="AD50" s="324"/>
      <c r="AE50" s="324"/>
      <c r="AF50" s="324"/>
      <c r="AG50" s="325"/>
      <c r="AH50" s="323"/>
      <c r="AI50" s="324"/>
      <c r="AJ50" s="324"/>
      <c r="AK50" s="324"/>
      <c r="AL50" s="324"/>
      <c r="AM50" s="325"/>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75" thickBot="1" x14ac:dyDescent="0.3">
      <c r="A51" s="68"/>
      <c r="B51" s="68"/>
      <c r="C51" s="68"/>
      <c r="D51" s="68"/>
      <c r="E51" s="68"/>
      <c r="F51" s="68"/>
      <c r="G51" s="68"/>
      <c r="H51" s="68"/>
      <c r="I51" s="68"/>
      <c r="J51" s="326"/>
      <c r="K51" s="327"/>
      <c r="L51" s="327"/>
      <c r="M51" s="327"/>
      <c r="N51" s="327"/>
      <c r="O51" s="328"/>
      <c r="P51" s="326"/>
      <c r="Q51" s="327"/>
      <c r="R51" s="327"/>
      <c r="S51" s="327"/>
      <c r="T51" s="327"/>
      <c r="U51" s="328"/>
      <c r="V51" s="326"/>
      <c r="W51" s="327"/>
      <c r="X51" s="327"/>
      <c r="Y51" s="327"/>
      <c r="Z51" s="327"/>
      <c r="AA51" s="328"/>
      <c r="AB51" s="326"/>
      <c r="AC51" s="327"/>
      <c r="AD51" s="327"/>
      <c r="AE51" s="327"/>
      <c r="AF51" s="327"/>
      <c r="AG51" s="328"/>
      <c r="AH51" s="326"/>
      <c r="AI51" s="327"/>
      <c r="AJ51" s="327"/>
      <c r="AK51" s="327"/>
      <c r="AL51" s="327"/>
      <c r="AM51" s="32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x14ac:dyDescent="0.25">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72"/>
      <c r="C53" s="72"/>
      <c r="D53" s="72"/>
      <c r="E53" s="72"/>
      <c r="F53" s="72"/>
      <c r="G53" s="72"/>
      <c r="H53" s="72"/>
      <c r="I53" s="72"/>
      <c r="J53" s="72"/>
      <c r="K53" s="72"/>
      <c r="L53" s="72"/>
      <c r="M53" s="72"/>
      <c r="N53" s="72"/>
      <c r="O53" s="72"/>
      <c r="P53" s="72"/>
      <c r="Q53" s="72"/>
      <c r="R53" s="72"/>
      <c r="S53" s="72"/>
      <c r="T53" s="72"/>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2"/>
      <c r="AS53" s="72"/>
      <c r="AT53" s="72"/>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x14ac:dyDescent="0.25">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x14ac:dyDescent="0.25">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68"/>
      <c r="BN62" s="68"/>
      <c r="BO62" s="68"/>
      <c r="BP62" s="68"/>
      <c r="BQ62" s="68"/>
      <c r="BR62" s="68"/>
      <c r="BS62" s="68"/>
      <c r="BT62" s="68"/>
      <c r="BU62" s="68"/>
      <c r="BV62" s="68"/>
      <c r="BW62" s="68"/>
      <c r="BX62" s="68"/>
      <c r="BY62" s="68"/>
      <c r="BZ62" s="68"/>
      <c r="CA62" s="68"/>
      <c r="CB62" s="68"/>
    </row>
    <row r="63" spans="1:80" x14ac:dyDescent="0.25">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8"/>
      <c r="BR63" s="68"/>
      <c r="BS63" s="68"/>
      <c r="BT63" s="68"/>
      <c r="BU63" s="68"/>
      <c r="BV63" s="68"/>
      <c r="BW63" s="68"/>
      <c r="BX63" s="68"/>
      <c r="BY63" s="68"/>
      <c r="BZ63" s="68"/>
      <c r="CA63" s="68"/>
      <c r="CB63" s="68"/>
    </row>
    <row r="64" spans="1:80" x14ac:dyDescent="0.25">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c r="BL64" s="68"/>
      <c r="BM64" s="68"/>
      <c r="BN64" s="68"/>
      <c r="BO64" s="68"/>
      <c r="BP64" s="68"/>
      <c r="BQ64" s="68"/>
      <c r="BR64" s="68"/>
      <c r="BS64" s="68"/>
      <c r="BT64" s="68"/>
      <c r="BU64" s="68"/>
      <c r="BV64" s="68"/>
      <c r="BW64" s="68"/>
      <c r="BX64" s="68"/>
      <c r="BY64" s="68"/>
      <c r="BZ64" s="68"/>
      <c r="CA64" s="68"/>
      <c r="CB64" s="68"/>
    </row>
    <row r="65" spans="1:8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c r="BT65" s="68"/>
      <c r="BU65" s="68"/>
      <c r="BV65" s="68"/>
      <c r="BW65" s="68"/>
      <c r="BX65" s="68"/>
      <c r="BY65" s="68"/>
      <c r="BZ65" s="68"/>
      <c r="CA65" s="68"/>
      <c r="CB65" s="68"/>
    </row>
    <row r="66" spans="1:8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c r="BL66" s="68"/>
      <c r="BM66" s="68"/>
      <c r="BN66" s="68"/>
      <c r="BO66" s="68"/>
      <c r="BP66" s="68"/>
      <c r="BQ66" s="68"/>
      <c r="BR66" s="68"/>
      <c r="BS66" s="68"/>
      <c r="BT66" s="68"/>
      <c r="BU66" s="68"/>
      <c r="BV66" s="68"/>
      <c r="BW66" s="68"/>
      <c r="BX66" s="68"/>
      <c r="BY66" s="68"/>
      <c r="BZ66" s="68"/>
      <c r="CA66" s="68"/>
      <c r="CB66" s="68"/>
    </row>
    <row r="67" spans="1:8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c r="BL67" s="68"/>
      <c r="BM67" s="68"/>
      <c r="BN67" s="68"/>
      <c r="BO67" s="68"/>
      <c r="BP67" s="68"/>
      <c r="BQ67" s="68"/>
      <c r="BR67" s="68"/>
      <c r="BS67" s="68"/>
      <c r="BT67" s="68"/>
      <c r="BU67" s="68"/>
      <c r="BV67" s="68"/>
      <c r="BW67" s="68"/>
      <c r="BX67" s="68"/>
      <c r="BY67" s="68"/>
      <c r="BZ67" s="68"/>
      <c r="CA67" s="68"/>
      <c r="CB67" s="68"/>
    </row>
    <row r="68" spans="1:8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c r="BL68" s="68"/>
      <c r="BM68" s="68"/>
      <c r="BN68" s="68"/>
      <c r="BO68" s="68"/>
      <c r="BP68" s="68"/>
      <c r="BQ68" s="68"/>
      <c r="BR68" s="68"/>
      <c r="BS68" s="68"/>
      <c r="BT68" s="68"/>
      <c r="BU68" s="68"/>
      <c r="BV68" s="68"/>
      <c r="BW68" s="68"/>
      <c r="BX68" s="68"/>
      <c r="BY68" s="68"/>
      <c r="BZ68" s="68"/>
      <c r="CA68" s="68"/>
      <c r="CB68" s="68"/>
    </row>
    <row r="69" spans="1:8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c r="BT69" s="68"/>
      <c r="BU69" s="68"/>
      <c r="BV69" s="68"/>
      <c r="BW69" s="68"/>
      <c r="BX69" s="68"/>
      <c r="BY69" s="68"/>
      <c r="BZ69" s="68"/>
      <c r="CA69" s="68"/>
      <c r="CB69" s="68"/>
    </row>
    <row r="70" spans="1:8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8"/>
      <c r="BY70" s="68"/>
      <c r="BZ70" s="68"/>
      <c r="CA70" s="68"/>
      <c r="CB70" s="68"/>
    </row>
    <row r="71" spans="1:8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c r="BL71" s="68"/>
      <c r="BM71" s="68"/>
      <c r="BN71" s="68"/>
      <c r="BO71" s="68"/>
      <c r="BP71" s="68"/>
      <c r="BQ71" s="68"/>
      <c r="BR71" s="68"/>
      <c r="BS71" s="68"/>
      <c r="BT71" s="68"/>
      <c r="BU71" s="68"/>
      <c r="BV71" s="68"/>
      <c r="BW71" s="68"/>
      <c r="BX71" s="68"/>
      <c r="BY71" s="68"/>
      <c r="BZ71" s="68"/>
      <c r="CA71" s="68"/>
      <c r="CB71" s="68"/>
    </row>
    <row r="72" spans="1:8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c r="BL72" s="68"/>
      <c r="BM72" s="68"/>
      <c r="BN72" s="68"/>
      <c r="BO72" s="68"/>
      <c r="BP72" s="68"/>
      <c r="BQ72" s="68"/>
      <c r="BR72" s="68"/>
      <c r="BS72" s="68"/>
      <c r="BT72" s="68"/>
      <c r="BU72" s="68"/>
      <c r="BV72" s="68"/>
      <c r="BW72" s="68"/>
      <c r="BX72" s="68"/>
      <c r="BY72" s="68"/>
      <c r="BZ72" s="68"/>
      <c r="CA72" s="68"/>
      <c r="CB72" s="68"/>
    </row>
    <row r="73" spans="1:8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c r="BT73" s="68"/>
      <c r="BU73" s="68"/>
      <c r="BV73" s="68"/>
      <c r="BW73" s="68"/>
      <c r="BX73" s="68"/>
      <c r="BY73" s="68"/>
      <c r="BZ73" s="68"/>
      <c r="CA73" s="68"/>
      <c r="CB73" s="68"/>
    </row>
    <row r="74" spans="1:8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c r="BL74" s="68"/>
      <c r="BM74" s="68"/>
      <c r="BN74" s="68"/>
      <c r="BO74" s="68"/>
      <c r="BP74" s="68"/>
      <c r="BQ74" s="68"/>
      <c r="BR74" s="68"/>
      <c r="BS74" s="68"/>
      <c r="BT74" s="68"/>
      <c r="BU74" s="68"/>
      <c r="BV74" s="68"/>
      <c r="BW74" s="68"/>
      <c r="BX74" s="68"/>
      <c r="BY74" s="68"/>
      <c r="BZ74" s="68"/>
      <c r="CA74" s="68"/>
      <c r="CB74" s="68"/>
    </row>
    <row r="75" spans="1:8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c r="BL75" s="68"/>
      <c r="BM75" s="68"/>
      <c r="BN75" s="68"/>
      <c r="BO75" s="68"/>
      <c r="BP75" s="68"/>
      <c r="BQ75" s="68"/>
      <c r="BR75" s="68"/>
      <c r="BS75" s="68"/>
      <c r="BT75" s="68"/>
      <c r="BU75" s="68"/>
      <c r="BV75" s="68"/>
      <c r="BW75" s="68"/>
      <c r="BX75" s="68"/>
      <c r="BY75" s="68"/>
      <c r="BZ75" s="68"/>
      <c r="CA75" s="68"/>
      <c r="CB75" s="68"/>
    </row>
    <row r="76" spans="1:8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68"/>
      <c r="BS76" s="68"/>
      <c r="BT76" s="68"/>
      <c r="BU76" s="68"/>
      <c r="BV76" s="68"/>
      <c r="BW76" s="68"/>
      <c r="BX76" s="68"/>
      <c r="BY76" s="68"/>
      <c r="BZ76" s="68"/>
      <c r="CA76" s="68"/>
      <c r="CB76" s="68"/>
    </row>
    <row r="77" spans="1:8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c r="BT77" s="68"/>
      <c r="BU77" s="68"/>
      <c r="BV77" s="68"/>
      <c r="BW77" s="68"/>
      <c r="BX77" s="68"/>
      <c r="BY77" s="68"/>
      <c r="BZ77" s="68"/>
      <c r="CA77" s="68"/>
      <c r="CB77" s="68"/>
    </row>
    <row r="78" spans="1:8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row>
    <row r="79" spans="1:8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8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c r="BI121" s="68"/>
      <c r="BJ121" s="68"/>
      <c r="BK121" s="68"/>
    </row>
    <row r="122" spans="1:63" x14ac:dyDescent="0.25">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c r="BI122" s="68"/>
      <c r="BJ122" s="68"/>
      <c r="BK122" s="68"/>
    </row>
    <row r="123" spans="1:63" x14ac:dyDescent="0.25">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c r="BI123" s="68"/>
      <c r="BJ123" s="68"/>
      <c r="BK123" s="68"/>
    </row>
    <row r="124" spans="1:63" x14ac:dyDescent="0.25">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row>
    <row r="125" spans="1:63" x14ac:dyDescent="0.25">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row>
    <row r="126" spans="1:63" x14ac:dyDescent="0.25">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c r="BI126" s="68"/>
      <c r="BJ126" s="68"/>
      <c r="BK126" s="68"/>
    </row>
    <row r="127" spans="1:63" x14ac:dyDescent="0.25">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c r="BI127" s="68"/>
      <c r="BJ127" s="68"/>
      <c r="BK127" s="68"/>
    </row>
    <row r="128" spans="1:63" x14ac:dyDescent="0.25">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c r="BI128" s="68"/>
      <c r="BJ128" s="68"/>
      <c r="BK128" s="68"/>
    </row>
    <row r="129" spans="2:63" x14ac:dyDescent="0.25">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c r="BI129" s="68"/>
      <c r="BJ129" s="68"/>
      <c r="BK129" s="68"/>
    </row>
    <row r="130" spans="2:63" x14ac:dyDescent="0.25">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c r="BI130" s="68"/>
      <c r="BJ130" s="68"/>
      <c r="BK130" s="68"/>
    </row>
    <row r="131" spans="2:63" x14ac:dyDescent="0.25">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c r="BI131" s="68"/>
      <c r="BJ131" s="68"/>
      <c r="BK131" s="68"/>
    </row>
    <row r="132" spans="2:63" x14ac:dyDescent="0.25">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c r="BI132" s="68"/>
      <c r="BJ132" s="68"/>
      <c r="BK132" s="68"/>
    </row>
    <row r="133" spans="2:63" x14ac:dyDescent="0.25">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c r="BI133" s="68"/>
      <c r="BJ133" s="68"/>
      <c r="BK133" s="68"/>
    </row>
    <row r="134" spans="2:63" x14ac:dyDescent="0.25">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c r="BI134" s="68"/>
      <c r="BJ134" s="68"/>
      <c r="BK134" s="68"/>
    </row>
    <row r="135" spans="2:63" x14ac:dyDescent="0.25">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c r="BI135" s="68"/>
      <c r="BJ135" s="68"/>
      <c r="BK135" s="68"/>
    </row>
    <row r="136" spans="2:63" x14ac:dyDescent="0.2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c r="BI136" s="68"/>
      <c r="BJ136" s="68"/>
      <c r="BK136" s="68"/>
    </row>
    <row r="137" spans="2:63" x14ac:dyDescent="0.25">
      <c r="B137" s="68"/>
      <c r="C137" s="68"/>
      <c r="D137" s="68"/>
      <c r="E137" s="68"/>
      <c r="F137" s="68"/>
      <c r="G137" s="68"/>
      <c r="H137" s="68"/>
      <c r="I137" s="68"/>
    </row>
    <row r="138" spans="2:63" x14ac:dyDescent="0.25">
      <c r="B138" s="68"/>
      <c r="C138" s="68"/>
      <c r="D138" s="68"/>
      <c r="E138" s="68"/>
      <c r="F138" s="68"/>
      <c r="G138" s="68"/>
      <c r="H138" s="68"/>
      <c r="I138" s="68"/>
    </row>
    <row r="139" spans="2:63" x14ac:dyDescent="0.25">
      <c r="B139" s="68"/>
      <c r="C139" s="68"/>
      <c r="D139" s="68"/>
      <c r="E139" s="68"/>
      <c r="F139" s="68"/>
      <c r="G139" s="68"/>
      <c r="H139" s="68"/>
      <c r="I139" s="68"/>
    </row>
    <row r="140" spans="2:63" x14ac:dyDescent="0.25">
      <c r="B140" s="68"/>
      <c r="C140" s="68"/>
      <c r="D140" s="68"/>
      <c r="E140" s="68"/>
      <c r="F140" s="68"/>
      <c r="G140" s="68"/>
      <c r="H140" s="68"/>
      <c r="I140" s="68"/>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c r="BW1" s="68"/>
      <c r="BX1" s="68"/>
      <c r="BY1" s="68"/>
      <c r="BZ1" s="68"/>
      <c r="CA1" s="68"/>
      <c r="CB1" s="68"/>
      <c r="CC1" s="68"/>
      <c r="CD1" s="68"/>
      <c r="CE1" s="68"/>
      <c r="CF1" s="68"/>
      <c r="CG1" s="68"/>
      <c r="CH1" s="68"/>
      <c r="CI1" s="68"/>
      <c r="CJ1" s="68"/>
      <c r="CK1" s="68"/>
      <c r="CL1" s="68"/>
      <c r="CM1" s="68"/>
    </row>
    <row r="2" spans="1:91" ht="18" customHeight="1" x14ac:dyDescent="0.25">
      <c r="A2" s="68"/>
      <c r="B2" s="396" t="s">
        <v>149</v>
      </c>
      <c r="C2" s="397"/>
      <c r="D2" s="397"/>
      <c r="E2" s="397"/>
      <c r="F2" s="397"/>
      <c r="G2" s="397"/>
      <c r="H2" s="397"/>
      <c r="I2" s="397"/>
      <c r="J2" s="336" t="s">
        <v>2</v>
      </c>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c r="CA2" s="68"/>
      <c r="CB2" s="68"/>
      <c r="CC2" s="68"/>
      <c r="CD2" s="68"/>
      <c r="CE2" s="68"/>
      <c r="CF2" s="68"/>
      <c r="CG2" s="68"/>
      <c r="CH2" s="68"/>
      <c r="CI2" s="68"/>
      <c r="CJ2" s="68"/>
      <c r="CK2" s="68"/>
      <c r="CL2" s="68"/>
      <c r="CM2" s="68"/>
    </row>
    <row r="3" spans="1:91" ht="18.75" customHeight="1" x14ac:dyDescent="0.25">
      <c r="A3" s="68"/>
      <c r="B3" s="397"/>
      <c r="C3" s="397"/>
      <c r="D3" s="397"/>
      <c r="E3" s="397"/>
      <c r="F3" s="397"/>
      <c r="G3" s="397"/>
      <c r="H3" s="397"/>
      <c r="I3" s="397"/>
      <c r="J3" s="336"/>
      <c r="K3" s="336"/>
      <c r="L3" s="336"/>
      <c r="M3" s="336"/>
      <c r="N3" s="336"/>
      <c r="O3" s="336"/>
      <c r="P3" s="336"/>
      <c r="Q3" s="336"/>
      <c r="R3" s="336"/>
      <c r="S3" s="336"/>
      <c r="T3" s="336"/>
      <c r="U3" s="336"/>
      <c r="V3" s="336"/>
      <c r="W3" s="336"/>
      <c r="X3" s="336"/>
      <c r="Y3" s="336"/>
      <c r="Z3" s="336"/>
      <c r="AA3" s="336"/>
      <c r="AB3" s="336"/>
      <c r="AC3" s="336"/>
      <c r="AD3" s="336"/>
      <c r="AE3" s="336"/>
      <c r="AF3" s="336"/>
      <c r="AG3" s="336"/>
      <c r="AH3" s="336"/>
      <c r="AI3" s="336"/>
      <c r="AJ3" s="336"/>
      <c r="AK3" s="336"/>
      <c r="AL3" s="336"/>
      <c r="AM3" s="336"/>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row>
    <row r="4" spans="1:91" ht="15" customHeight="1" x14ac:dyDescent="0.25">
      <c r="A4" s="68"/>
      <c r="B4" s="397"/>
      <c r="C4" s="397"/>
      <c r="D4" s="397"/>
      <c r="E4" s="397"/>
      <c r="F4" s="397"/>
      <c r="G4" s="397"/>
      <c r="H4" s="397"/>
      <c r="I4" s="397"/>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c r="CA4" s="68"/>
      <c r="CB4" s="68"/>
      <c r="CC4" s="68"/>
      <c r="CD4" s="68"/>
      <c r="CE4" s="68"/>
      <c r="CF4" s="68"/>
      <c r="CG4" s="68"/>
      <c r="CH4" s="68"/>
      <c r="CI4" s="68"/>
      <c r="CJ4" s="68"/>
      <c r="CK4" s="68"/>
      <c r="CL4" s="68"/>
      <c r="CM4" s="68"/>
    </row>
    <row r="5" spans="1:91" ht="15.75" thickBot="1" x14ac:dyDescent="0.3">
      <c r="A5" s="68"/>
      <c r="B5" s="68"/>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91" ht="15" customHeight="1" x14ac:dyDescent="0.25">
      <c r="A6" s="68"/>
      <c r="B6" s="282" t="s">
        <v>4</v>
      </c>
      <c r="C6" s="282"/>
      <c r="D6" s="283"/>
      <c r="E6" s="379" t="s">
        <v>111</v>
      </c>
      <c r="F6" s="380"/>
      <c r="G6" s="380"/>
      <c r="H6" s="380"/>
      <c r="I6" s="398"/>
      <c r="J6" s="30" t="str">
        <f>IF(AND('Mapa final'!$AA$10="Muy Alta",'Mapa final'!$AC$10="Leve"),CONCATENATE("R1C",'Mapa final'!$Q$10),"")</f>
        <v/>
      </c>
      <c r="K6" s="31" t="str">
        <f>IF(AND('Mapa final'!$AA$11="Muy Alta",'Mapa final'!$AC$11="Leve"),CONCATENATE("R1C",'Mapa final'!$Q$11),"")</f>
        <v/>
      </c>
      <c r="L6" s="31" t="str">
        <f>IF(AND('Mapa final'!$AA$12="Muy Alta",'Mapa final'!$AC$12="Leve"),CONCATENATE("R1C",'Mapa final'!$Q$12),"")</f>
        <v/>
      </c>
      <c r="M6" s="31" t="str">
        <f>IF(AND('Mapa final'!$AA$13="Muy Alta",'Mapa final'!$AC$13="Leve"),CONCATENATE("R1C",'Mapa final'!$Q$13),"")</f>
        <v/>
      </c>
      <c r="N6" s="31" t="str">
        <f>IF(AND('Mapa final'!$AA$14="Muy Alta",'Mapa final'!$AC$14="Leve"),CONCATENATE("R1C",'Mapa final'!$Q$14),"")</f>
        <v/>
      </c>
      <c r="O6" s="32" t="str">
        <f>IF(AND('Mapa final'!$AA$15="Muy Alta",'Mapa final'!$AC$15="Leve"),CONCATENATE("R1C",'Mapa final'!$Q$15),"")</f>
        <v/>
      </c>
      <c r="P6" s="30" t="str">
        <f>IF(AND('Mapa final'!$AA$10="Muy Alta",'Mapa final'!$AC$10="Menor"),CONCATENATE("R1C",'Mapa final'!$Q$10),"")</f>
        <v/>
      </c>
      <c r="Q6" s="31" t="str">
        <f>IF(AND('Mapa final'!$AA$11="Muy Alta",'Mapa final'!$AC$11="Menor"),CONCATENATE("R1C",'Mapa final'!$Q$11),"")</f>
        <v/>
      </c>
      <c r="R6" s="31" t="str">
        <f>IF(AND('Mapa final'!$AA$12="Muy Alta",'Mapa final'!$AC$12="Menor"),CONCATENATE("R1C",'Mapa final'!$Q$12),"")</f>
        <v/>
      </c>
      <c r="S6" s="31" t="str">
        <f>IF(AND('Mapa final'!$AA$13="Muy Alta",'Mapa final'!$AC$13="Menor"),CONCATENATE("R1C",'Mapa final'!$Q$13),"")</f>
        <v/>
      </c>
      <c r="T6" s="31" t="str">
        <f>IF(AND('Mapa final'!$AA$14="Muy Alta",'Mapa final'!$AC$14="Menor"),CONCATENATE("R1C",'Mapa final'!$Q$14),"")</f>
        <v/>
      </c>
      <c r="U6" s="32" t="str">
        <f>IF(AND('Mapa final'!$AA$15="Muy Alta",'Mapa final'!$AC$15="Menor"),CONCATENATE("R1C",'Mapa final'!$Q$15),"")</f>
        <v/>
      </c>
      <c r="V6" s="30" t="str">
        <f>IF(AND('Mapa final'!$AA$10="Muy Alta",'Mapa final'!$AC$10="Moderado"),CONCATENATE("R1C",'Mapa final'!$Q$10),"")</f>
        <v/>
      </c>
      <c r="W6" s="31" t="str">
        <f>IF(AND('Mapa final'!$AA$11="Muy Alta",'Mapa final'!$AC$11="Moderado"),CONCATENATE("R1C",'Mapa final'!$Q$11),"")</f>
        <v/>
      </c>
      <c r="X6" s="31" t="str">
        <f>IF(AND('Mapa final'!$AA$12="Muy Alta",'Mapa final'!$AC$12="Moderado"),CONCATENATE("R1C",'Mapa final'!$Q$12),"")</f>
        <v/>
      </c>
      <c r="Y6" s="31" t="str">
        <f>IF(AND('Mapa final'!$AA$13="Muy Alta",'Mapa final'!$AC$13="Moderado"),CONCATENATE("R1C",'Mapa final'!$Q$13),"")</f>
        <v/>
      </c>
      <c r="Z6" s="31" t="str">
        <f>IF(AND('Mapa final'!$AA$14="Muy Alta",'Mapa final'!$AC$14="Moderado"),CONCATENATE("R1C",'Mapa final'!$Q$14),"")</f>
        <v/>
      </c>
      <c r="AA6" s="32" t="str">
        <f>IF(AND('Mapa final'!$AA$15="Muy Alta",'Mapa final'!$AC$15="Moderado"),CONCATENATE("R1C",'Mapa final'!$Q$15),"")</f>
        <v/>
      </c>
      <c r="AB6" s="30" t="str">
        <f>IF(AND('Mapa final'!$AA$10="Muy Alta",'Mapa final'!$AC$10="Mayor"),CONCATENATE("R1C",'Mapa final'!$Q$10),"")</f>
        <v/>
      </c>
      <c r="AC6" s="31" t="str">
        <f>IF(AND('Mapa final'!$AA$11="Muy Alta",'Mapa final'!$AC$11="Mayor"),CONCATENATE("R1C",'Mapa final'!$Q$11),"")</f>
        <v/>
      </c>
      <c r="AD6" s="31" t="str">
        <f>IF(AND('Mapa final'!$AA$12="Muy Alta",'Mapa final'!$AC$12="Mayor"),CONCATENATE("R1C",'Mapa final'!$Q$12),"")</f>
        <v/>
      </c>
      <c r="AE6" s="31" t="str">
        <f>IF(AND('Mapa final'!$AA$13="Muy Alta",'Mapa final'!$AC$13="Mayor"),CONCATENATE("R1C",'Mapa final'!$Q$13),"")</f>
        <v/>
      </c>
      <c r="AF6" s="31" t="str">
        <f>IF(AND('Mapa final'!$AA$14="Muy Alta",'Mapa final'!$AC$14="Mayor"),CONCATENATE("R1C",'Mapa final'!$Q$14),"")</f>
        <v/>
      </c>
      <c r="AG6" s="32" t="str">
        <f>IF(AND('Mapa final'!$AA$15="Muy Alta",'Mapa final'!$AC$15="Mayor"),CONCATENATE("R1C",'Mapa final'!$Q$15),"")</f>
        <v/>
      </c>
      <c r="AH6" s="33" t="str">
        <f>IF(AND('Mapa final'!$AA$10="Muy Alta",'Mapa final'!$AC$10="Catastrófico"),CONCATENATE("R1C",'Mapa final'!$Q$10),"")</f>
        <v/>
      </c>
      <c r="AI6" s="34" t="str">
        <f>IF(AND('Mapa final'!$AA$11="Muy Alta",'Mapa final'!$AC$11="Catastrófico"),CONCATENATE("R1C",'Mapa final'!$Q$11),"")</f>
        <v/>
      </c>
      <c r="AJ6" s="34" t="str">
        <f>IF(AND('Mapa final'!$AA$12="Muy Alta",'Mapa final'!$AC$12="Catastrófico"),CONCATENATE("R1C",'Mapa final'!$Q$12),"")</f>
        <v/>
      </c>
      <c r="AK6" s="34" t="str">
        <f>IF(AND('Mapa final'!$AA$13="Muy Alta",'Mapa final'!$AC$13="Catastrófico"),CONCATENATE("R1C",'Mapa final'!$Q$13),"")</f>
        <v/>
      </c>
      <c r="AL6" s="34" t="str">
        <f>IF(AND('Mapa final'!$AA$14="Muy Alta",'Mapa final'!$AC$14="Catastrófico"),CONCATENATE("R1C",'Mapa final'!$Q$14),"")</f>
        <v/>
      </c>
      <c r="AM6" s="35" t="str">
        <f>IF(AND('Mapa final'!$AA$15="Muy Alta",'Mapa final'!$AC$15="Catastrófico"),CONCATENATE("R1C",'Mapa final'!$Q$15),"")</f>
        <v/>
      </c>
      <c r="AN6" s="68"/>
      <c r="AO6" s="387" t="s">
        <v>78</v>
      </c>
      <c r="AP6" s="388"/>
      <c r="AQ6" s="388"/>
      <c r="AR6" s="388"/>
      <c r="AS6" s="388"/>
      <c r="AT6" s="389"/>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row>
    <row r="7" spans="1:91" ht="15" customHeight="1" x14ac:dyDescent="0.25">
      <c r="A7" s="68"/>
      <c r="B7" s="282"/>
      <c r="C7" s="282"/>
      <c r="D7" s="283"/>
      <c r="E7" s="383"/>
      <c r="F7" s="384"/>
      <c r="G7" s="384"/>
      <c r="H7" s="384"/>
      <c r="I7" s="399"/>
      <c r="J7" s="36" t="str">
        <f>IF(AND('Mapa final'!$AA$16="Muy Alta",'Mapa final'!$AC$16="Leve"),CONCATENATE("R2C",'Mapa final'!$Q$16),"")</f>
        <v/>
      </c>
      <c r="K7" s="37" t="str">
        <f>IF(AND('Mapa final'!$AA$17="Muy Alta",'Mapa final'!$AC$17="Leve"),CONCATENATE("R2C",'Mapa final'!$Q$17),"")</f>
        <v/>
      </c>
      <c r="L7" s="37" t="str">
        <f>IF(AND('Mapa final'!$AA$18="Muy Alta",'Mapa final'!$AC$18="Leve"),CONCATENATE("R2C",'Mapa final'!$Q$18),"")</f>
        <v/>
      </c>
      <c r="M7" s="37" t="str">
        <f>IF(AND('Mapa final'!$AA$19="Muy Alta",'Mapa final'!$AC$19="Leve"),CONCATENATE("R2C",'Mapa final'!$Q$19),"")</f>
        <v/>
      </c>
      <c r="N7" s="37" t="str">
        <f>IF(AND('Mapa final'!$AA$20="Muy Alta",'Mapa final'!$AC$20="Leve"),CONCATENATE("R2C",'Mapa final'!$Q$20),"")</f>
        <v/>
      </c>
      <c r="O7" s="38" t="str">
        <f>IF(AND('Mapa final'!$AA$21="Muy Alta",'Mapa final'!$AC$21="Leve"),CONCATENATE("R2C",'Mapa final'!$Q$21),"")</f>
        <v/>
      </c>
      <c r="P7" s="36" t="str">
        <f>IF(AND('Mapa final'!$AA$16="Muy Alta",'Mapa final'!$AC$16="Menor"),CONCATENATE("R2C",'Mapa final'!$Q$16),"")</f>
        <v/>
      </c>
      <c r="Q7" s="37" t="str">
        <f>IF(AND('Mapa final'!$AA$17="Muy Alta",'Mapa final'!$AC$17="Menor"),CONCATENATE("R2C",'Mapa final'!$Q$17),"")</f>
        <v/>
      </c>
      <c r="R7" s="37" t="str">
        <f>IF(AND('Mapa final'!$AA$18="Muy Alta",'Mapa final'!$AC$18="Menor"),CONCATENATE("R2C",'Mapa final'!$Q$18),"")</f>
        <v/>
      </c>
      <c r="S7" s="37" t="str">
        <f>IF(AND('Mapa final'!$AA$19="Muy Alta",'Mapa final'!$AC$19="Menor"),CONCATENATE("R2C",'Mapa final'!$Q$19),"")</f>
        <v/>
      </c>
      <c r="T7" s="37" t="str">
        <f>IF(AND('Mapa final'!$AA$20="Muy Alta",'Mapa final'!$AC$20="Menor"),CONCATENATE("R2C",'Mapa final'!$Q$20),"")</f>
        <v/>
      </c>
      <c r="U7" s="38" t="str">
        <f>IF(AND('Mapa final'!$AA$21="Muy Alta",'Mapa final'!$AC$21="Menor"),CONCATENATE("R2C",'Mapa final'!$Q$21),"")</f>
        <v/>
      </c>
      <c r="V7" s="36" t="str">
        <f>IF(AND('Mapa final'!$AA$16="Muy Alta",'Mapa final'!$AC$16="Moderado"),CONCATENATE("R2C",'Mapa final'!$Q$16),"")</f>
        <v/>
      </c>
      <c r="W7" s="37" t="str">
        <f>IF(AND('Mapa final'!$AA$17="Muy Alta",'Mapa final'!$AC$17="Moderado"),CONCATENATE("R2C",'Mapa final'!$Q$17),"")</f>
        <v/>
      </c>
      <c r="X7" s="37" t="str">
        <f>IF(AND('Mapa final'!$AA$18="Muy Alta",'Mapa final'!$AC$18="Moderado"),CONCATENATE("R2C",'Mapa final'!$Q$18),"")</f>
        <v/>
      </c>
      <c r="Y7" s="37" t="str">
        <f>IF(AND('Mapa final'!$AA$19="Muy Alta",'Mapa final'!$AC$19="Moderado"),CONCATENATE("R2C",'Mapa final'!$Q$19),"")</f>
        <v/>
      </c>
      <c r="Z7" s="37" t="str">
        <f>IF(AND('Mapa final'!$AA$20="Muy Alta",'Mapa final'!$AC$20="Moderado"),CONCATENATE("R2C",'Mapa final'!$Q$20),"")</f>
        <v/>
      </c>
      <c r="AA7" s="38" t="str">
        <f>IF(AND('Mapa final'!$AA$21="Muy Alta",'Mapa final'!$AC$21="Moderado"),CONCATENATE("R2C",'Mapa final'!$Q$21),"")</f>
        <v/>
      </c>
      <c r="AB7" s="36" t="str">
        <f>IF(AND('Mapa final'!$AA$16="Muy Alta",'Mapa final'!$AC$16="Mayor"),CONCATENATE("R2C",'Mapa final'!$Q$16),"")</f>
        <v/>
      </c>
      <c r="AC7" s="37" t="str">
        <f>IF(AND('Mapa final'!$AA$17="Muy Alta",'Mapa final'!$AC$17="Mayor"),CONCATENATE("R2C",'Mapa final'!$Q$17),"")</f>
        <v/>
      </c>
      <c r="AD7" s="37" t="str">
        <f>IF(AND('Mapa final'!$AA$18="Muy Alta",'Mapa final'!$AC$18="Mayor"),CONCATENATE("R2C",'Mapa final'!$Q$18),"")</f>
        <v/>
      </c>
      <c r="AE7" s="37" t="str">
        <f>IF(AND('Mapa final'!$AA$19="Muy Alta",'Mapa final'!$AC$19="Mayor"),CONCATENATE("R2C",'Mapa final'!$Q$19),"")</f>
        <v/>
      </c>
      <c r="AF7" s="37" t="str">
        <f>IF(AND('Mapa final'!$AA$20="Muy Alta",'Mapa final'!$AC$20="Mayor"),CONCATENATE("R2C",'Mapa final'!$Q$20),"")</f>
        <v/>
      </c>
      <c r="AG7" s="38" t="str">
        <f>IF(AND('Mapa final'!$AA$21="Muy Alta",'Mapa final'!$AC$21="Mayor"),CONCATENATE("R2C",'Mapa final'!$Q$21),"")</f>
        <v/>
      </c>
      <c r="AH7" s="39" t="str">
        <f>IF(AND('Mapa final'!$AA$16="Muy Alta",'Mapa final'!$AC$16="Catastrófico"),CONCATENATE("R2C",'Mapa final'!$Q$16),"")</f>
        <v/>
      </c>
      <c r="AI7" s="40" t="str">
        <f>IF(AND('Mapa final'!$AA$17="Muy Alta",'Mapa final'!$AC$17="Catastrófico"),CONCATENATE("R2C",'Mapa final'!$Q$17),"")</f>
        <v/>
      </c>
      <c r="AJ7" s="40" t="str">
        <f>IF(AND('Mapa final'!$AA$18="Muy Alta",'Mapa final'!$AC$18="Catastrófico"),CONCATENATE("R2C",'Mapa final'!$Q$18),"")</f>
        <v/>
      </c>
      <c r="AK7" s="40" t="str">
        <f>IF(AND('Mapa final'!$AA$19="Muy Alta",'Mapa final'!$AC$19="Catastrófico"),CONCATENATE("R2C",'Mapa final'!$Q$19),"")</f>
        <v/>
      </c>
      <c r="AL7" s="40" t="str">
        <f>IF(AND('Mapa final'!$AA$20="Muy Alta",'Mapa final'!$AC$20="Catastrófico"),CONCATENATE("R2C",'Mapa final'!$Q$20),"")</f>
        <v/>
      </c>
      <c r="AM7" s="41" t="str">
        <f>IF(AND('Mapa final'!$AA$21="Muy Alta",'Mapa final'!$AC$21="Catastrófico"),CONCATENATE("R2C",'Mapa final'!$Q$21),"")</f>
        <v/>
      </c>
      <c r="AN7" s="68"/>
      <c r="AO7" s="390"/>
      <c r="AP7" s="391"/>
      <c r="AQ7" s="391"/>
      <c r="AR7" s="391"/>
      <c r="AS7" s="391"/>
      <c r="AT7" s="392"/>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c r="BW7" s="68"/>
      <c r="BX7" s="68"/>
    </row>
    <row r="8" spans="1:91" ht="15" customHeight="1" x14ac:dyDescent="0.25">
      <c r="A8" s="68"/>
      <c r="B8" s="282"/>
      <c r="C8" s="282"/>
      <c r="D8" s="283"/>
      <c r="E8" s="383"/>
      <c r="F8" s="384"/>
      <c r="G8" s="384"/>
      <c r="H8" s="384"/>
      <c r="I8" s="399"/>
      <c r="J8" s="36" t="str">
        <f>IF(AND('Mapa final'!$AA$22="Muy Alta",'Mapa final'!$AC$22="Leve"),CONCATENATE("R3C",'Mapa final'!$Q$22),"")</f>
        <v/>
      </c>
      <c r="K8" s="37" t="str">
        <f>IF(AND('Mapa final'!$AA$23="Muy Alta",'Mapa final'!$AC$23="Leve"),CONCATENATE("R3C",'Mapa final'!$Q$23),"")</f>
        <v/>
      </c>
      <c r="L8" s="37" t="str">
        <f>IF(AND('Mapa final'!$AA$24="Muy Alta",'Mapa final'!$AC$24="Leve"),CONCATENATE("R3C",'Mapa final'!$Q$24),"")</f>
        <v/>
      </c>
      <c r="M8" s="37" t="str">
        <f>IF(AND('Mapa final'!$AA$25="Muy Alta",'Mapa final'!$AC$25="Leve"),CONCATENATE("R3C",'Mapa final'!$Q$25),"")</f>
        <v/>
      </c>
      <c r="N8" s="37" t="str">
        <f>IF(AND('Mapa final'!$AA$26="Muy Alta",'Mapa final'!$AC$26="Leve"),CONCATENATE("R3C",'Mapa final'!$Q$26),"")</f>
        <v/>
      </c>
      <c r="O8" s="38" t="str">
        <f>IF(AND('Mapa final'!$AA$27="Muy Alta",'Mapa final'!$AC$27="Leve"),CONCATENATE("R3C",'Mapa final'!$Q$27),"")</f>
        <v/>
      </c>
      <c r="P8" s="36" t="str">
        <f>IF(AND('Mapa final'!$AA$22="Muy Alta",'Mapa final'!$AC$22="Menor"),CONCATENATE("R3C",'Mapa final'!$Q$22),"")</f>
        <v/>
      </c>
      <c r="Q8" s="37" t="str">
        <f>IF(AND('Mapa final'!$AA$23="Muy Alta",'Mapa final'!$AC$23="Menor"),CONCATENATE("R3C",'Mapa final'!$Q$23),"")</f>
        <v/>
      </c>
      <c r="R8" s="37" t="str">
        <f>IF(AND('Mapa final'!$AA$24="Muy Alta",'Mapa final'!$AC$24="Menor"),CONCATENATE("R3C",'Mapa final'!$Q$24),"")</f>
        <v/>
      </c>
      <c r="S8" s="37" t="str">
        <f>IF(AND('Mapa final'!$AA$25="Muy Alta",'Mapa final'!$AC$25="Menor"),CONCATENATE("R3C",'Mapa final'!$Q$25),"")</f>
        <v/>
      </c>
      <c r="T8" s="37" t="str">
        <f>IF(AND('Mapa final'!$AA$26="Muy Alta",'Mapa final'!$AC$26="Menor"),CONCATENATE("R3C",'Mapa final'!$Q$26),"")</f>
        <v/>
      </c>
      <c r="U8" s="38" t="str">
        <f>IF(AND('Mapa final'!$AA$27="Muy Alta",'Mapa final'!$AC$27="Menor"),CONCATENATE("R3C",'Mapa final'!$Q$27),"")</f>
        <v/>
      </c>
      <c r="V8" s="36" t="str">
        <f>IF(AND('Mapa final'!$AA$22="Muy Alta",'Mapa final'!$AC$22="Moderado"),CONCATENATE("R3C",'Mapa final'!$Q$22),"")</f>
        <v/>
      </c>
      <c r="W8" s="37" t="str">
        <f>IF(AND('Mapa final'!$AA$23="Muy Alta",'Mapa final'!$AC$23="Moderado"),CONCATENATE("R3C",'Mapa final'!$Q$23),"")</f>
        <v/>
      </c>
      <c r="X8" s="37" t="str">
        <f>IF(AND('Mapa final'!$AA$24="Muy Alta",'Mapa final'!$AC$24="Moderado"),CONCATENATE("R3C",'Mapa final'!$Q$24),"")</f>
        <v/>
      </c>
      <c r="Y8" s="37" t="str">
        <f>IF(AND('Mapa final'!$AA$25="Muy Alta",'Mapa final'!$AC$25="Moderado"),CONCATENATE("R3C",'Mapa final'!$Q$25),"")</f>
        <v/>
      </c>
      <c r="Z8" s="37" t="str">
        <f>IF(AND('Mapa final'!$AA$26="Muy Alta",'Mapa final'!$AC$26="Moderado"),CONCATENATE("R3C",'Mapa final'!$Q$26),"")</f>
        <v/>
      </c>
      <c r="AA8" s="38" t="str">
        <f>IF(AND('Mapa final'!$AA$27="Muy Alta",'Mapa final'!$AC$27="Moderado"),CONCATENATE("R3C",'Mapa final'!$Q$27),"")</f>
        <v/>
      </c>
      <c r="AB8" s="36" t="str">
        <f>IF(AND('Mapa final'!$AA$22="Muy Alta",'Mapa final'!$AC$22="Mayor"),CONCATENATE("R3C",'Mapa final'!$Q$22),"")</f>
        <v/>
      </c>
      <c r="AC8" s="37" t="str">
        <f>IF(AND('Mapa final'!$AA$23="Muy Alta",'Mapa final'!$AC$23="Mayor"),CONCATENATE("R3C",'Mapa final'!$Q$23),"")</f>
        <v/>
      </c>
      <c r="AD8" s="37" t="str">
        <f>IF(AND('Mapa final'!$AA$24="Muy Alta",'Mapa final'!$AC$24="Mayor"),CONCATENATE("R3C",'Mapa final'!$Q$24),"")</f>
        <v/>
      </c>
      <c r="AE8" s="37" t="str">
        <f>IF(AND('Mapa final'!$AA$25="Muy Alta",'Mapa final'!$AC$25="Mayor"),CONCATENATE("R3C",'Mapa final'!$Q$25),"")</f>
        <v/>
      </c>
      <c r="AF8" s="37" t="str">
        <f>IF(AND('Mapa final'!$AA$26="Muy Alta",'Mapa final'!$AC$26="Mayor"),CONCATENATE("R3C",'Mapa final'!$Q$26),"")</f>
        <v/>
      </c>
      <c r="AG8" s="38" t="str">
        <f>IF(AND('Mapa final'!$AA$27="Muy Alta",'Mapa final'!$AC$27="Mayor"),CONCATENATE("R3C",'Mapa final'!$Q$27),"")</f>
        <v/>
      </c>
      <c r="AH8" s="39" t="str">
        <f>IF(AND('Mapa final'!$AA$22="Muy Alta",'Mapa final'!$AC$22="Catastrófico"),CONCATENATE("R3C",'Mapa final'!$Q$22),"")</f>
        <v/>
      </c>
      <c r="AI8" s="40" t="str">
        <f>IF(AND('Mapa final'!$AA$23="Muy Alta",'Mapa final'!$AC$23="Catastrófico"),CONCATENATE("R3C",'Mapa final'!$Q$23),"")</f>
        <v/>
      </c>
      <c r="AJ8" s="40" t="str">
        <f>IF(AND('Mapa final'!$AA$24="Muy Alta",'Mapa final'!$AC$24="Catastrófico"),CONCATENATE("R3C",'Mapa final'!$Q$24),"")</f>
        <v/>
      </c>
      <c r="AK8" s="40" t="str">
        <f>IF(AND('Mapa final'!$AA$25="Muy Alta",'Mapa final'!$AC$25="Catastrófico"),CONCATENATE("R3C",'Mapa final'!$Q$25),"")</f>
        <v/>
      </c>
      <c r="AL8" s="40" t="str">
        <f>IF(AND('Mapa final'!$AA$26="Muy Alta",'Mapa final'!$AC$26="Catastrófico"),CONCATENATE("R3C",'Mapa final'!$Q$26),"")</f>
        <v/>
      </c>
      <c r="AM8" s="41" t="str">
        <f>IF(AND('Mapa final'!$AA$27="Muy Alta",'Mapa final'!$AC$27="Catastrófico"),CONCATENATE("R3C",'Mapa final'!$Q$27),"")</f>
        <v/>
      </c>
      <c r="AN8" s="68"/>
      <c r="AO8" s="390"/>
      <c r="AP8" s="391"/>
      <c r="AQ8" s="391"/>
      <c r="AR8" s="391"/>
      <c r="AS8" s="391"/>
      <c r="AT8" s="392"/>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c r="BW8" s="68"/>
      <c r="BX8" s="68"/>
    </row>
    <row r="9" spans="1:91" ht="15" customHeight="1" x14ac:dyDescent="0.25">
      <c r="A9" s="68"/>
      <c r="B9" s="282"/>
      <c r="C9" s="282"/>
      <c r="D9" s="283"/>
      <c r="E9" s="383"/>
      <c r="F9" s="384"/>
      <c r="G9" s="384"/>
      <c r="H9" s="384"/>
      <c r="I9" s="399"/>
      <c r="J9" s="36" t="str">
        <f>IF(AND('Mapa final'!$AA$28="Muy Alta",'Mapa final'!$AC$28="Leve"),CONCATENATE("R4C",'Mapa final'!$Q$28),"")</f>
        <v/>
      </c>
      <c r="K9" s="37" t="str">
        <f>IF(AND('Mapa final'!$AA$29="Muy Alta",'Mapa final'!$AC$29="Leve"),CONCATENATE("R4C",'Mapa final'!$Q$29),"")</f>
        <v/>
      </c>
      <c r="L9" s="42" t="str">
        <f>IF(AND('Mapa final'!$AA$30="Muy Alta",'Mapa final'!$AC$30="Leve"),CONCATENATE("R4C",'Mapa final'!$Q$30),"")</f>
        <v/>
      </c>
      <c r="M9" s="42" t="str">
        <f>IF(AND('Mapa final'!$AA$31="Muy Alta",'Mapa final'!$AC$31="Leve"),CONCATENATE("R4C",'Mapa final'!$Q$31),"")</f>
        <v/>
      </c>
      <c r="N9" s="42" t="str">
        <f>IF(AND('Mapa final'!$AA$32="Muy Alta",'Mapa final'!$AC$32="Leve"),CONCATENATE("R4C",'Mapa final'!$Q$32),"")</f>
        <v/>
      </c>
      <c r="O9" s="38" t="str">
        <f>IF(AND('Mapa final'!$AA$33="Muy Alta",'Mapa final'!$AC$33="Leve"),CONCATENATE("R4C",'Mapa final'!$Q$33),"")</f>
        <v/>
      </c>
      <c r="P9" s="36" t="str">
        <f>IF(AND('Mapa final'!$AA$28="Muy Alta",'Mapa final'!$AC$28="Menor"),CONCATENATE("R4C",'Mapa final'!$Q$28),"")</f>
        <v/>
      </c>
      <c r="Q9" s="37" t="str">
        <f>IF(AND('Mapa final'!$AA$29="Muy Alta",'Mapa final'!$AC$29="Menor"),CONCATENATE("R4C",'Mapa final'!$Q$29),"")</f>
        <v/>
      </c>
      <c r="R9" s="42" t="str">
        <f>IF(AND('Mapa final'!$AA$30="Muy Alta",'Mapa final'!$AC$30="Menor"),CONCATENATE("R4C",'Mapa final'!$Q$30),"")</f>
        <v/>
      </c>
      <c r="S9" s="42" t="str">
        <f>IF(AND('Mapa final'!$AA$31="Muy Alta",'Mapa final'!$AC$31="Menor"),CONCATENATE("R4C",'Mapa final'!$Q$31),"")</f>
        <v/>
      </c>
      <c r="T9" s="42" t="str">
        <f>IF(AND('Mapa final'!$AA$32="Muy Alta",'Mapa final'!$AC$32="Menor"),CONCATENATE("R4C",'Mapa final'!$Q$32),"")</f>
        <v/>
      </c>
      <c r="U9" s="38" t="str">
        <f>IF(AND('Mapa final'!$AA$33="Muy Alta",'Mapa final'!$AC$33="Menor"),CONCATENATE("R4C",'Mapa final'!$Q$33),"")</f>
        <v/>
      </c>
      <c r="V9" s="36" t="str">
        <f>IF(AND('Mapa final'!$AA$28="Muy Alta",'Mapa final'!$AC$28="Moderado"),CONCATENATE("R4C",'Mapa final'!$Q$28),"")</f>
        <v/>
      </c>
      <c r="W9" s="37" t="str">
        <f>IF(AND('Mapa final'!$AA$29="Muy Alta",'Mapa final'!$AC$29="Moderado"),CONCATENATE("R4C",'Mapa final'!$Q$29),"")</f>
        <v/>
      </c>
      <c r="X9" s="42" t="str">
        <f>IF(AND('Mapa final'!$AA$30="Muy Alta",'Mapa final'!$AC$30="Moderado"),CONCATENATE("R4C",'Mapa final'!$Q$30),"")</f>
        <v/>
      </c>
      <c r="Y9" s="42" t="str">
        <f>IF(AND('Mapa final'!$AA$31="Muy Alta",'Mapa final'!$AC$31="Moderado"),CONCATENATE("R4C",'Mapa final'!$Q$31),"")</f>
        <v/>
      </c>
      <c r="Z9" s="42" t="str">
        <f>IF(AND('Mapa final'!$AA$32="Muy Alta",'Mapa final'!$AC$32="Moderado"),CONCATENATE("R4C",'Mapa final'!$Q$32),"")</f>
        <v/>
      </c>
      <c r="AA9" s="38" t="str">
        <f>IF(AND('Mapa final'!$AA$33="Muy Alta",'Mapa final'!$AC$33="Moderado"),CONCATENATE("R4C",'Mapa final'!$Q$33),"")</f>
        <v/>
      </c>
      <c r="AB9" s="36" t="str">
        <f>IF(AND('Mapa final'!$AA$28="Muy Alta",'Mapa final'!$AC$28="Mayor"),CONCATENATE("R4C",'Mapa final'!$Q$28),"")</f>
        <v/>
      </c>
      <c r="AC9" s="37" t="str">
        <f>IF(AND('Mapa final'!$AA$29="Muy Alta",'Mapa final'!$AC$29="Mayor"),CONCATENATE("R4C",'Mapa final'!$Q$29),"")</f>
        <v/>
      </c>
      <c r="AD9" s="42" t="str">
        <f>IF(AND('Mapa final'!$AA$30="Muy Alta",'Mapa final'!$AC$30="Mayor"),CONCATENATE("R4C",'Mapa final'!$Q$30),"")</f>
        <v/>
      </c>
      <c r="AE9" s="42" t="str">
        <f>IF(AND('Mapa final'!$AA$31="Muy Alta",'Mapa final'!$AC$31="Mayor"),CONCATENATE("R4C",'Mapa final'!$Q$31),"")</f>
        <v/>
      </c>
      <c r="AF9" s="42" t="str">
        <f>IF(AND('Mapa final'!$AA$32="Muy Alta",'Mapa final'!$AC$32="Mayor"),CONCATENATE("R4C",'Mapa final'!$Q$32),"")</f>
        <v/>
      </c>
      <c r="AG9" s="38" t="str">
        <f>IF(AND('Mapa final'!$AA$33="Muy Alta",'Mapa final'!$AC$33="Mayor"),CONCATENATE("R4C",'Mapa final'!$Q$33),"")</f>
        <v/>
      </c>
      <c r="AH9" s="39" t="str">
        <f>IF(AND('Mapa final'!$AA$28="Muy Alta",'Mapa final'!$AC$28="Catastrófico"),CONCATENATE("R4C",'Mapa final'!$Q$28),"")</f>
        <v/>
      </c>
      <c r="AI9" s="40" t="str">
        <f>IF(AND('Mapa final'!$AA$29="Muy Alta",'Mapa final'!$AC$29="Catastrófico"),CONCATENATE("R4C",'Mapa final'!$Q$29),"")</f>
        <v/>
      </c>
      <c r="AJ9" s="40" t="str">
        <f>IF(AND('Mapa final'!$AA$30="Muy Alta",'Mapa final'!$AC$30="Catastrófico"),CONCATENATE("R4C",'Mapa final'!$Q$30),"")</f>
        <v/>
      </c>
      <c r="AK9" s="40" t="str">
        <f>IF(AND('Mapa final'!$AA$31="Muy Alta",'Mapa final'!$AC$31="Catastrófico"),CONCATENATE("R4C",'Mapa final'!$Q$31),"")</f>
        <v/>
      </c>
      <c r="AL9" s="40" t="str">
        <f>IF(AND('Mapa final'!$AA$32="Muy Alta",'Mapa final'!$AC$32="Catastrófico"),CONCATENATE("R4C",'Mapa final'!$Q$32),"")</f>
        <v/>
      </c>
      <c r="AM9" s="41" t="str">
        <f>IF(AND('Mapa final'!$AA$33="Muy Alta",'Mapa final'!$AC$33="Catastrófico"),CONCATENATE("R4C",'Mapa final'!$Q$33),"")</f>
        <v/>
      </c>
      <c r="AN9" s="68"/>
      <c r="AO9" s="390"/>
      <c r="AP9" s="391"/>
      <c r="AQ9" s="391"/>
      <c r="AR9" s="391"/>
      <c r="AS9" s="391"/>
      <c r="AT9" s="392"/>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c r="BW9" s="68"/>
      <c r="BX9" s="68"/>
    </row>
    <row r="10" spans="1:91" ht="15" customHeight="1" x14ac:dyDescent="0.25">
      <c r="A10" s="68"/>
      <c r="B10" s="282"/>
      <c r="C10" s="282"/>
      <c r="D10" s="283"/>
      <c r="E10" s="383"/>
      <c r="F10" s="384"/>
      <c r="G10" s="384"/>
      <c r="H10" s="384"/>
      <c r="I10" s="399"/>
      <c r="J10" s="36" t="str">
        <f>IF(AND('Mapa final'!$AA$34="Muy Alta",'Mapa final'!$AC$34="Leve"),CONCATENATE("R5C",'Mapa final'!$Q$34),"")</f>
        <v/>
      </c>
      <c r="K10" s="37" t="str">
        <f>IF(AND('Mapa final'!$AA$35="Muy Alta",'Mapa final'!$AC$35="Leve"),CONCATENATE("R5C",'Mapa final'!$Q$35),"")</f>
        <v/>
      </c>
      <c r="L10" s="42" t="str">
        <f>IF(AND('Mapa final'!$AA$36="Muy Alta",'Mapa final'!$AC$36="Leve"),CONCATENATE("R5C",'Mapa final'!$Q$36),"")</f>
        <v/>
      </c>
      <c r="M10" s="42" t="str">
        <f>IF(AND('Mapa final'!$AA$37="Muy Alta",'Mapa final'!$AC$37="Leve"),CONCATENATE("R5C",'Mapa final'!$Q$37),"")</f>
        <v/>
      </c>
      <c r="N10" s="42" t="str">
        <f>IF(AND('Mapa final'!$AA$38="Muy Alta",'Mapa final'!$AC$38="Leve"),CONCATENATE("R5C",'Mapa final'!$Q$38),"")</f>
        <v/>
      </c>
      <c r="O10" s="38" t="str">
        <f>IF(AND('Mapa final'!$AA$39="Muy Alta",'Mapa final'!$AC$39="Leve"),CONCATENATE("R5C",'Mapa final'!$Q$39),"")</f>
        <v/>
      </c>
      <c r="P10" s="36" t="str">
        <f>IF(AND('Mapa final'!$AA$34="Muy Alta",'Mapa final'!$AC$34="Menor"),CONCATENATE("R5C",'Mapa final'!$Q$34),"")</f>
        <v/>
      </c>
      <c r="Q10" s="37" t="str">
        <f>IF(AND('Mapa final'!$AA$35="Muy Alta",'Mapa final'!$AC$35="Menor"),CONCATENATE("R5C",'Mapa final'!$Q$35),"")</f>
        <v/>
      </c>
      <c r="R10" s="42" t="str">
        <f>IF(AND('Mapa final'!$AA$36="Muy Alta",'Mapa final'!$AC$36="Menor"),CONCATENATE("R5C",'Mapa final'!$Q$36),"")</f>
        <v/>
      </c>
      <c r="S10" s="42" t="str">
        <f>IF(AND('Mapa final'!$AA$37="Muy Alta",'Mapa final'!$AC$37="Menor"),CONCATENATE("R5C",'Mapa final'!$Q$37),"")</f>
        <v/>
      </c>
      <c r="T10" s="42" t="str">
        <f>IF(AND('Mapa final'!$AA$38="Muy Alta",'Mapa final'!$AC$38="Menor"),CONCATENATE("R5C",'Mapa final'!$Q$38),"")</f>
        <v/>
      </c>
      <c r="U10" s="38" t="str">
        <f>IF(AND('Mapa final'!$AA$39="Muy Alta",'Mapa final'!$AC$39="Menor"),CONCATENATE("R5C",'Mapa final'!$Q$39),"")</f>
        <v/>
      </c>
      <c r="V10" s="36" t="str">
        <f>IF(AND('Mapa final'!$AA$34="Muy Alta",'Mapa final'!$AC$34="Moderado"),CONCATENATE("R5C",'Mapa final'!$Q$34),"")</f>
        <v/>
      </c>
      <c r="W10" s="37" t="str">
        <f>IF(AND('Mapa final'!$AA$35="Muy Alta",'Mapa final'!$AC$35="Moderado"),CONCATENATE("R5C",'Mapa final'!$Q$35),"")</f>
        <v/>
      </c>
      <c r="X10" s="42" t="str">
        <f>IF(AND('Mapa final'!$AA$36="Muy Alta",'Mapa final'!$AC$36="Moderado"),CONCATENATE("R5C",'Mapa final'!$Q$36),"")</f>
        <v/>
      </c>
      <c r="Y10" s="42" t="str">
        <f>IF(AND('Mapa final'!$AA$37="Muy Alta",'Mapa final'!$AC$37="Moderado"),CONCATENATE("R5C",'Mapa final'!$Q$37),"")</f>
        <v/>
      </c>
      <c r="Z10" s="42" t="str">
        <f>IF(AND('Mapa final'!$AA$38="Muy Alta",'Mapa final'!$AC$38="Moderado"),CONCATENATE("R5C",'Mapa final'!$Q$38),"")</f>
        <v/>
      </c>
      <c r="AA10" s="38" t="str">
        <f>IF(AND('Mapa final'!$AA$39="Muy Alta",'Mapa final'!$AC$39="Moderado"),CONCATENATE("R5C",'Mapa final'!$Q$39),"")</f>
        <v/>
      </c>
      <c r="AB10" s="36" t="str">
        <f>IF(AND('Mapa final'!$AA$34="Muy Alta",'Mapa final'!$AC$34="Mayor"),CONCATENATE("R5C",'Mapa final'!$Q$34),"")</f>
        <v/>
      </c>
      <c r="AC10" s="37" t="str">
        <f>IF(AND('Mapa final'!$AA$35="Muy Alta",'Mapa final'!$AC$35="Mayor"),CONCATENATE("R5C",'Mapa final'!$Q$35),"")</f>
        <v/>
      </c>
      <c r="AD10" s="42" t="str">
        <f>IF(AND('Mapa final'!$AA$36="Muy Alta",'Mapa final'!$AC$36="Mayor"),CONCATENATE("R5C",'Mapa final'!$Q$36),"")</f>
        <v/>
      </c>
      <c r="AE10" s="42" t="str">
        <f>IF(AND('Mapa final'!$AA$37="Muy Alta",'Mapa final'!$AC$37="Mayor"),CONCATENATE("R5C",'Mapa final'!$Q$37),"")</f>
        <v/>
      </c>
      <c r="AF10" s="42" t="str">
        <f>IF(AND('Mapa final'!$AA$38="Muy Alta",'Mapa final'!$AC$38="Mayor"),CONCATENATE("R5C",'Mapa final'!$Q$38),"")</f>
        <v/>
      </c>
      <c r="AG10" s="38" t="str">
        <f>IF(AND('Mapa final'!$AA$39="Muy Alta",'Mapa final'!$AC$39="Mayor"),CONCATENATE("R5C",'Mapa final'!$Q$39),"")</f>
        <v/>
      </c>
      <c r="AH10" s="39" t="str">
        <f>IF(AND('Mapa final'!$AA$34="Muy Alta",'Mapa final'!$AC$34="Catastrófico"),CONCATENATE("R5C",'Mapa final'!$Q$34),"")</f>
        <v/>
      </c>
      <c r="AI10" s="40" t="str">
        <f>IF(AND('Mapa final'!$AA$35="Muy Alta",'Mapa final'!$AC$35="Catastrófico"),CONCATENATE("R5C",'Mapa final'!$Q$35),"")</f>
        <v/>
      </c>
      <c r="AJ10" s="40" t="str">
        <f>IF(AND('Mapa final'!$AA$36="Muy Alta",'Mapa final'!$AC$36="Catastrófico"),CONCATENATE("R5C",'Mapa final'!$Q$36),"")</f>
        <v/>
      </c>
      <c r="AK10" s="40" t="str">
        <f>IF(AND('Mapa final'!$AA$37="Muy Alta",'Mapa final'!$AC$37="Catastrófico"),CONCATENATE("R5C",'Mapa final'!$Q$37),"")</f>
        <v/>
      </c>
      <c r="AL10" s="40" t="str">
        <f>IF(AND('Mapa final'!$AA$38="Muy Alta",'Mapa final'!$AC$38="Catastrófico"),CONCATENATE("R5C",'Mapa final'!$Q$38),"")</f>
        <v/>
      </c>
      <c r="AM10" s="41" t="str">
        <f>IF(AND('Mapa final'!$AA$39="Muy Alta",'Mapa final'!$AC$39="Catastrófico"),CONCATENATE("R5C",'Mapa final'!$Q$39),"")</f>
        <v/>
      </c>
      <c r="AN10" s="68"/>
      <c r="AO10" s="390"/>
      <c r="AP10" s="391"/>
      <c r="AQ10" s="391"/>
      <c r="AR10" s="391"/>
      <c r="AS10" s="391"/>
      <c r="AT10" s="392"/>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c r="BW10" s="68"/>
      <c r="BX10" s="68"/>
    </row>
    <row r="11" spans="1:91" ht="15" customHeight="1" x14ac:dyDescent="0.25">
      <c r="A11" s="68"/>
      <c r="B11" s="282"/>
      <c r="C11" s="282"/>
      <c r="D11" s="283"/>
      <c r="E11" s="383"/>
      <c r="F11" s="384"/>
      <c r="G11" s="384"/>
      <c r="H11" s="384"/>
      <c r="I11" s="399"/>
      <c r="J11" s="36" t="str">
        <f>IF(AND('Mapa final'!$AA$40="Muy Alta",'Mapa final'!$AC$40="Leve"),CONCATENATE("R6C",'Mapa final'!$Q$40),"")</f>
        <v/>
      </c>
      <c r="K11" s="37" t="str">
        <f>IF(AND('Mapa final'!$AA$41="Muy Alta",'Mapa final'!$AC$41="Leve"),CONCATENATE("R6C",'Mapa final'!$Q$41),"")</f>
        <v/>
      </c>
      <c r="L11" s="42" t="str">
        <f>IF(AND('Mapa final'!$AA$42="Muy Alta",'Mapa final'!$AC$42="Leve"),CONCATENATE("R6C",'Mapa final'!$Q$42),"")</f>
        <v/>
      </c>
      <c r="M11" s="42" t="str">
        <f>IF(AND('Mapa final'!$AA$43="Muy Alta",'Mapa final'!$AC$43="Leve"),CONCATENATE("R6C",'Mapa final'!$Q$43),"")</f>
        <v/>
      </c>
      <c r="N11" s="42" t="str">
        <f>IF(AND('Mapa final'!$AA$44="Muy Alta",'Mapa final'!$AC$44="Leve"),CONCATENATE("R6C",'Mapa final'!$Q$44),"")</f>
        <v/>
      </c>
      <c r="O11" s="38" t="str">
        <f>IF(AND('Mapa final'!$AA$45="Muy Alta",'Mapa final'!$AC$45="Leve"),CONCATENATE("R6C",'Mapa final'!$Q$45),"")</f>
        <v/>
      </c>
      <c r="P11" s="36" t="str">
        <f>IF(AND('Mapa final'!$AA$40="Muy Alta",'Mapa final'!$AC$40="Menor"),CONCATENATE("R6C",'Mapa final'!$Q$40),"")</f>
        <v/>
      </c>
      <c r="Q11" s="37" t="str">
        <f>IF(AND('Mapa final'!$AA$41="Muy Alta",'Mapa final'!$AC$41="Menor"),CONCATENATE("R6C",'Mapa final'!$Q$41),"")</f>
        <v/>
      </c>
      <c r="R11" s="42" t="str">
        <f>IF(AND('Mapa final'!$AA$42="Muy Alta",'Mapa final'!$AC$42="Menor"),CONCATENATE("R6C",'Mapa final'!$Q$42),"")</f>
        <v/>
      </c>
      <c r="S11" s="42" t="str">
        <f>IF(AND('Mapa final'!$AA$43="Muy Alta",'Mapa final'!$AC$43="Menor"),CONCATENATE("R6C",'Mapa final'!$Q$43),"")</f>
        <v/>
      </c>
      <c r="T11" s="42" t="str">
        <f>IF(AND('Mapa final'!$AA$44="Muy Alta",'Mapa final'!$AC$44="Menor"),CONCATENATE("R6C",'Mapa final'!$Q$44),"")</f>
        <v/>
      </c>
      <c r="U11" s="38" t="str">
        <f>IF(AND('Mapa final'!$AA$45="Muy Alta",'Mapa final'!$AC$45="Menor"),CONCATENATE("R6C",'Mapa final'!$Q$45),"")</f>
        <v/>
      </c>
      <c r="V11" s="36" t="str">
        <f>IF(AND('Mapa final'!$AA$40="Muy Alta",'Mapa final'!$AC$40="Moderado"),CONCATENATE("R6C",'Mapa final'!$Q$40),"")</f>
        <v/>
      </c>
      <c r="W11" s="37" t="str">
        <f>IF(AND('Mapa final'!$AA$41="Muy Alta",'Mapa final'!$AC$41="Moderado"),CONCATENATE("R6C",'Mapa final'!$Q$41),"")</f>
        <v/>
      </c>
      <c r="X11" s="42" t="str">
        <f>IF(AND('Mapa final'!$AA$42="Muy Alta",'Mapa final'!$AC$42="Moderado"),CONCATENATE("R6C",'Mapa final'!$Q$42),"")</f>
        <v/>
      </c>
      <c r="Y11" s="42" t="str">
        <f>IF(AND('Mapa final'!$AA$43="Muy Alta",'Mapa final'!$AC$43="Moderado"),CONCATENATE("R6C",'Mapa final'!$Q$43),"")</f>
        <v/>
      </c>
      <c r="Z11" s="42" t="str">
        <f>IF(AND('Mapa final'!$AA$44="Muy Alta",'Mapa final'!$AC$44="Moderado"),CONCATENATE("R6C",'Mapa final'!$Q$44),"")</f>
        <v/>
      </c>
      <c r="AA11" s="38" t="str">
        <f>IF(AND('Mapa final'!$AA$45="Muy Alta",'Mapa final'!$AC$45="Moderado"),CONCATENATE("R6C",'Mapa final'!$Q$45),"")</f>
        <v/>
      </c>
      <c r="AB11" s="36" t="str">
        <f>IF(AND('Mapa final'!$AA$40="Muy Alta",'Mapa final'!$AC$40="Mayor"),CONCATENATE("R6C",'Mapa final'!$Q$40),"")</f>
        <v/>
      </c>
      <c r="AC11" s="37" t="str">
        <f>IF(AND('Mapa final'!$AA$41="Muy Alta",'Mapa final'!$AC$41="Mayor"),CONCATENATE("R6C",'Mapa final'!$Q$41),"")</f>
        <v/>
      </c>
      <c r="AD11" s="42" t="str">
        <f>IF(AND('Mapa final'!$AA$42="Muy Alta",'Mapa final'!$AC$42="Mayor"),CONCATENATE("R6C",'Mapa final'!$Q$42),"")</f>
        <v/>
      </c>
      <c r="AE11" s="42" t="str">
        <f>IF(AND('Mapa final'!$AA$43="Muy Alta",'Mapa final'!$AC$43="Mayor"),CONCATENATE("R6C",'Mapa final'!$Q$43),"")</f>
        <v/>
      </c>
      <c r="AF11" s="42" t="str">
        <f>IF(AND('Mapa final'!$AA$44="Muy Alta",'Mapa final'!$AC$44="Mayor"),CONCATENATE("R6C",'Mapa final'!$Q$44),"")</f>
        <v/>
      </c>
      <c r="AG11" s="38" t="str">
        <f>IF(AND('Mapa final'!$AA$45="Muy Alta",'Mapa final'!$AC$45="Mayor"),CONCATENATE("R6C",'Mapa final'!$Q$45),"")</f>
        <v/>
      </c>
      <c r="AH11" s="39" t="str">
        <f>IF(AND('Mapa final'!$AA$40="Muy Alta",'Mapa final'!$AC$40="Catastrófico"),CONCATENATE("R6C",'Mapa final'!$Q$40),"")</f>
        <v/>
      </c>
      <c r="AI11" s="40" t="str">
        <f>IF(AND('Mapa final'!$AA$41="Muy Alta",'Mapa final'!$AC$41="Catastrófico"),CONCATENATE("R6C",'Mapa final'!$Q$41),"")</f>
        <v/>
      </c>
      <c r="AJ11" s="40" t="str">
        <f>IF(AND('Mapa final'!$AA$42="Muy Alta",'Mapa final'!$AC$42="Catastrófico"),CONCATENATE("R6C",'Mapa final'!$Q$42),"")</f>
        <v/>
      </c>
      <c r="AK11" s="40" t="str">
        <f>IF(AND('Mapa final'!$AA$43="Muy Alta",'Mapa final'!$AC$43="Catastrófico"),CONCATENATE("R6C",'Mapa final'!$Q$43),"")</f>
        <v/>
      </c>
      <c r="AL11" s="40" t="str">
        <f>IF(AND('Mapa final'!$AA$44="Muy Alta",'Mapa final'!$AC$44="Catastrófico"),CONCATENATE("R6C",'Mapa final'!$Q$44),"")</f>
        <v/>
      </c>
      <c r="AM11" s="41" t="str">
        <f>IF(AND('Mapa final'!$AA$45="Muy Alta",'Mapa final'!$AC$45="Catastrófico"),CONCATENATE("R6C",'Mapa final'!$Q$45),"")</f>
        <v/>
      </c>
      <c r="AN11" s="68"/>
      <c r="AO11" s="390"/>
      <c r="AP11" s="391"/>
      <c r="AQ11" s="391"/>
      <c r="AR11" s="391"/>
      <c r="AS11" s="391"/>
      <c r="AT11" s="392"/>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row>
    <row r="12" spans="1:91" ht="15" customHeight="1" x14ac:dyDescent="0.25">
      <c r="A12" s="68"/>
      <c r="B12" s="282"/>
      <c r="C12" s="282"/>
      <c r="D12" s="283"/>
      <c r="E12" s="383"/>
      <c r="F12" s="384"/>
      <c r="G12" s="384"/>
      <c r="H12" s="384"/>
      <c r="I12" s="399"/>
      <c r="J12" s="36" t="str">
        <f>IF(AND('Mapa final'!$AA$46="Muy Alta",'Mapa final'!$AC$46="Leve"),CONCATENATE("R7C",'Mapa final'!$Q$46),"")</f>
        <v/>
      </c>
      <c r="K12" s="37" t="str">
        <f>IF(AND('Mapa final'!$AA$47="Muy Alta",'Mapa final'!$AC$47="Leve"),CONCATENATE("R7C",'Mapa final'!$Q$47),"")</f>
        <v/>
      </c>
      <c r="L12" s="42" t="str">
        <f>IF(AND('Mapa final'!$AA$48="Muy Alta",'Mapa final'!$AC$48="Leve"),CONCATENATE("R7C",'Mapa final'!$Q$48),"")</f>
        <v/>
      </c>
      <c r="M12" s="42" t="str">
        <f>IF(AND('Mapa final'!$AA$49="Muy Alta",'Mapa final'!$AC$49="Leve"),CONCATENATE("R7C",'Mapa final'!$Q$49),"")</f>
        <v/>
      </c>
      <c r="N12" s="42" t="str">
        <f>IF(AND('Mapa final'!$AA$50="Muy Alta",'Mapa final'!$AC$50="Leve"),CONCATENATE("R7C",'Mapa final'!$Q$50),"")</f>
        <v/>
      </c>
      <c r="O12" s="38" t="str">
        <f>IF(AND('Mapa final'!$AA$51="Muy Alta",'Mapa final'!$AC$51="Leve"),CONCATENATE("R7C",'Mapa final'!$Q$51),"")</f>
        <v/>
      </c>
      <c r="P12" s="36" t="str">
        <f>IF(AND('Mapa final'!$AA$46="Muy Alta",'Mapa final'!$AC$46="Menor"),CONCATENATE("R7C",'Mapa final'!$Q$46),"")</f>
        <v/>
      </c>
      <c r="Q12" s="37" t="str">
        <f>IF(AND('Mapa final'!$AA$47="Muy Alta",'Mapa final'!$AC$47="Menor"),CONCATENATE("R7C",'Mapa final'!$Q$47),"")</f>
        <v/>
      </c>
      <c r="R12" s="42" t="str">
        <f>IF(AND('Mapa final'!$AA$48="Muy Alta",'Mapa final'!$AC$48="Menor"),CONCATENATE("R7C",'Mapa final'!$Q$48),"")</f>
        <v/>
      </c>
      <c r="S12" s="42" t="str">
        <f>IF(AND('Mapa final'!$AA$49="Muy Alta",'Mapa final'!$AC$49="Menor"),CONCATENATE("R7C",'Mapa final'!$Q$49),"")</f>
        <v/>
      </c>
      <c r="T12" s="42" t="str">
        <f>IF(AND('Mapa final'!$AA$50="Muy Alta",'Mapa final'!$AC$50="Menor"),CONCATENATE("R7C",'Mapa final'!$Q$50),"")</f>
        <v/>
      </c>
      <c r="U12" s="38" t="str">
        <f>IF(AND('Mapa final'!$AA$51="Muy Alta",'Mapa final'!$AC$51="Menor"),CONCATENATE("R7C",'Mapa final'!$Q$51),"")</f>
        <v/>
      </c>
      <c r="V12" s="36" t="str">
        <f>IF(AND('Mapa final'!$AA$46="Muy Alta",'Mapa final'!$AC$46="Moderado"),CONCATENATE("R7C",'Mapa final'!$Q$46),"")</f>
        <v/>
      </c>
      <c r="W12" s="37" t="str">
        <f>IF(AND('Mapa final'!$AA$47="Muy Alta",'Mapa final'!$AC$47="Moderado"),CONCATENATE("R7C",'Mapa final'!$Q$47),"")</f>
        <v/>
      </c>
      <c r="X12" s="42" t="str">
        <f>IF(AND('Mapa final'!$AA$48="Muy Alta",'Mapa final'!$AC$48="Moderado"),CONCATENATE("R7C",'Mapa final'!$Q$48),"")</f>
        <v/>
      </c>
      <c r="Y12" s="42" t="str">
        <f>IF(AND('Mapa final'!$AA$49="Muy Alta",'Mapa final'!$AC$49="Moderado"),CONCATENATE("R7C",'Mapa final'!$Q$49),"")</f>
        <v/>
      </c>
      <c r="Z12" s="42" t="str">
        <f>IF(AND('Mapa final'!$AA$50="Muy Alta",'Mapa final'!$AC$50="Moderado"),CONCATENATE("R7C",'Mapa final'!$Q$50),"")</f>
        <v/>
      </c>
      <c r="AA12" s="38" t="str">
        <f>IF(AND('Mapa final'!$AA$51="Muy Alta",'Mapa final'!$AC$51="Moderado"),CONCATENATE("R7C",'Mapa final'!$Q$51),"")</f>
        <v/>
      </c>
      <c r="AB12" s="36" t="str">
        <f>IF(AND('Mapa final'!$AA$46="Muy Alta",'Mapa final'!$AC$46="Mayor"),CONCATENATE("R7C",'Mapa final'!$Q$46),"")</f>
        <v/>
      </c>
      <c r="AC12" s="37" t="str">
        <f>IF(AND('Mapa final'!$AA$47="Muy Alta",'Mapa final'!$AC$47="Mayor"),CONCATENATE("R7C",'Mapa final'!$Q$47),"")</f>
        <v/>
      </c>
      <c r="AD12" s="42" t="str">
        <f>IF(AND('Mapa final'!$AA$48="Muy Alta",'Mapa final'!$AC$48="Mayor"),CONCATENATE("R7C",'Mapa final'!$Q$48),"")</f>
        <v/>
      </c>
      <c r="AE12" s="42" t="str">
        <f>IF(AND('Mapa final'!$AA$49="Muy Alta",'Mapa final'!$AC$49="Mayor"),CONCATENATE("R7C",'Mapa final'!$Q$49),"")</f>
        <v/>
      </c>
      <c r="AF12" s="42" t="str">
        <f>IF(AND('Mapa final'!$AA$50="Muy Alta",'Mapa final'!$AC$50="Mayor"),CONCATENATE("R7C",'Mapa final'!$Q$50),"")</f>
        <v/>
      </c>
      <c r="AG12" s="38" t="str">
        <f>IF(AND('Mapa final'!$AA$51="Muy Alta",'Mapa final'!$AC$51="Mayor"),CONCATENATE("R7C",'Mapa final'!$Q$51),"")</f>
        <v/>
      </c>
      <c r="AH12" s="39" t="str">
        <f>IF(AND('Mapa final'!$AA$46="Muy Alta",'Mapa final'!$AC$46="Catastrófico"),CONCATENATE("R7C",'Mapa final'!$Q$46),"")</f>
        <v/>
      </c>
      <c r="AI12" s="40" t="str">
        <f>IF(AND('Mapa final'!$AA$47="Muy Alta",'Mapa final'!$AC$47="Catastrófico"),CONCATENATE("R7C",'Mapa final'!$Q$47),"")</f>
        <v/>
      </c>
      <c r="AJ12" s="40" t="str">
        <f>IF(AND('Mapa final'!$AA$48="Muy Alta",'Mapa final'!$AC$48="Catastrófico"),CONCATENATE("R7C",'Mapa final'!$Q$48),"")</f>
        <v/>
      </c>
      <c r="AK12" s="40" t="str">
        <f>IF(AND('Mapa final'!$AA$49="Muy Alta",'Mapa final'!$AC$49="Catastrófico"),CONCATENATE("R7C",'Mapa final'!$Q$49),"")</f>
        <v/>
      </c>
      <c r="AL12" s="40" t="str">
        <f>IF(AND('Mapa final'!$AA$50="Muy Alta",'Mapa final'!$AC$50="Catastrófico"),CONCATENATE("R7C",'Mapa final'!$Q$50),"")</f>
        <v/>
      </c>
      <c r="AM12" s="41" t="str">
        <f>IF(AND('Mapa final'!$AA$51="Muy Alta",'Mapa final'!$AC$51="Catastrófico"),CONCATENATE("R7C",'Mapa final'!$Q$51),"")</f>
        <v/>
      </c>
      <c r="AN12" s="68"/>
      <c r="AO12" s="390"/>
      <c r="AP12" s="391"/>
      <c r="AQ12" s="391"/>
      <c r="AR12" s="391"/>
      <c r="AS12" s="391"/>
      <c r="AT12" s="392"/>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c r="BW12" s="68"/>
      <c r="BX12" s="68"/>
    </row>
    <row r="13" spans="1:91" ht="15" customHeight="1" x14ac:dyDescent="0.25">
      <c r="A13" s="68"/>
      <c r="B13" s="282"/>
      <c r="C13" s="282"/>
      <c r="D13" s="283"/>
      <c r="E13" s="383"/>
      <c r="F13" s="384"/>
      <c r="G13" s="384"/>
      <c r="H13" s="384"/>
      <c r="I13" s="399"/>
      <c r="J13" s="36" t="str">
        <f>IF(AND('Mapa final'!$AA$52="Muy Alta",'Mapa final'!$AC$52="Leve"),CONCATENATE("R8C",'Mapa final'!$Q$52),"")</f>
        <v/>
      </c>
      <c r="K13" s="37" t="str">
        <f>IF(AND('Mapa final'!$AA$53="Muy Alta",'Mapa final'!$AC$53="Leve"),CONCATENATE("R8C",'Mapa final'!$Q$53),"")</f>
        <v/>
      </c>
      <c r="L13" s="42" t="str">
        <f>IF(AND('Mapa final'!$AA$54="Muy Alta",'Mapa final'!$AC$54="Leve"),CONCATENATE("R8C",'Mapa final'!$Q$54),"")</f>
        <v/>
      </c>
      <c r="M13" s="42" t="str">
        <f>IF(AND('Mapa final'!$AA$55="Muy Alta",'Mapa final'!$AC$55="Leve"),CONCATENATE("R8C",'Mapa final'!$Q$55),"")</f>
        <v/>
      </c>
      <c r="N13" s="42" t="str">
        <f>IF(AND('Mapa final'!$AA$56="Muy Alta",'Mapa final'!$AC$56="Leve"),CONCATENATE("R8C",'Mapa final'!$Q$56),"")</f>
        <v/>
      </c>
      <c r="O13" s="38" t="str">
        <f>IF(AND('Mapa final'!$AA$57="Muy Alta",'Mapa final'!$AC$57="Leve"),CONCATENATE("R8C",'Mapa final'!$Q$57),"")</f>
        <v/>
      </c>
      <c r="P13" s="36" t="str">
        <f>IF(AND('Mapa final'!$AA$52="Muy Alta",'Mapa final'!$AC$52="Menor"),CONCATENATE("R8C",'Mapa final'!$Q$52),"")</f>
        <v/>
      </c>
      <c r="Q13" s="37" t="str">
        <f>IF(AND('Mapa final'!$AA$53="Muy Alta",'Mapa final'!$AC$53="Menor"),CONCATENATE("R8C",'Mapa final'!$Q$53),"")</f>
        <v/>
      </c>
      <c r="R13" s="42" t="str">
        <f>IF(AND('Mapa final'!$AA$54="Muy Alta",'Mapa final'!$AC$54="Menor"),CONCATENATE("R8C",'Mapa final'!$Q$54),"")</f>
        <v/>
      </c>
      <c r="S13" s="42" t="str">
        <f>IF(AND('Mapa final'!$AA$55="Muy Alta",'Mapa final'!$AC$55="Menor"),CONCATENATE("R8C",'Mapa final'!$Q$55),"")</f>
        <v/>
      </c>
      <c r="T13" s="42" t="str">
        <f>IF(AND('Mapa final'!$AA$56="Muy Alta",'Mapa final'!$AC$56="Menor"),CONCATENATE("R8C",'Mapa final'!$Q$56),"")</f>
        <v/>
      </c>
      <c r="U13" s="38" t="str">
        <f>IF(AND('Mapa final'!$AA$57="Muy Alta",'Mapa final'!$AC$57="Menor"),CONCATENATE("R8C",'Mapa final'!$Q$57),"")</f>
        <v/>
      </c>
      <c r="V13" s="36" t="str">
        <f>IF(AND('Mapa final'!$AA$52="Muy Alta",'Mapa final'!$AC$52="Moderado"),CONCATENATE("R8C",'Mapa final'!$Q$52),"")</f>
        <v/>
      </c>
      <c r="W13" s="37" t="str">
        <f>IF(AND('Mapa final'!$AA$53="Muy Alta",'Mapa final'!$AC$53="Moderado"),CONCATENATE("R8C",'Mapa final'!$Q$53),"")</f>
        <v/>
      </c>
      <c r="X13" s="42" t="str">
        <f>IF(AND('Mapa final'!$AA$54="Muy Alta",'Mapa final'!$AC$54="Moderado"),CONCATENATE("R8C",'Mapa final'!$Q$54),"")</f>
        <v/>
      </c>
      <c r="Y13" s="42" t="str">
        <f>IF(AND('Mapa final'!$AA$55="Muy Alta",'Mapa final'!$AC$55="Moderado"),CONCATENATE("R8C",'Mapa final'!$Q$55),"")</f>
        <v/>
      </c>
      <c r="Z13" s="42" t="str">
        <f>IF(AND('Mapa final'!$AA$56="Muy Alta",'Mapa final'!$AC$56="Moderado"),CONCATENATE("R8C",'Mapa final'!$Q$56),"")</f>
        <v/>
      </c>
      <c r="AA13" s="38" t="str">
        <f>IF(AND('Mapa final'!$AA$57="Muy Alta",'Mapa final'!$AC$57="Moderado"),CONCATENATE("R8C",'Mapa final'!$Q$57),"")</f>
        <v/>
      </c>
      <c r="AB13" s="36" t="str">
        <f>IF(AND('Mapa final'!$AA$52="Muy Alta",'Mapa final'!$AC$52="Mayor"),CONCATENATE("R8C",'Mapa final'!$Q$52),"")</f>
        <v/>
      </c>
      <c r="AC13" s="37" t="str">
        <f>IF(AND('Mapa final'!$AA$53="Muy Alta",'Mapa final'!$AC$53="Mayor"),CONCATENATE("R8C",'Mapa final'!$Q$53),"")</f>
        <v/>
      </c>
      <c r="AD13" s="42" t="str">
        <f>IF(AND('Mapa final'!$AA$54="Muy Alta",'Mapa final'!$AC$54="Mayor"),CONCATENATE("R8C",'Mapa final'!$Q$54),"")</f>
        <v/>
      </c>
      <c r="AE13" s="42" t="str">
        <f>IF(AND('Mapa final'!$AA$55="Muy Alta",'Mapa final'!$AC$55="Mayor"),CONCATENATE("R8C",'Mapa final'!$Q$55),"")</f>
        <v/>
      </c>
      <c r="AF13" s="42" t="str">
        <f>IF(AND('Mapa final'!$AA$56="Muy Alta",'Mapa final'!$AC$56="Mayor"),CONCATENATE("R8C",'Mapa final'!$Q$56),"")</f>
        <v/>
      </c>
      <c r="AG13" s="38" t="str">
        <f>IF(AND('Mapa final'!$AA$57="Muy Alta",'Mapa final'!$AC$57="Mayor"),CONCATENATE("R8C",'Mapa final'!$Q$57),"")</f>
        <v/>
      </c>
      <c r="AH13" s="39" t="str">
        <f>IF(AND('Mapa final'!$AA$52="Muy Alta",'Mapa final'!$AC$52="Catastrófico"),CONCATENATE("R8C",'Mapa final'!$Q$52),"")</f>
        <v/>
      </c>
      <c r="AI13" s="40" t="str">
        <f>IF(AND('Mapa final'!$AA$53="Muy Alta",'Mapa final'!$AC$53="Catastrófico"),CONCATENATE("R8C",'Mapa final'!$Q$53),"")</f>
        <v/>
      </c>
      <c r="AJ13" s="40" t="str">
        <f>IF(AND('Mapa final'!$AA$54="Muy Alta",'Mapa final'!$AC$54="Catastrófico"),CONCATENATE("R8C",'Mapa final'!$Q$54),"")</f>
        <v/>
      </c>
      <c r="AK13" s="40" t="str">
        <f>IF(AND('Mapa final'!$AA$55="Muy Alta",'Mapa final'!$AC$55="Catastrófico"),CONCATENATE("R8C",'Mapa final'!$Q$55),"")</f>
        <v/>
      </c>
      <c r="AL13" s="40" t="str">
        <f>IF(AND('Mapa final'!$AA$56="Muy Alta",'Mapa final'!$AC$56="Catastrófico"),CONCATENATE("R8C",'Mapa final'!$Q$56),"")</f>
        <v/>
      </c>
      <c r="AM13" s="41" t="str">
        <f>IF(AND('Mapa final'!$AA$57="Muy Alta",'Mapa final'!$AC$57="Catastrófico"),CONCATENATE("R8C",'Mapa final'!$Q$57),"")</f>
        <v/>
      </c>
      <c r="AN13" s="68"/>
      <c r="AO13" s="390"/>
      <c r="AP13" s="391"/>
      <c r="AQ13" s="391"/>
      <c r="AR13" s="391"/>
      <c r="AS13" s="391"/>
      <c r="AT13" s="392"/>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c r="BW13" s="68"/>
      <c r="BX13" s="68"/>
    </row>
    <row r="14" spans="1:91" ht="15" customHeight="1" x14ac:dyDescent="0.25">
      <c r="A14" s="68"/>
      <c r="B14" s="282"/>
      <c r="C14" s="282"/>
      <c r="D14" s="283"/>
      <c r="E14" s="383"/>
      <c r="F14" s="384"/>
      <c r="G14" s="384"/>
      <c r="H14" s="384"/>
      <c r="I14" s="399"/>
      <c r="J14" s="36" t="str">
        <f>IF(AND('Mapa final'!$AA$58="Muy Alta",'Mapa final'!$AC$58="Leve"),CONCATENATE("R9C",'Mapa final'!$Q$58),"")</f>
        <v/>
      </c>
      <c r="K14" s="37" t="str">
        <f>IF(AND('Mapa final'!$AA$59="Muy Alta",'Mapa final'!$AC$59="Leve"),CONCATENATE("R9C",'Mapa final'!$Q$59),"")</f>
        <v/>
      </c>
      <c r="L14" s="42" t="str">
        <f>IF(AND('Mapa final'!$AA$60="Muy Alta",'Mapa final'!$AC$60="Leve"),CONCATENATE("R9C",'Mapa final'!$Q$60),"")</f>
        <v/>
      </c>
      <c r="M14" s="42" t="str">
        <f>IF(AND('Mapa final'!$AA$61="Muy Alta",'Mapa final'!$AC$61="Leve"),CONCATENATE("R9C",'Mapa final'!$Q$61),"")</f>
        <v/>
      </c>
      <c r="N14" s="42" t="str">
        <f>IF(AND('Mapa final'!$AA$62="Muy Alta",'Mapa final'!$AC$62="Leve"),CONCATENATE("R9C",'Mapa final'!$Q$62),"")</f>
        <v/>
      </c>
      <c r="O14" s="38" t="str">
        <f>IF(AND('Mapa final'!$AA$63="Muy Alta",'Mapa final'!$AC$63="Leve"),CONCATENATE("R9C",'Mapa final'!$Q$63),"")</f>
        <v/>
      </c>
      <c r="P14" s="36" t="str">
        <f>IF(AND('Mapa final'!$AA$58="Muy Alta",'Mapa final'!$AC$58="Menor"),CONCATENATE("R9C",'Mapa final'!$Q$58),"")</f>
        <v/>
      </c>
      <c r="Q14" s="37" t="str">
        <f>IF(AND('Mapa final'!$AA$59="Muy Alta",'Mapa final'!$AC$59="Menor"),CONCATENATE("R9C",'Mapa final'!$Q$59),"")</f>
        <v/>
      </c>
      <c r="R14" s="42" t="str">
        <f>IF(AND('Mapa final'!$AA$60="Muy Alta",'Mapa final'!$AC$60="Menor"),CONCATENATE("R9C",'Mapa final'!$Q$60),"")</f>
        <v/>
      </c>
      <c r="S14" s="42" t="str">
        <f>IF(AND('Mapa final'!$AA$61="Muy Alta",'Mapa final'!$AC$61="Menor"),CONCATENATE("R9C",'Mapa final'!$Q$61),"")</f>
        <v/>
      </c>
      <c r="T14" s="42" t="str">
        <f>IF(AND('Mapa final'!$AA$62="Muy Alta",'Mapa final'!$AC$62="Menor"),CONCATENATE("R9C",'Mapa final'!$Q$62),"")</f>
        <v/>
      </c>
      <c r="U14" s="38" t="str">
        <f>IF(AND('Mapa final'!$AA$63="Muy Alta",'Mapa final'!$AC$63="Menor"),CONCATENATE("R9C",'Mapa final'!$Q$63),"")</f>
        <v/>
      </c>
      <c r="V14" s="36" t="str">
        <f>IF(AND('Mapa final'!$AA$58="Muy Alta",'Mapa final'!$AC$58="Moderado"),CONCATENATE("R9C",'Mapa final'!$Q$58),"")</f>
        <v/>
      </c>
      <c r="W14" s="37" t="str">
        <f>IF(AND('Mapa final'!$AA$59="Muy Alta",'Mapa final'!$AC$59="Moderado"),CONCATENATE("R9C",'Mapa final'!$Q$59),"")</f>
        <v/>
      </c>
      <c r="X14" s="42" t="str">
        <f>IF(AND('Mapa final'!$AA$60="Muy Alta",'Mapa final'!$AC$60="Moderado"),CONCATENATE("R9C",'Mapa final'!$Q$60),"")</f>
        <v/>
      </c>
      <c r="Y14" s="42" t="str">
        <f>IF(AND('Mapa final'!$AA$61="Muy Alta",'Mapa final'!$AC$61="Moderado"),CONCATENATE("R9C",'Mapa final'!$Q$61),"")</f>
        <v/>
      </c>
      <c r="Z14" s="42" t="str">
        <f>IF(AND('Mapa final'!$AA$62="Muy Alta",'Mapa final'!$AC$62="Moderado"),CONCATENATE("R9C",'Mapa final'!$Q$62),"")</f>
        <v/>
      </c>
      <c r="AA14" s="38" t="str">
        <f>IF(AND('Mapa final'!$AA$63="Muy Alta",'Mapa final'!$AC$63="Moderado"),CONCATENATE("R9C",'Mapa final'!$Q$63),"")</f>
        <v/>
      </c>
      <c r="AB14" s="36" t="str">
        <f>IF(AND('Mapa final'!$AA$58="Muy Alta",'Mapa final'!$AC$58="Mayor"),CONCATENATE("R9C",'Mapa final'!$Q$58),"")</f>
        <v/>
      </c>
      <c r="AC14" s="37" t="str">
        <f>IF(AND('Mapa final'!$AA$59="Muy Alta",'Mapa final'!$AC$59="Mayor"),CONCATENATE("R9C",'Mapa final'!$Q$59),"")</f>
        <v/>
      </c>
      <c r="AD14" s="42" t="str">
        <f>IF(AND('Mapa final'!$AA$60="Muy Alta",'Mapa final'!$AC$60="Mayor"),CONCATENATE("R9C",'Mapa final'!$Q$60),"")</f>
        <v/>
      </c>
      <c r="AE14" s="42" t="str">
        <f>IF(AND('Mapa final'!$AA$61="Muy Alta",'Mapa final'!$AC$61="Mayor"),CONCATENATE("R9C",'Mapa final'!$Q$61),"")</f>
        <v/>
      </c>
      <c r="AF14" s="42" t="str">
        <f>IF(AND('Mapa final'!$AA$62="Muy Alta",'Mapa final'!$AC$62="Mayor"),CONCATENATE("R9C",'Mapa final'!$Q$62),"")</f>
        <v/>
      </c>
      <c r="AG14" s="38" t="str">
        <f>IF(AND('Mapa final'!$AA$63="Muy Alta",'Mapa final'!$AC$63="Mayor"),CONCATENATE("R9C",'Mapa final'!$Q$63),"")</f>
        <v/>
      </c>
      <c r="AH14" s="39" t="str">
        <f>IF(AND('Mapa final'!$AA$58="Muy Alta",'Mapa final'!$AC$58="Catastrófico"),CONCATENATE("R9C",'Mapa final'!$Q$58),"")</f>
        <v/>
      </c>
      <c r="AI14" s="40" t="str">
        <f>IF(AND('Mapa final'!$AA$59="Muy Alta",'Mapa final'!$AC$59="Catastrófico"),CONCATENATE("R9C",'Mapa final'!$Q$59),"")</f>
        <v/>
      </c>
      <c r="AJ14" s="40" t="str">
        <f>IF(AND('Mapa final'!$AA$60="Muy Alta",'Mapa final'!$AC$60="Catastrófico"),CONCATENATE("R9C",'Mapa final'!$Q$60),"")</f>
        <v/>
      </c>
      <c r="AK14" s="40" t="str">
        <f>IF(AND('Mapa final'!$AA$61="Muy Alta",'Mapa final'!$AC$61="Catastrófico"),CONCATENATE("R9C",'Mapa final'!$Q$61),"")</f>
        <v/>
      </c>
      <c r="AL14" s="40" t="str">
        <f>IF(AND('Mapa final'!$AA$62="Muy Alta",'Mapa final'!$AC$62="Catastrófico"),CONCATENATE("R9C",'Mapa final'!$Q$62),"")</f>
        <v/>
      </c>
      <c r="AM14" s="41" t="str">
        <f>IF(AND('Mapa final'!$AA$63="Muy Alta",'Mapa final'!$AC$63="Catastrófico"),CONCATENATE("R9C",'Mapa final'!$Q$63),"")</f>
        <v/>
      </c>
      <c r="AN14" s="68"/>
      <c r="AO14" s="390"/>
      <c r="AP14" s="391"/>
      <c r="AQ14" s="391"/>
      <c r="AR14" s="391"/>
      <c r="AS14" s="391"/>
      <c r="AT14" s="392"/>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row>
    <row r="15" spans="1:91" ht="15.75" customHeight="1" thickBot="1" x14ac:dyDescent="0.3">
      <c r="A15" s="68"/>
      <c r="B15" s="282"/>
      <c r="C15" s="282"/>
      <c r="D15" s="283"/>
      <c r="E15" s="385"/>
      <c r="F15" s="386"/>
      <c r="G15" s="386"/>
      <c r="H15" s="386"/>
      <c r="I15" s="400"/>
      <c r="J15" s="43" t="str">
        <f>IF(AND('Mapa final'!$AA$64="Muy Alta",'Mapa final'!$AC$64="Leve"),CONCATENATE("R10C",'Mapa final'!$Q$64),"")</f>
        <v/>
      </c>
      <c r="K15" s="44" t="str">
        <f>IF(AND('Mapa final'!$AA$65="Muy Alta",'Mapa final'!$AC$65="Leve"),CONCATENATE("R10C",'Mapa final'!$Q$65),"")</f>
        <v/>
      </c>
      <c r="L15" s="44" t="str">
        <f>IF(AND('Mapa final'!$AA$66="Muy Alta",'Mapa final'!$AC$66="Leve"),CONCATENATE("R10C",'Mapa final'!$Q$66),"")</f>
        <v/>
      </c>
      <c r="M15" s="44" t="str">
        <f>IF(AND('Mapa final'!$AA$67="Muy Alta",'Mapa final'!$AC$67="Leve"),CONCATENATE("R10C",'Mapa final'!$Q$67),"")</f>
        <v/>
      </c>
      <c r="N15" s="44" t="str">
        <f>IF(AND('Mapa final'!$AA$68="Muy Alta",'Mapa final'!$AC$68="Leve"),CONCATENATE("R10C",'Mapa final'!$Q$68),"")</f>
        <v/>
      </c>
      <c r="O15" s="45" t="str">
        <f>IF(AND('Mapa final'!$AA$69="Muy Alta",'Mapa final'!$AC$69="Leve"),CONCATENATE("R10C",'Mapa final'!$Q$69),"")</f>
        <v/>
      </c>
      <c r="P15" s="36" t="str">
        <f>IF(AND('Mapa final'!$AA$64="Muy Alta",'Mapa final'!$AC$64="Menor"),CONCATENATE("R10C",'Mapa final'!$Q$64),"")</f>
        <v/>
      </c>
      <c r="Q15" s="37" t="str">
        <f>IF(AND('Mapa final'!$AA$65="Muy Alta",'Mapa final'!$AC$65="Menor"),CONCATENATE("R10C",'Mapa final'!$Q$65),"")</f>
        <v/>
      </c>
      <c r="R15" s="37" t="str">
        <f>IF(AND('Mapa final'!$AA$66="Muy Alta",'Mapa final'!$AC$66="Menor"),CONCATENATE("R10C",'Mapa final'!$Q$66),"")</f>
        <v/>
      </c>
      <c r="S15" s="37" t="str">
        <f>IF(AND('Mapa final'!$AA$67="Muy Alta",'Mapa final'!$AC$67="Menor"),CONCATENATE("R10C",'Mapa final'!$Q$67),"")</f>
        <v/>
      </c>
      <c r="T15" s="37" t="str">
        <f>IF(AND('Mapa final'!$AA$68="Muy Alta",'Mapa final'!$AC$68="Menor"),CONCATENATE("R10C",'Mapa final'!$Q$68),"")</f>
        <v/>
      </c>
      <c r="U15" s="38" t="str">
        <f>IF(AND('Mapa final'!$AA$69="Muy Alta",'Mapa final'!$AC$69="Menor"),CONCATENATE("R10C",'Mapa final'!$Q$69),"")</f>
        <v/>
      </c>
      <c r="V15" s="43" t="str">
        <f>IF(AND('Mapa final'!$AA$64="Muy Alta",'Mapa final'!$AC$64="Moderado"),CONCATENATE("R10C",'Mapa final'!$Q$64),"")</f>
        <v/>
      </c>
      <c r="W15" s="44" t="str">
        <f>IF(AND('Mapa final'!$AA$65="Muy Alta",'Mapa final'!$AC$65="Moderado"),CONCATENATE("R10C",'Mapa final'!$Q$65),"")</f>
        <v/>
      </c>
      <c r="X15" s="44" t="str">
        <f>IF(AND('Mapa final'!$AA$66="Muy Alta",'Mapa final'!$AC$66="Moderado"),CONCATENATE("R10C",'Mapa final'!$Q$66),"")</f>
        <v/>
      </c>
      <c r="Y15" s="44" t="str">
        <f>IF(AND('Mapa final'!$AA$67="Muy Alta",'Mapa final'!$AC$67="Moderado"),CONCATENATE("R10C",'Mapa final'!$Q$67),"")</f>
        <v/>
      </c>
      <c r="Z15" s="44" t="str">
        <f>IF(AND('Mapa final'!$AA$68="Muy Alta",'Mapa final'!$AC$68="Moderado"),CONCATENATE("R10C",'Mapa final'!$Q$68),"")</f>
        <v/>
      </c>
      <c r="AA15" s="45" t="str">
        <f>IF(AND('Mapa final'!$AA$69="Muy Alta",'Mapa final'!$AC$69="Moderado"),CONCATENATE("R10C",'Mapa final'!$Q$69),"")</f>
        <v/>
      </c>
      <c r="AB15" s="36" t="str">
        <f>IF(AND('Mapa final'!$AA$64="Muy Alta",'Mapa final'!$AC$64="Mayor"),CONCATENATE("R10C",'Mapa final'!$Q$64),"")</f>
        <v/>
      </c>
      <c r="AC15" s="37" t="str">
        <f>IF(AND('Mapa final'!$AA$65="Muy Alta",'Mapa final'!$AC$65="Mayor"),CONCATENATE("R10C",'Mapa final'!$Q$65),"")</f>
        <v/>
      </c>
      <c r="AD15" s="37" t="str">
        <f>IF(AND('Mapa final'!$AA$66="Muy Alta",'Mapa final'!$AC$66="Mayor"),CONCATENATE("R10C",'Mapa final'!$Q$66),"")</f>
        <v/>
      </c>
      <c r="AE15" s="37" t="str">
        <f>IF(AND('Mapa final'!$AA$67="Muy Alta",'Mapa final'!$AC$67="Mayor"),CONCATENATE("R10C",'Mapa final'!$Q$67),"")</f>
        <v/>
      </c>
      <c r="AF15" s="37" t="str">
        <f>IF(AND('Mapa final'!$AA$68="Muy Alta",'Mapa final'!$AC$68="Mayor"),CONCATENATE("R10C",'Mapa final'!$Q$68),"")</f>
        <v/>
      </c>
      <c r="AG15" s="38" t="str">
        <f>IF(AND('Mapa final'!$AA$69="Muy Alta",'Mapa final'!$AC$69="Mayor"),CONCATENATE("R10C",'Mapa final'!$Q$69),"")</f>
        <v/>
      </c>
      <c r="AH15" s="46" t="str">
        <f>IF(AND('Mapa final'!$AA$64="Muy Alta",'Mapa final'!$AC$64="Catastrófico"),CONCATENATE("R10C",'Mapa final'!$Q$64),"")</f>
        <v/>
      </c>
      <c r="AI15" s="47" t="str">
        <f>IF(AND('Mapa final'!$AA$65="Muy Alta",'Mapa final'!$AC$65="Catastrófico"),CONCATENATE("R10C",'Mapa final'!$Q$65),"")</f>
        <v/>
      </c>
      <c r="AJ15" s="47" t="str">
        <f>IF(AND('Mapa final'!$AA$66="Muy Alta",'Mapa final'!$AC$66="Catastrófico"),CONCATENATE("R10C",'Mapa final'!$Q$66),"")</f>
        <v/>
      </c>
      <c r="AK15" s="47" t="str">
        <f>IF(AND('Mapa final'!$AA$67="Muy Alta",'Mapa final'!$AC$67="Catastrófico"),CONCATENATE("R10C",'Mapa final'!$Q$67),"")</f>
        <v/>
      </c>
      <c r="AL15" s="47" t="str">
        <f>IF(AND('Mapa final'!$AA$68="Muy Alta",'Mapa final'!$AC$68="Catastrófico"),CONCATENATE("R10C",'Mapa final'!$Q$68),"")</f>
        <v/>
      </c>
      <c r="AM15" s="48" t="str">
        <f>IF(AND('Mapa final'!$AA$69="Muy Alta",'Mapa final'!$AC$69="Catastrófico"),CONCATENATE("R10C",'Mapa final'!$Q$69),"")</f>
        <v/>
      </c>
      <c r="AN15" s="68"/>
      <c r="AO15" s="393"/>
      <c r="AP15" s="394"/>
      <c r="AQ15" s="394"/>
      <c r="AR15" s="394"/>
      <c r="AS15" s="394"/>
      <c r="AT15" s="395"/>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row>
    <row r="16" spans="1:91" ht="15" customHeight="1" x14ac:dyDescent="0.25">
      <c r="A16" s="68"/>
      <c r="B16" s="282"/>
      <c r="C16" s="282"/>
      <c r="D16" s="283"/>
      <c r="E16" s="379" t="s">
        <v>110</v>
      </c>
      <c r="F16" s="380"/>
      <c r="G16" s="380"/>
      <c r="H16" s="380"/>
      <c r="I16" s="380"/>
      <c r="J16" s="49" t="str">
        <f>IF(AND('Mapa final'!$AA$10="Alta",'Mapa final'!$AC$10="Leve"),CONCATENATE("R1C",'Mapa final'!$Q$10),"")</f>
        <v/>
      </c>
      <c r="K16" s="50" t="str">
        <f>IF(AND('Mapa final'!$AA$11="Alta",'Mapa final'!$AC$11="Leve"),CONCATENATE("R1C",'Mapa final'!$Q$11),"")</f>
        <v/>
      </c>
      <c r="L16" s="50" t="str">
        <f>IF(AND('Mapa final'!$AA$12="Alta",'Mapa final'!$AC$12="Leve"),CONCATENATE("R1C",'Mapa final'!$Q$12),"")</f>
        <v/>
      </c>
      <c r="M16" s="50" t="str">
        <f>IF(AND('Mapa final'!$AA$13="Alta",'Mapa final'!$AC$13="Leve"),CONCATENATE("R1C",'Mapa final'!$Q$13),"")</f>
        <v/>
      </c>
      <c r="N16" s="50" t="str">
        <f>IF(AND('Mapa final'!$AA$14="Alta",'Mapa final'!$AC$14="Leve"),CONCATENATE("R1C",'Mapa final'!$Q$14),"")</f>
        <v/>
      </c>
      <c r="O16" s="51" t="str">
        <f>IF(AND('Mapa final'!$AA$15="Alta",'Mapa final'!$AC$15="Leve"),CONCATENATE("R1C",'Mapa final'!$Q$15),"")</f>
        <v/>
      </c>
      <c r="P16" s="49" t="str">
        <f>IF(AND('Mapa final'!$AA$10="Alta",'Mapa final'!$AC$10="Menor"),CONCATENATE("R1C",'Mapa final'!$Q$10),"")</f>
        <v/>
      </c>
      <c r="Q16" s="50" t="str">
        <f>IF(AND('Mapa final'!$AA$11="Alta",'Mapa final'!$AC$11="Menor"),CONCATENATE("R1C",'Mapa final'!$Q$11),"")</f>
        <v/>
      </c>
      <c r="R16" s="50" t="str">
        <f>IF(AND('Mapa final'!$AA$12="Alta",'Mapa final'!$AC$12="Menor"),CONCATENATE("R1C",'Mapa final'!$Q$12),"")</f>
        <v/>
      </c>
      <c r="S16" s="50" t="str">
        <f>IF(AND('Mapa final'!$AA$13="Alta",'Mapa final'!$AC$13="Menor"),CONCATENATE("R1C",'Mapa final'!$Q$13),"")</f>
        <v/>
      </c>
      <c r="T16" s="50" t="str">
        <f>IF(AND('Mapa final'!$AA$14="Alta",'Mapa final'!$AC$14="Menor"),CONCATENATE("R1C",'Mapa final'!$Q$14),"")</f>
        <v/>
      </c>
      <c r="U16" s="51" t="str">
        <f>IF(AND('Mapa final'!$AA$15="Alta",'Mapa final'!$AC$15="Menor"),CONCATENATE("R1C",'Mapa final'!$Q$15),"")</f>
        <v/>
      </c>
      <c r="V16" s="30" t="str">
        <f>IF(AND('Mapa final'!$AA$10="Alta",'Mapa final'!$AC$10="Moderado"),CONCATENATE("R1C",'Mapa final'!$Q$10),"")</f>
        <v/>
      </c>
      <c r="W16" s="31" t="str">
        <f>IF(AND('Mapa final'!$AA$11="Alta",'Mapa final'!$AC$11="Moderado"),CONCATENATE("R1C",'Mapa final'!$Q$11),"")</f>
        <v/>
      </c>
      <c r="X16" s="31" t="str">
        <f>IF(AND('Mapa final'!$AA$12="Alta",'Mapa final'!$AC$12="Moderado"),CONCATENATE("R1C",'Mapa final'!$Q$12),"")</f>
        <v/>
      </c>
      <c r="Y16" s="31" t="str">
        <f>IF(AND('Mapa final'!$AA$13="Alta",'Mapa final'!$AC$13="Moderado"),CONCATENATE("R1C",'Mapa final'!$Q$13),"")</f>
        <v/>
      </c>
      <c r="Z16" s="31" t="str">
        <f>IF(AND('Mapa final'!$AA$14="Alta",'Mapa final'!$AC$14="Moderado"),CONCATENATE("R1C",'Mapa final'!$Q$14),"")</f>
        <v/>
      </c>
      <c r="AA16" s="32" t="str">
        <f>IF(AND('Mapa final'!$AA$15="Alta",'Mapa final'!$AC$15="Moderado"),CONCATENATE("R1C",'Mapa final'!$Q$15),"")</f>
        <v/>
      </c>
      <c r="AB16" s="30" t="str">
        <f>IF(AND('Mapa final'!$AA$10="Alta",'Mapa final'!$AC$10="Mayor"),CONCATENATE("R1C",'Mapa final'!$Q$10),"")</f>
        <v/>
      </c>
      <c r="AC16" s="31" t="str">
        <f>IF(AND('Mapa final'!$AA$11="Alta",'Mapa final'!$AC$11="Mayor"),CONCATENATE("R1C",'Mapa final'!$Q$11),"")</f>
        <v/>
      </c>
      <c r="AD16" s="31" t="str">
        <f>IF(AND('Mapa final'!$AA$12="Alta",'Mapa final'!$AC$12="Mayor"),CONCATENATE("R1C",'Mapa final'!$Q$12),"")</f>
        <v/>
      </c>
      <c r="AE16" s="31" t="str">
        <f>IF(AND('Mapa final'!$AA$13="Alta",'Mapa final'!$AC$13="Mayor"),CONCATENATE("R1C",'Mapa final'!$Q$13),"")</f>
        <v/>
      </c>
      <c r="AF16" s="31" t="str">
        <f>IF(AND('Mapa final'!$AA$14="Alta",'Mapa final'!$AC$14="Mayor"),CONCATENATE("R1C",'Mapa final'!$Q$14),"")</f>
        <v/>
      </c>
      <c r="AG16" s="32" t="str">
        <f>IF(AND('Mapa final'!$AA$15="Alta",'Mapa final'!$AC$15="Mayor"),CONCATENATE("R1C",'Mapa final'!$Q$15),"")</f>
        <v/>
      </c>
      <c r="AH16" s="33" t="str">
        <f>IF(AND('Mapa final'!$AA$10="Alta",'Mapa final'!$AC$10="Catastrófico"),CONCATENATE("R1C",'Mapa final'!$Q$10),"")</f>
        <v/>
      </c>
      <c r="AI16" s="34" t="str">
        <f>IF(AND('Mapa final'!$AA$11="Alta",'Mapa final'!$AC$11="Catastrófico"),CONCATENATE("R1C",'Mapa final'!$Q$11),"")</f>
        <v/>
      </c>
      <c r="AJ16" s="34" t="str">
        <f>IF(AND('Mapa final'!$AA$12="Alta",'Mapa final'!$AC$12="Catastrófico"),CONCATENATE("R1C",'Mapa final'!$Q$12),"")</f>
        <v/>
      </c>
      <c r="AK16" s="34" t="str">
        <f>IF(AND('Mapa final'!$AA$13="Alta",'Mapa final'!$AC$13="Catastrófico"),CONCATENATE("R1C",'Mapa final'!$Q$13),"")</f>
        <v/>
      </c>
      <c r="AL16" s="34" t="str">
        <f>IF(AND('Mapa final'!$AA$14="Alta",'Mapa final'!$AC$14="Catastrófico"),CONCATENATE("R1C",'Mapa final'!$Q$14),"")</f>
        <v/>
      </c>
      <c r="AM16" s="35" t="str">
        <f>IF(AND('Mapa final'!$AA$15="Alta",'Mapa final'!$AC$15="Catastrófico"),CONCATENATE("R1C",'Mapa final'!$Q$15),"")</f>
        <v/>
      </c>
      <c r="AN16" s="68"/>
      <c r="AO16" s="370" t="s">
        <v>79</v>
      </c>
      <c r="AP16" s="371"/>
      <c r="AQ16" s="371"/>
      <c r="AR16" s="371"/>
      <c r="AS16" s="371"/>
      <c r="AT16" s="372"/>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row>
    <row r="17" spans="1:76" ht="15" customHeight="1" x14ac:dyDescent="0.25">
      <c r="A17" s="68"/>
      <c r="B17" s="282"/>
      <c r="C17" s="282"/>
      <c r="D17" s="283"/>
      <c r="E17" s="381"/>
      <c r="F17" s="382"/>
      <c r="G17" s="382"/>
      <c r="H17" s="382"/>
      <c r="I17" s="382"/>
      <c r="J17" s="52" t="str">
        <f>IF(AND('Mapa final'!$AA$16="Alta",'Mapa final'!$AC$16="Leve"),CONCATENATE("R2C",'Mapa final'!$Q$16),"")</f>
        <v/>
      </c>
      <c r="K17" s="53" t="str">
        <f>IF(AND('Mapa final'!$AA$17="Alta",'Mapa final'!$AC$17="Leve"),CONCATENATE("R2C",'Mapa final'!$Q$17),"")</f>
        <v/>
      </c>
      <c r="L17" s="53" t="str">
        <f>IF(AND('Mapa final'!$AA$18="Alta",'Mapa final'!$AC$18="Leve"),CONCATENATE("R2C",'Mapa final'!$Q$18),"")</f>
        <v/>
      </c>
      <c r="M17" s="53" t="str">
        <f>IF(AND('Mapa final'!$AA$19="Alta",'Mapa final'!$AC$19="Leve"),CONCATENATE("R2C",'Mapa final'!$Q$19),"")</f>
        <v/>
      </c>
      <c r="N17" s="53" t="str">
        <f>IF(AND('Mapa final'!$AA$20="Alta",'Mapa final'!$AC$20="Leve"),CONCATENATE("R2C",'Mapa final'!$Q$20),"")</f>
        <v/>
      </c>
      <c r="O17" s="54" t="str">
        <f>IF(AND('Mapa final'!$AA$21="Alta",'Mapa final'!$AC$21="Leve"),CONCATENATE("R2C",'Mapa final'!$Q$21),"")</f>
        <v/>
      </c>
      <c r="P17" s="52" t="str">
        <f>IF(AND('Mapa final'!$AA$16="Alta",'Mapa final'!$AC$16="Menor"),CONCATENATE("R2C",'Mapa final'!$Q$16),"")</f>
        <v/>
      </c>
      <c r="Q17" s="53" t="str">
        <f>IF(AND('Mapa final'!$AA$17="Alta",'Mapa final'!$AC$17="Menor"),CONCATENATE("R2C",'Mapa final'!$Q$17),"")</f>
        <v/>
      </c>
      <c r="R17" s="53" t="str">
        <f>IF(AND('Mapa final'!$AA$18="Alta",'Mapa final'!$AC$18="Menor"),CONCATENATE("R2C",'Mapa final'!$Q$18),"")</f>
        <v/>
      </c>
      <c r="S17" s="53" t="str">
        <f>IF(AND('Mapa final'!$AA$19="Alta",'Mapa final'!$AC$19="Menor"),CONCATENATE("R2C",'Mapa final'!$Q$19),"")</f>
        <v/>
      </c>
      <c r="T17" s="53" t="str">
        <f>IF(AND('Mapa final'!$AA$20="Alta",'Mapa final'!$AC$20="Menor"),CONCATENATE("R2C",'Mapa final'!$Q$20),"")</f>
        <v/>
      </c>
      <c r="U17" s="54" t="str">
        <f>IF(AND('Mapa final'!$AA$21="Alta",'Mapa final'!$AC$21="Menor"),CONCATENATE("R2C",'Mapa final'!$Q$21),"")</f>
        <v/>
      </c>
      <c r="V17" s="36" t="str">
        <f>IF(AND('Mapa final'!$AA$16="Alta",'Mapa final'!$AC$16="Moderado"),CONCATENATE("R2C",'Mapa final'!$Q$16),"")</f>
        <v/>
      </c>
      <c r="W17" s="37" t="str">
        <f>IF(AND('Mapa final'!$AA$17="Alta",'Mapa final'!$AC$17="Moderado"),CONCATENATE("R2C",'Mapa final'!$Q$17),"")</f>
        <v/>
      </c>
      <c r="X17" s="37" t="str">
        <f>IF(AND('Mapa final'!$AA$18="Alta",'Mapa final'!$AC$18="Moderado"),CONCATENATE("R2C",'Mapa final'!$Q$18),"")</f>
        <v/>
      </c>
      <c r="Y17" s="37" t="str">
        <f>IF(AND('Mapa final'!$AA$19="Alta",'Mapa final'!$AC$19="Moderado"),CONCATENATE("R2C",'Mapa final'!$Q$19),"")</f>
        <v/>
      </c>
      <c r="Z17" s="37" t="str">
        <f>IF(AND('Mapa final'!$AA$20="Alta",'Mapa final'!$AC$20="Moderado"),CONCATENATE("R2C",'Mapa final'!$Q$20),"")</f>
        <v/>
      </c>
      <c r="AA17" s="38" t="str">
        <f>IF(AND('Mapa final'!$AA$21="Alta",'Mapa final'!$AC$21="Moderado"),CONCATENATE("R2C",'Mapa final'!$Q$21),"")</f>
        <v/>
      </c>
      <c r="AB17" s="36" t="str">
        <f>IF(AND('Mapa final'!$AA$16="Alta",'Mapa final'!$AC$16="Mayor"),CONCATENATE("R2C",'Mapa final'!$Q$16),"")</f>
        <v/>
      </c>
      <c r="AC17" s="37" t="str">
        <f>IF(AND('Mapa final'!$AA$17="Alta",'Mapa final'!$AC$17="Mayor"),CONCATENATE("R2C",'Mapa final'!$Q$17),"")</f>
        <v/>
      </c>
      <c r="AD17" s="37" t="str">
        <f>IF(AND('Mapa final'!$AA$18="Alta",'Mapa final'!$AC$18="Mayor"),CONCATENATE("R2C",'Mapa final'!$Q$18),"")</f>
        <v/>
      </c>
      <c r="AE17" s="37" t="str">
        <f>IF(AND('Mapa final'!$AA$19="Alta",'Mapa final'!$AC$19="Mayor"),CONCATENATE("R2C",'Mapa final'!$Q$19),"")</f>
        <v/>
      </c>
      <c r="AF17" s="37" t="str">
        <f>IF(AND('Mapa final'!$AA$20="Alta",'Mapa final'!$AC$20="Mayor"),CONCATENATE("R2C",'Mapa final'!$Q$20),"")</f>
        <v/>
      </c>
      <c r="AG17" s="38" t="str">
        <f>IF(AND('Mapa final'!$AA$21="Alta",'Mapa final'!$AC$21="Mayor"),CONCATENATE("R2C",'Mapa final'!$Q$21),"")</f>
        <v/>
      </c>
      <c r="AH17" s="39" t="str">
        <f>IF(AND('Mapa final'!$AA$16="Alta",'Mapa final'!$AC$16="Catastrófico"),CONCATENATE("R2C",'Mapa final'!$Q$16),"")</f>
        <v/>
      </c>
      <c r="AI17" s="40" t="str">
        <f>IF(AND('Mapa final'!$AA$17="Alta",'Mapa final'!$AC$17="Catastrófico"),CONCATENATE("R2C",'Mapa final'!$Q$17),"")</f>
        <v/>
      </c>
      <c r="AJ17" s="40" t="str">
        <f>IF(AND('Mapa final'!$AA$18="Alta",'Mapa final'!$AC$18="Catastrófico"),CONCATENATE("R2C",'Mapa final'!$Q$18),"")</f>
        <v/>
      </c>
      <c r="AK17" s="40" t="str">
        <f>IF(AND('Mapa final'!$AA$19="Alta",'Mapa final'!$AC$19="Catastrófico"),CONCATENATE("R2C",'Mapa final'!$Q$19),"")</f>
        <v/>
      </c>
      <c r="AL17" s="40" t="str">
        <f>IF(AND('Mapa final'!$AA$20="Alta",'Mapa final'!$AC$20="Catastrófico"),CONCATENATE("R2C",'Mapa final'!$Q$20),"")</f>
        <v/>
      </c>
      <c r="AM17" s="41" t="str">
        <f>IF(AND('Mapa final'!$AA$21="Alta",'Mapa final'!$AC$21="Catastrófico"),CONCATENATE("R2C",'Mapa final'!$Q$21),"")</f>
        <v/>
      </c>
      <c r="AN17" s="68"/>
      <c r="AO17" s="373"/>
      <c r="AP17" s="374"/>
      <c r="AQ17" s="374"/>
      <c r="AR17" s="374"/>
      <c r="AS17" s="374"/>
      <c r="AT17" s="375"/>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row>
    <row r="18" spans="1:76" ht="15" customHeight="1" x14ac:dyDescent="0.25">
      <c r="A18" s="68"/>
      <c r="B18" s="282"/>
      <c r="C18" s="282"/>
      <c r="D18" s="283"/>
      <c r="E18" s="383"/>
      <c r="F18" s="384"/>
      <c r="G18" s="384"/>
      <c r="H18" s="384"/>
      <c r="I18" s="382"/>
      <c r="J18" s="52" t="str">
        <f>IF(AND('Mapa final'!$AA$22="Alta",'Mapa final'!$AC$22="Leve"),CONCATENATE("R3C",'Mapa final'!$Q$22),"")</f>
        <v/>
      </c>
      <c r="K18" s="53" t="str">
        <f>IF(AND('Mapa final'!$AA$23="Alta",'Mapa final'!$AC$23="Leve"),CONCATENATE("R3C",'Mapa final'!$Q$23),"")</f>
        <v/>
      </c>
      <c r="L18" s="53" t="str">
        <f>IF(AND('Mapa final'!$AA$24="Alta",'Mapa final'!$AC$24="Leve"),CONCATENATE("R3C",'Mapa final'!$Q$24),"")</f>
        <v/>
      </c>
      <c r="M18" s="53" t="str">
        <f>IF(AND('Mapa final'!$AA$25="Alta",'Mapa final'!$AC$25="Leve"),CONCATENATE("R3C",'Mapa final'!$Q$25),"")</f>
        <v/>
      </c>
      <c r="N18" s="53" t="str">
        <f>IF(AND('Mapa final'!$AA$26="Alta",'Mapa final'!$AC$26="Leve"),CONCATENATE("R3C",'Mapa final'!$Q$26),"")</f>
        <v/>
      </c>
      <c r="O18" s="54" t="str">
        <f>IF(AND('Mapa final'!$AA$27="Alta",'Mapa final'!$AC$27="Leve"),CONCATENATE("R3C",'Mapa final'!$Q$27),"")</f>
        <v/>
      </c>
      <c r="P18" s="52" t="str">
        <f>IF(AND('Mapa final'!$AA$22="Alta",'Mapa final'!$AC$22="Menor"),CONCATENATE("R3C",'Mapa final'!$Q$22),"")</f>
        <v/>
      </c>
      <c r="Q18" s="53" t="str">
        <f>IF(AND('Mapa final'!$AA$23="Alta",'Mapa final'!$AC$23="Menor"),CONCATENATE("R3C",'Mapa final'!$Q$23),"")</f>
        <v/>
      </c>
      <c r="R18" s="53" t="str">
        <f>IF(AND('Mapa final'!$AA$24="Alta",'Mapa final'!$AC$24="Menor"),CONCATENATE("R3C",'Mapa final'!$Q$24),"")</f>
        <v/>
      </c>
      <c r="S18" s="53" t="str">
        <f>IF(AND('Mapa final'!$AA$25="Alta",'Mapa final'!$AC$25="Menor"),CONCATENATE("R3C",'Mapa final'!$Q$25),"")</f>
        <v/>
      </c>
      <c r="T18" s="53" t="str">
        <f>IF(AND('Mapa final'!$AA$26="Alta",'Mapa final'!$AC$26="Menor"),CONCATENATE("R3C",'Mapa final'!$Q$26),"")</f>
        <v/>
      </c>
      <c r="U18" s="54" t="str">
        <f>IF(AND('Mapa final'!$AA$27="Alta",'Mapa final'!$AC$27="Menor"),CONCATENATE("R3C",'Mapa final'!$Q$27),"")</f>
        <v/>
      </c>
      <c r="V18" s="36" t="str">
        <f>IF(AND('Mapa final'!$AA$22="Alta",'Mapa final'!$AC$22="Moderado"),CONCATENATE("R3C",'Mapa final'!$Q$22),"")</f>
        <v/>
      </c>
      <c r="W18" s="37" t="str">
        <f>IF(AND('Mapa final'!$AA$23="Alta",'Mapa final'!$AC$23="Moderado"),CONCATENATE("R3C",'Mapa final'!$Q$23),"")</f>
        <v/>
      </c>
      <c r="X18" s="37" t="str">
        <f>IF(AND('Mapa final'!$AA$24="Alta",'Mapa final'!$AC$24="Moderado"),CONCATENATE("R3C",'Mapa final'!$Q$24),"")</f>
        <v/>
      </c>
      <c r="Y18" s="37" t="str">
        <f>IF(AND('Mapa final'!$AA$25="Alta",'Mapa final'!$AC$25="Moderado"),CONCATENATE("R3C",'Mapa final'!$Q$25),"")</f>
        <v/>
      </c>
      <c r="Z18" s="37" t="str">
        <f>IF(AND('Mapa final'!$AA$26="Alta",'Mapa final'!$AC$26="Moderado"),CONCATENATE("R3C",'Mapa final'!$Q$26),"")</f>
        <v/>
      </c>
      <c r="AA18" s="38" t="str">
        <f>IF(AND('Mapa final'!$AA$27="Alta",'Mapa final'!$AC$27="Moderado"),CONCATENATE("R3C",'Mapa final'!$Q$27),"")</f>
        <v/>
      </c>
      <c r="AB18" s="36" t="str">
        <f>IF(AND('Mapa final'!$AA$22="Alta",'Mapa final'!$AC$22="Mayor"),CONCATENATE("R3C",'Mapa final'!$Q$22),"")</f>
        <v/>
      </c>
      <c r="AC18" s="37" t="str">
        <f>IF(AND('Mapa final'!$AA$23="Alta",'Mapa final'!$AC$23="Mayor"),CONCATENATE("R3C",'Mapa final'!$Q$23),"")</f>
        <v/>
      </c>
      <c r="AD18" s="37" t="str">
        <f>IF(AND('Mapa final'!$AA$24="Alta",'Mapa final'!$AC$24="Mayor"),CONCATENATE("R3C",'Mapa final'!$Q$24),"")</f>
        <v/>
      </c>
      <c r="AE18" s="37" t="str">
        <f>IF(AND('Mapa final'!$AA$25="Alta",'Mapa final'!$AC$25="Mayor"),CONCATENATE("R3C",'Mapa final'!$Q$25),"")</f>
        <v/>
      </c>
      <c r="AF18" s="37" t="str">
        <f>IF(AND('Mapa final'!$AA$26="Alta",'Mapa final'!$AC$26="Mayor"),CONCATENATE("R3C",'Mapa final'!$Q$26),"")</f>
        <v/>
      </c>
      <c r="AG18" s="38" t="str">
        <f>IF(AND('Mapa final'!$AA$27="Alta",'Mapa final'!$AC$27="Mayor"),CONCATENATE("R3C",'Mapa final'!$Q$27),"")</f>
        <v/>
      </c>
      <c r="AH18" s="39" t="str">
        <f>IF(AND('Mapa final'!$AA$22="Alta",'Mapa final'!$AC$22="Catastrófico"),CONCATENATE("R3C",'Mapa final'!$Q$22),"")</f>
        <v/>
      </c>
      <c r="AI18" s="40" t="str">
        <f>IF(AND('Mapa final'!$AA$23="Alta",'Mapa final'!$AC$23="Catastrófico"),CONCATENATE("R3C",'Mapa final'!$Q$23),"")</f>
        <v/>
      </c>
      <c r="AJ18" s="40" t="str">
        <f>IF(AND('Mapa final'!$AA$24="Alta",'Mapa final'!$AC$24="Catastrófico"),CONCATENATE("R3C",'Mapa final'!$Q$24),"")</f>
        <v/>
      </c>
      <c r="AK18" s="40" t="str">
        <f>IF(AND('Mapa final'!$AA$25="Alta",'Mapa final'!$AC$25="Catastrófico"),CONCATENATE("R3C",'Mapa final'!$Q$25),"")</f>
        <v/>
      </c>
      <c r="AL18" s="40" t="str">
        <f>IF(AND('Mapa final'!$AA$26="Alta",'Mapa final'!$AC$26="Catastrófico"),CONCATENATE("R3C",'Mapa final'!$Q$26),"")</f>
        <v/>
      </c>
      <c r="AM18" s="41" t="str">
        <f>IF(AND('Mapa final'!$AA$27="Alta",'Mapa final'!$AC$27="Catastrófico"),CONCATENATE("R3C",'Mapa final'!$Q$27),"")</f>
        <v/>
      </c>
      <c r="AN18" s="68"/>
      <c r="AO18" s="373"/>
      <c r="AP18" s="374"/>
      <c r="AQ18" s="374"/>
      <c r="AR18" s="374"/>
      <c r="AS18" s="374"/>
      <c r="AT18" s="375"/>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row>
    <row r="19" spans="1:76" ht="15" customHeight="1" x14ac:dyDescent="0.25">
      <c r="A19" s="68"/>
      <c r="B19" s="282"/>
      <c r="C19" s="282"/>
      <c r="D19" s="283"/>
      <c r="E19" s="383"/>
      <c r="F19" s="384"/>
      <c r="G19" s="384"/>
      <c r="H19" s="384"/>
      <c r="I19" s="382"/>
      <c r="J19" s="52" t="str">
        <f>IF(AND('Mapa final'!$AA$28="Alta",'Mapa final'!$AC$28="Leve"),CONCATENATE("R4C",'Mapa final'!$Q$28),"")</f>
        <v/>
      </c>
      <c r="K19" s="53" t="str">
        <f>IF(AND('Mapa final'!$AA$29="Alta",'Mapa final'!$AC$29="Leve"),CONCATENATE("R4C",'Mapa final'!$Q$29),"")</f>
        <v/>
      </c>
      <c r="L19" s="53" t="str">
        <f>IF(AND('Mapa final'!$AA$30="Alta",'Mapa final'!$AC$30="Leve"),CONCATENATE("R4C",'Mapa final'!$Q$30),"")</f>
        <v/>
      </c>
      <c r="M19" s="53" t="str">
        <f>IF(AND('Mapa final'!$AA$31="Alta",'Mapa final'!$AC$31="Leve"),CONCATENATE("R4C",'Mapa final'!$Q$31),"")</f>
        <v/>
      </c>
      <c r="N19" s="53" t="str">
        <f>IF(AND('Mapa final'!$AA$32="Alta",'Mapa final'!$AC$32="Leve"),CONCATENATE("R4C",'Mapa final'!$Q$32),"")</f>
        <v/>
      </c>
      <c r="O19" s="54" t="str">
        <f>IF(AND('Mapa final'!$AA$33="Alta",'Mapa final'!$AC$33="Leve"),CONCATENATE("R4C",'Mapa final'!$Q$33),"")</f>
        <v/>
      </c>
      <c r="P19" s="52" t="str">
        <f>IF(AND('Mapa final'!$AA$28="Alta",'Mapa final'!$AC$28="Menor"),CONCATENATE("R4C",'Mapa final'!$Q$28),"")</f>
        <v/>
      </c>
      <c r="Q19" s="53" t="str">
        <f>IF(AND('Mapa final'!$AA$29="Alta",'Mapa final'!$AC$29="Menor"),CONCATENATE("R4C",'Mapa final'!$Q$29),"")</f>
        <v/>
      </c>
      <c r="R19" s="53" t="str">
        <f>IF(AND('Mapa final'!$AA$30="Alta",'Mapa final'!$AC$30="Menor"),CONCATENATE("R4C",'Mapa final'!$Q$30),"")</f>
        <v/>
      </c>
      <c r="S19" s="53" t="str">
        <f>IF(AND('Mapa final'!$AA$31="Alta",'Mapa final'!$AC$31="Menor"),CONCATENATE("R4C",'Mapa final'!$Q$31),"")</f>
        <v/>
      </c>
      <c r="T19" s="53" t="str">
        <f>IF(AND('Mapa final'!$AA$32="Alta",'Mapa final'!$AC$32="Menor"),CONCATENATE("R4C",'Mapa final'!$Q$32),"")</f>
        <v/>
      </c>
      <c r="U19" s="54" t="str">
        <f>IF(AND('Mapa final'!$AA$33="Alta",'Mapa final'!$AC$33="Menor"),CONCATENATE("R4C",'Mapa final'!$Q$33),"")</f>
        <v/>
      </c>
      <c r="V19" s="36" t="str">
        <f>IF(AND('Mapa final'!$AA$28="Alta",'Mapa final'!$AC$28="Moderado"),CONCATENATE("R4C",'Mapa final'!$Q$28),"")</f>
        <v/>
      </c>
      <c r="W19" s="37" t="str">
        <f>IF(AND('Mapa final'!$AA$29="Alta",'Mapa final'!$AC$29="Moderado"),CONCATENATE("R4C",'Mapa final'!$Q$29),"")</f>
        <v/>
      </c>
      <c r="X19" s="42" t="str">
        <f>IF(AND('Mapa final'!$AA$30="Alta",'Mapa final'!$AC$30="Moderado"),CONCATENATE("R4C",'Mapa final'!$Q$30),"")</f>
        <v/>
      </c>
      <c r="Y19" s="42" t="str">
        <f>IF(AND('Mapa final'!$AA$31="Alta",'Mapa final'!$AC$31="Moderado"),CONCATENATE("R4C",'Mapa final'!$Q$31),"")</f>
        <v/>
      </c>
      <c r="Z19" s="42" t="str">
        <f>IF(AND('Mapa final'!$AA$32="Alta",'Mapa final'!$AC$32="Moderado"),CONCATENATE("R4C",'Mapa final'!$Q$32),"")</f>
        <v/>
      </c>
      <c r="AA19" s="38" t="str">
        <f>IF(AND('Mapa final'!$AA$33="Alta",'Mapa final'!$AC$33="Moderado"),CONCATENATE("R4C",'Mapa final'!$Q$33),"")</f>
        <v/>
      </c>
      <c r="AB19" s="36" t="str">
        <f>IF(AND('Mapa final'!$AA$28="Alta",'Mapa final'!$AC$28="Mayor"),CONCATENATE("R4C",'Mapa final'!$Q$28),"")</f>
        <v/>
      </c>
      <c r="AC19" s="37" t="str">
        <f>IF(AND('Mapa final'!$AA$29="Alta",'Mapa final'!$AC$29="Mayor"),CONCATENATE("R4C",'Mapa final'!$Q$29),"")</f>
        <v/>
      </c>
      <c r="AD19" s="42" t="str">
        <f>IF(AND('Mapa final'!$AA$30="Alta",'Mapa final'!$AC$30="Mayor"),CONCATENATE("R4C",'Mapa final'!$Q$30),"")</f>
        <v/>
      </c>
      <c r="AE19" s="42" t="str">
        <f>IF(AND('Mapa final'!$AA$31="Alta",'Mapa final'!$AC$31="Mayor"),CONCATENATE("R4C",'Mapa final'!$Q$31),"")</f>
        <v/>
      </c>
      <c r="AF19" s="42" t="str">
        <f>IF(AND('Mapa final'!$AA$32="Alta",'Mapa final'!$AC$32="Mayor"),CONCATENATE("R4C",'Mapa final'!$Q$32),"")</f>
        <v/>
      </c>
      <c r="AG19" s="38" t="str">
        <f>IF(AND('Mapa final'!$AA$33="Alta",'Mapa final'!$AC$33="Mayor"),CONCATENATE("R4C",'Mapa final'!$Q$33),"")</f>
        <v/>
      </c>
      <c r="AH19" s="39" t="str">
        <f>IF(AND('Mapa final'!$AA$28="Alta",'Mapa final'!$AC$28="Catastrófico"),CONCATENATE("R4C",'Mapa final'!$Q$28),"")</f>
        <v/>
      </c>
      <c r="AI19" s="40" t="str">
        <f>IF(AND('Mapa final'!$AA$29="Alta",'Mapa final'!$AC$29="Catastrófico"),CONCATENATE("R4C",'Mapa final'!$Q$29),"")</f>
        <v/>
      </c>
      <c r="AJ19" s="40" t="str">
        <f>IF(AND('Mapa final'!$AA$30="Alta",'Mapa final'!$AC$30="Catastrófico"),CONCATENATE("R4C",'Mapa final'!$Q$30),"")</f>
        <v/>
      </c>
      <c r="AK19" s="40" t="str">
        <f>IF(AND('Mapa final'!$AA$31="Alta",'Mapa final'!$AC$31="Catastrófico"),CONCATENATE("R4C",'Mapa final'!$Q$31),"")</f>
        <v/>
      </c>
      <c r="AL19" s="40" t="str">
        <f>IF(AND('Mapa final'!$AA$32="Alta",'Mapa final'!$AC$32="Catastrófico"),CONCATENATE("R4C",'Mapa final'!$Q$32),"")</f>
        <v/>
      </c>
      <c r="AM19" s="41" t="str">
        <f>IF(AND('Mapa final'!$AA$33="Alta",'Mapa final'!$AC$33="Catastrófico"),CONCATENATE("R4C",'Mapa final'!$Q$33),"")</f>
        <v/>
      </c>
      <c r="AN19" s="68"/>
      <c r="AO19" s="373"/>
      <c r="AP19" s="374"/>
      <c r="AQ19" s="374"/>
      <c r="AR19" s="374"/>
      <c r="AS19" s="374"/>
      <c r="AT19" s="375"/>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row>
    <row r="20" spans="1:76" ht="15" customHeight="1" x14ac:dyDescent="0.25">
      <c r="A20" s="68"/>
      <c r="B20" s="282"/>
      <c r="C20" s="282"/>
      <c r="D20" s="283"/>
      <c r="E20" s="383"/>
      <c r="F20" s="384"/>
      <c r="G20" s="384"/>
      <c r="H20" s="384"/>
      <c r="I20" s="382"/>
      <c r="J20" s="52" t="str">
        <f>IF(AND('Mapa final'!$AA$34="Alta",'Mapa final'!$AC$34="Leve"),CONCATENATE("R5C",'Mapa final'!$Q$34),"")</f>
        <v/>
      </c>
      <c r="K20" s="53" t="str">
        <f>IF(AND('Mapa final'!$AA$35="Alta",'Mapa final'!$AC$35="Leve"),CONCATENATE("R5C",'Mapa final'!$Q$35),"")</f>
        <v/>
      </c>
      <c r="L20" s="53" t="str">
        <f>IF(AND('Mapa final'!$AA$36="Alta",'Mapa final'!$AC$36="Leve"),CONCATENATE("R5C",'Mapa final'!$Q$36),"")</f>
        <v/>
      </c>
      <c r="M20" s="53" t="str">
        <f>IF(AND('Mapa final'!$AA$37="Alta",'Mapa final'!$AC$37="Leve"),CONCATENATE("R5C",'Mapa final'!$Q$37),"")</f>
        <v/>
      </c>
      <c r="N20" s="53" t="str">
        <f>IF(AND('Mapa final'!$AA$38="Alta",'Mapa final'!$AC$38="Leve"),CONCATENATE("R5C",'Mapa final'!$Q$38),"")</f>
        <v/>
      </c>
      <c r="O20" s="54" t="str">
        <f>IF(AND('Mapa final'!$AA$39="Alta",'Mapa final'!$AC$39="Leve"),CONCATENATE("R5C",'Mapa final'!$Q$39),"")</f>
        <v/>
      </c>
      <c r="P20" s="52" t="str">
        <f>IF(AND('Mapa final'!$AA$34="Alta",'Mapa final'!$AC$34="Menor"),CONCATENATE("R5C",'Mapa final'!$Q$34),"")</f>
        <v/>
      </c>
      <c r="Q20" s="53" t="str">
        <f>IF(AND('Mapa final'!$AA$35="Alta",'Mapa final'!$AC$35="Menor"),CONCATENATE("R5C",'Mapa final'!$Q$35),"")</f>
        <v/>
      </c>
      <c r="R20" s="53" t="str">
        <f>IF(AND('Mapa final'!$AA$36="Alta",'Mapa final'!$AC$36="Menor"),CONCATENATE("R5C",'Mapa final'!$Q$36),"")</f>
        <v/>
      </c>
      <c r="S20" s="53" t="str">
        <f>IF(AND('Mapa final'!$AA$37="Alta",'Mapa final'!$AC$37="Menor"),CONCATENATE("R5C",'Mapa final'!$Q$37),"")</f>
        <v/>
      </c>
      <c r="T20" s="53" t="str">
        <f>IF(AND('Mapa final'!$AA$38="Alta",'Mapa final'!$AC$38="Menor"),CONCATENATE("R5C",'Mapa final'!$Q$38),"")</f>
        <v/>
      </c>
      <c r="U20" s="54" t="str">
        <f>IF(AND('Mapa final'!$AA$39="Alta",'Mapa final'!$AC$39="Menor"),CONCATENATE("R5C",'Mapa final'!$Q$39),"")</f>
        <v/>
      </c>
      <c r="V20" s="36" t="str">
        <f>IF(AND('Mapa final'!$AA$34="Alta",'Mapa final'!$AC$34="Moderado"),CONCATENATE("R5C",'Mapa final'!$Q$34),"")</f>
        <v/>
      </c>
      <c r="W20" s="37" t="str">
        <f>IF(AND('Mapa final'!$AA$35="Alta",'Mapa final'!$AC$35="Moderado"),CONCATENATE("R5C",'Mapa final'!$Q$35),"")</f>
        <v/>
      </c>
      <c r="X20" s="42" t="str">
        <f>IF(AND('Mapa final'!$AA$36="Alta",'Mapa final'!$AC$36="Moderado"),CONCATENATE("R5C",'Mapa final'!$Q$36),"")</f>
        <v/>
      </c>
      <c r="Y20" s="42" t="str">
        <f>IF(AND('Mapa final'!$AA$37="Alta",'Mapa final'!$AC$37="Moderado"),CONCATENATE("R5C",'Mapa final'!$Q$37),"")</f>
        <v/>
      </c>
      <c r="Z20" s="42" t="str">
        <f>IF(AND('Mapa final'!$AA$38="Alta",'Mapa final'!$AC$38="Moderado"),CONCATENATE("R5C",'Mapa final'!$Q$38),"")</f>
        <v/>
      </c>
      <c r="AA20" s="38" t="str">
        <f>IF(AND('Mapa final'!$AA$39="Alta",'Mapa final'!$AC$39="Moderado"),CONCATENATE("R5C",'Mapa final'!$Q$39),"")</f>
        <v/>
      </c>
      <c r="AB20" s="36" t="str">
        <f>IF(AND('Mapa final'!$AA$34="Alta",'Mapa final'!$AC$34="Mayor"),CONCATENATE("R5C",'Mapa final'!$Q$34),"")</f>
        <v/>
      </c>
      <c r="AC20" s="37" t="str">
        <f>IF(AND('Mapa final'!$AA$35="Alta",'Mapa final'!$AC$35="Mayor"),CONCATENATE("R5C",'Mapa final'!$Q$35),"")</f>
        <v/>
      </c>
      <c r="AD20" s="42" t="str">
        <f>IF(AND('Mapa final'!$AA$36="Alta",'Mapa final'!$AC$36="Mayor"),CONCATENATE("R5C",'Mapa final'!$Q$36),"")</f>
        <v/>
      </c>
      <c r="AE20" s="42" t="str">
        <f>IF(AND('Mapa final'!$AA$37="Alta",'Mapa final'!$AC$37="Mayor"),CONCATENATE("R5C",'Mapa final'!$Q$37),"")</f>
        <v/>
      </c>
      <c r="AF20" s="42" t="str">
        <f>IF(AND('Mapa final'!$AA$38="Alta",'Mapa final'!$AC$38="Mayor"),CONCATENATE("R5C",'Mapa final'!$Q$38),"")</f>
        <v/>
      </c>
      <c r="AG20" s="38" t="str">
        <f>IF(AND('Mapa final'!$AA$39="Alta",'Mapa final'!$AC$39="Mayor"),CONCATENATE("R5C",'Mapa final'!$Q$39),"")</f>
        <v/>
      </c>
      <c r="AH20" s="39" t="str">
        <f>IF(AND('Mapa final'!$AA$34="Alta",'Mapa final'!$AC$34="Catastrófico"),CONCATENATE("R5C",'Mapa final'!$Q$34),"")</f>
        <v/>
      </c>
      <c r="AI20" s="40" t="str">
        <f>IF(AND('Mapa final'!$AA$35="Alta",'Mapa final'!$AC$35="Catastrófico"),CONCATENATE("R5C",'Mapa final'!$Q$35),"")</f>
        <v/>
      </c>
      <c r="AJ20" s="40" t="str">
        <f>IF(AND('Mapa final'!$AA$36="Alta",'Mapa final'!$AC$36="Catastrófico"),CONCATENATE("R5C",'Mapa final'!$Q$36),"")</f>
        <v/>
      </c>
      <c r="AK20" s="40" t="str">
        <f>IF(AND('Mapa final'!$AA$37="Alta",'Mapa final'!$AC$37="Catastrófico"),CONCATENATE("R5C",'Mapa final'!$Q$37),"")</f>
        <v/>
      </c>
      <c r="AL20" s="40" t="str">
        <f>IF(AND('Mapa final'!$AA$38="Alta",'Mapa final'!$AC$38="Catastrófico"),CONCATENATE("R5C",'Mapa final'!$Q$38),"")</f>
        <v/>
      </c>
      <c r="AM20" s="41" t="str">
        <f>IF(AND('Mapa final'!$AA$39="Alta",'Mapa final'!$AC$39="Catastrófico"),CONCATENATE("R5C",'Mapa final'!$Q$39),"")</f>
        <v/>
      </c>
      <c r="AN20" s="68"/>
      <c r="AO20" s="373"/>
      <c r="AP20" s="374"/>
      <c r="AQ20" s="374"/>
      <c r="AR20" s="374"/>
      <c r="AS20" s="374"/>
      <c r="AT20" s="375"/>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row>
    <row r="21" spans="1:76" ht="15" customHeight="1" x14ac:dyDescent="0.25">
      <c r="A21" s="68"/>
      <c r="B21" s="282"/>
      <c r="C21" s="282"/>
      <c r="D21" s="283"/>
      <c r="E21" s="383"/>
      <c r="F21" s="384"/>
      <c r="G21" s="384"/>
      <c r="H21" s="384"/>
      <c r="I21" s="382"/>
      <c r="J21" s="52" t="str">
        <f>IF(AND('Mapa final'!$AA$40="Alta",'Mapa final'!$AC$40="Leve"),CONCATENATE("R6C",'Mapa final'!$Q$40),"")</f>
        <v/>
      </c>
      <c r="K21" s="53" t="str">
        <f>IF(AND('Mapa final'!$AA$41="Alta",'Mapa final'!$AC$41="Leve"),CONCATENATE("R6C",'Mapa final'!$Q$41),"")</f>
        <v/>
      </c>
      <c r="L21" s="53" t="str">
        <f>IF(AND('Mapa final'!$AA$42="Alta",'Mapa final'!$AC$42="Leve"),CONCATENATE("R6C",'Mapa final'!$Q$42),"")</f>
        <v/>
      </c>
      <c r="M21" s="53" t="str">
        <f>IF(AND('Mapa final'!$AA$43="Alta",'Mapa final'!$AC$43="Leve"),CONCATENATE("R6C",'Mapa final'!$Q$43),"")</f>
        <v/>
      </c>
      <c r="N21" s="53" t="str">
        <f>IF(AND('Mapa final'!$AA$44="Alta",'Mapa final'!$AC$44="Leve"),CONCATENATE("R6C",'Mapa final'!$Q$44),"")</f>
        <v/>
      </c>
      <c r="O21" s="54" t="str">
        <f>IF(AND('Mapa final'!$AA$45="Alta",'Mapa final'!$AC$45="Leve"),CONCATENATE("R6C",'Mapa final'!$Q$45),"")</f>
        <v/>
      </c>
      <c r="P21" s="52" t="str">
        <f>IF(AND('Mapa final'!$AA$40="Alta",'Mapa final'!$AC$40="Menor"),CONCATENATE("R6C",'Mapa final'!$Q$40),"")</f>
        <v/>
      </c>
      <c r="Q21" s="53" t="str">
        <f>IF(AND('Mapa final'!$AA$41="Alta",'Mapa final'!$AC$41="Menor"),CONCATENATE("R6C",'Mapa final'!$Q$41),"")</f>
        <v/>
      </c>
      <c r="R21" s="53" t="str">
        <f>IF(AND('Mapa final'!$AA$42="Alta",'Mapa final'!$AC$42="Menor"),CONCATENATE("R6C",'Mapa final'!$Q$42),"")</f>
        <v/>
      </c>
      <c r="S21" s="53" t="str">
        <f>IF(AND('Mapa final'!$AA$43="Alta",'Mapa final'!$AC$43="Menor"),CONCATENATE("R6C",'Mapa final'!$Q$43),"")</f>
        <v/>
      </c>
      <c r="T21" s="53" t="str">
        <f>IF(AND('Mapa final'!$AA$44="Alta",'Mapa final'!$AC$44="Menor"),CONCATENATE("R6C",'Mapa final'!$Q$44),"")</f>
        <v/>
      </c>
      <c r="U21" s="54" t="str">
        <f>IF(AND('Mapa final'!$AA$45="Alta",'Mapa final'!$AC$45="Menor"),CONCATENATE("R6C",'Mapa final'!$Q$45),"")</f>
        <v/>
      </c>
      <c r="V21" s="36" t="str">
        <f>IF(AND('Mapa final'!$AA$40="Alta",'Mapa final'!$AC$40="Moderado"),CONCATENATE("R6C",'Mapa final'!$Q$40),"")</f>
        <v/>
      </c>
      <c r="W21" s="37" t="str">
        <f>IF(AND('Mapa final'!$AA$41="Alta",'Mapa final'!$AC$41="Moderado"),CONCATENATE("R6C",'Mapa final'!$Q$41),"")</f>
        <v/>
      </c>
      <c r="X21" s="42" t="str">
        <f>IF(AND('Mapa final'!$AA$42="Alta",'Mapa final'!$AC$42="Moderado"),CONCATENATE("R6C",'Mapa final'!$Q$42),"")</f>
        <v/>
      </c>
      <c r="Y21" s="42" t="str">
        <f>IF(AND('Mapa final'!$AA$43="Alta",'Mapa final'!$AC$43="Moderado"),CONCATENATE("R6C",'Mapa final'!$Q$43),"")</f>
        <v/>
      </c>
      <c r="Z21" s="42" t="str">
        <f>IF(AND('Mapa final'!$AA$44="Alta",'Mapa final'!$AC$44="Moderado"),CONCATENATE("R6C",'Mapa final'!$Q$44),"")</f>
        <v/>
      </c>
      <c r="AA21" s="38" t="str">
        <f>IF(AND('Mapa final'!$AA$45="Alta",'Mapa final'!$AC$45="Moderado"),CONCATENATE("R6C",'Mapa final'!$Q$45),"")</f>
        <v/>
      </c>
      <c r="AB21" s="36" t="str">
        <f>IF(AND('Mapa final'!$AA$40="Alta",'Mapa final'!$AC$40="Mayor"),CONCATENATE("R6C",'Mapa final'!$Q$40),"")</f>
        <v/>
      </c>
      <c r="AC21" s="37" t="str">
        <f>IF(AND('Mapa final'!$AA$41="Alta",'Mapa final'!$AC$41="Mayor"),CONCATENATE("R6C",'Mapa final'!$Q$41),"")</f>
        <v/>
      </c>
      <c r="AD21" s="42" t="str">
        <f>IF(AND('Mapa final'!$AA$42="Alta",'Mapa final'!$AC$42="Mayor"),CONCATENATE("R6C",'Mapa final'!$Q$42),"")</f>
        <v/>
      </c>
      <c r="AE21" s="42" t="str">
        <f>IF(AND('Mapa final'!$AA$43="Alta",'Mapa final'!$AC$43="Mayor"),CONCATENATE("R6C",'Mapa final'!$Q$43),"")</f>
        <v/>
      </c>
      <c r="AF21" s="42" t="str">
        <f>IF(AND('Mapa final'!$AA$44="Alta",'Mapa final'!$AC$44="Mayor"),CONCATENATE("R6C",'Mapa final'!$Q$44),"")</f>
        <v/>
      </c>
      <c r="AG21" s="38" t="str">
        <f>IF(AND('Mapa final'!$AA$45="Alta",'Mapa final'!$AC$45="Mayor"),CONCATENATE("R6C",'Mapa final'!$Q$45),"")</f>
        <v/>
      </c>
      <c r="AH21" s="39" t="str">
        <f>IF(AND('Mapa final'!$AA$40="Alta",'Mapa final'!$AC$40="Catastrófico"),CONCATENATE("R6C",'Mapa final'!$Q$40),"")</f>
        <v/>
      </c>
      <c r="AI21" s="40" t="str">
        <f>IF(AND('Mapa final'!$AA$41="Alta",'Mapa final'!$AC$41="Catastrófico"),CONCATENATE("R6C",'Mapa final'!$Q$41),"")</f>
        <v/>
      </c>
      <c r="AJ21" s="40" t="str">
        <f>IF(AND('Mapa final'!$AA$42="Alta",'Mapa final'!$AC$42="Catastrófico"),CONCATENATE("R6C",'Mapa final'!$Q$42),"")</f>
        <v/>
      </c>
      <c r="AK21" s="40" t="str">
        <f>IF(AND('Mapa final'!$AA$43="Alta",'Mapa final'!$AC$43="Catastrófico"),CONCATENATE("R6C",'Mapa final'!$Q$43),"")</f>
        <v/>
      </c>
      <c r="AL21" s="40" t="str">
        <f>IF(AND('Mapa final'!$AA$44="Alta",'Mapa final'!$AC$44="Catastrófico"),CONCATENATE("R6C",'Mapa final'!$Q$44),"")</f>
        <v/>
      </c>
      <c r="AM21" s="41" t="str">
        <f>IF(AND('Mapa final'!$AA$45="Alta",'Mapa final'!$AC$45="Catastrófico"),CONCATENATE("R6C",'Mapa final'!$Q$45),"")</f>
        <v/>
      </c>
      <c r="AN21" s="68"/>
      <c r="AO21" s="373"/>
      <c r="AP21" s="374"/>
      <c r="AQ21" s="374"/>
      <c r="AR21" s="374"/>
      <c r="AS21" s="374"/>
      <c r="AT21" s="375"/>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row>
    <row r="22" spans="1:76" ht="15" customHeight="1" x14ac:dyDescent="0.25">
      <c r="A22" s="68"/>
      <c r="B22" s="282"/>
      <c r="C22" s="282"/>
      <c r="D22" s="283"/>
      <c r="E22" s="383"/>
      <c r="F22" s="384"/>
      <c r="G22" s="384"/>
      <c r="H22" s="384"/>
      <c r="I22" s="382"/>
      <c r="J22" s="52" t="str">
        <f>IF(AND('Mapa final'!$AA$46="Alta",'Mapa final'!$AC$46="Leve"),CONCATENATE("R7C",'Mapa final'!$Q$46),"")</f>
        <v/>
      </c>
      <c r="K22" s="53" t="str">
        <f>IF(AND('Mapa final'!$AA$47="Alta",'Mapa final'!$AC$47="Leve"),CONCATENATE("R7C",'Mapa final'!$Q$47),"")</f>
        <v/>
      </c>
      <c r="L22" s="53" t="str">
        <f>IF(AND('Mapa final'!$AA$48="Alta",'Mapa final'!$AC$48="Leve"),CONCATENATE("R7C",'Mapa final'!$Q$48),"")</f>
        <v/>
      </c>
      <c r="M22" s="53" t="str">
        <f>IF(AND('Mapa final'!$AA$49="Alta",'Mapa final'!$AC$49="Leve"),CONCATENATE("R7C",'Mapa final'!$Q$49),"")</f>
        <v/>
      </c>
      <c r="N22" s="53" t="str">
        <f>IF(AND('Mapa final'!$AA$50="Alta",'Mapa final'!$AC$50="Leve"),CONCATENATE("R7C",'Mapa final'!$Q$50),"")</f>
        <v/>
      </c>
      <c r="O22" s="54" t="str">
        <f>IF(AND('Mapa final'!$AA$51="Alta",'Mapa final'!$AC$51="Leve"),CONCATENATE("R7C",'Mapa final'!$Q$51),"")</f>
        <v/>
      </c>
      <c r="P22" s="52" t="str">
        <f>IF(AND('Mapa final'!$AA$46="Alta",'Mapa final'!$AC$46="Menor"),CONCATENATE("R7C",'Mapa final'!$Q$46),"")</f>
        <v/>
      </c>
      <c r="Q22" s="53" t="str">
        <f>IF(AND('Mapa final'!$AA$47="Alta",'Mapa final'!$AC$47="Menor"),CONCATENATE("R7C",'Mapa final'!$Q$47),"")</f>
        <v/>
      </c>
      <c r="R22" s="53" t="str">
        <f>IF(AND('Mapa final'!$AA$48="Alta",'Mapa final'!$AC$48="Menor"),CONCATENATE("R7C",'Mapa final'!$Q$48),"")</f>
        <v/>
      </c>
      <c r="S22" s="53" t="str">
        <f>IF(AND('Mapa final'!$AA$49="Alta",'Mapa final'!$AC$49="Menor"),CONCATENATE("R7C",'Mapa final'!$Q$49),"")</f>
        <v/>
      </c>
      <c r="T22" s="53" t="str">
        <f>IF(AND('Mapa final'!$AA$50="Alta",'Mapa final'!$AC$50="Menor"),CONCATENATE("R7C",'Mapa final'!$Q$50),"")</f>
        <v/>
      </c>
      <c r="U22" s="54" t="str">
        <f>IF(AND('Mapa final'!$AA$51="Alta",'Mapa final'!$AC$51="Menor"),CONCATENATE("R7C",'Mapa final'!$Q$51),"")</f>
        <v/>
      </c>
      <c r="V22" s="36" t="str">
        <f>IF(AND('Mapa final'!$AA$46="Alta",'Mapa final'!$AC$46="Moderado"),CONCATENATE("R7C",'Mapa final'!$Q$46),"")</f>
        <v/>
      </c>
      <c r="W22" s="37" t="str">
        <f>IF(AND('Mapa final'!$AA$47="Alta",'Mapa final'!$AC$47="Moderado"),CONCATENATE("R7C",'Mapa final'!$Q$47),"")</f>
        <v/>
      </c>
      <c r="X22" s="42" t="str">
        <f>IF(AND('Mapa final'!$AA$48="Alta",'Mapa final'!$AC$48="Moderado"),CONCATENATE("R7C",'Mapa final'!$Q$48),"")</f>
        <v/>
      </c>
      <c r="Y22" s="42" t="str">
        <f>IF(AND('Mapa final'!$AA$49="Alta",'Mapa final'!$AC$49="Moderado"),CONCATENATE("R7C",'Mapa final'!$Q$49),"")</f>
        <v/>
      </c>
      <c r="Z22" s="42" t="str">
        <f>IF(AND('Mapa final'!$AA$50="Alta",'Mapa final'!$AC$50="Moderado"),CONCATENATE("R7C",'Mapa final'!$Q$50),"")</f>
        <v/>
      </c>
      <c r="AA22" s="38" t="str">
        <f>IF(AND('Mapa final'!$AA$51="Alta",'Mapa final'!$AC$51="Moderado"),CONCATENATE("R7C",'Mapa final'!$Q$51),"")</f>
        <v/>
      </c>
      <c r="AB22" s="36" t="str">
        <f>IF(AND('Mapa final'!$AA$46="Alta",'Mapa final'!$AC$46="Mayor"),CONCATENATE("R7C",'Mapa final'!$Q$46),"")</f>
        <v/>
      </c>
      <c r="AC22" s="37" t="str">
        <f>IF(AND('Mapa final'!$AA$47="Alta",'Mapa final'!$AC$47="Mayor"),CONCATENATE("R7C",'Mapa final'!$Q$47),"")</f>
        <v/>
      </c>
      <c r="AD22" s="42" t="str">
        <f>IF(AND('Mapa final'!$AA$48="Alta",'Mapa final'!$AC$48="Mayor"),CONCATENATE("R7C",'Mapa final'!$Q$48),"")</f>
        <v/>
      </c>
      <c r="AE22" s="42" t="str">
        <f>IF(AND('Mapa final'!$AA$49="Alta",'Mapa final'!$AC$49="Mayor"),CONCATENATE("R7C",'Mapa final'!$Q$49),"")</f>
        <v/>
      </c>
      <c r="AF22" s="42" t="str">
        <f>IF(AND('Mapa final'!$AA$50="Alta",'Mapa final'!$AC$50="Mayor"),CONCATENATE("R7C",'Mapa final'!$Q$50),"")</f>
        <v/>
      </c>
      <c r="AG22" s="38" t="str">
        <f>IF(AND('Mapa final'!$AA$51="Alta",'Mapa final'!$AC$51="Mayor"),CONCATENATE("R7C",'Mapa final'!$Q$51),"")</f>
        <v/>
      </c>
      <c r="AH22" s="39" t="str">
        <f>IF(AND('Mapa final'!$AA$46="Alta",'Mapa final'!$AC$46="Catastrófico"),CONCATENATE("R7C",'Mapa final'!$Q$46),"")</f>
        <v/>
      </c>
      <c r="AI22" s="40" t="str">
        <f>IF(AND('Mapa final'!$AA$47="Alta",'Mapa final'!$AC$47="Catastrófico"),CONCATENATE("R7C",'Mapa final'!$Q$47),"")</f>
        <v/>
      </c>
      <c r="AJ22" s="40" t="str">
        <f>IF(AND('Mapa final'!$AA$48="Alta",'Mapa final'!$AC$48="Catastrófico"),CONCATENATE("R7C",'Mapa final'!$Q$48),"")</f>
        <v/>
      </c>
      <c r="AK22" s="40" t="str">
        <f>IF(AND('Mapa final'!$AA$49="Alta",'Mapa final'!$AC$49="Catastrófico"),CONCATENATE("R7C",'Mapa final'!$Q$49),"")</f>
        <v/>
      </c>
      <c r="AL22" s="40" t="str">
        <f>IF(AND('Mapa final'!$AA$50="Alta",'Mapa final'!$AC$50="Catastrófico"),CONCATENATE("R7C",'Mapa final'!$Q$50),"")</f>
        <v/>
      </c>
      <c r="AM22" s="41" t="str">
        <f>IF(AND('Mapa final'!$AA$51="Alta",'Mapa final'!$AC$51="Catastrófico"),CONCATENATE("R7C",'Mapa final'!$Q$51),"")</f>
        <v/>
      </c>
      <c r="AN22" s="68"/>
      <c r="AO22" s="373"/>
      <c r="AP22" s="374"/>
      <c r="AQ22" s="374"/>
      <c r="AR22" s="374"/>
      <c r="AS22" s="374"/>
      <c r="AT22" s="375"/>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row>
    <row r="23" spans="1:76" ht="15" customHeight="1" x14ac:dyDescent="0.25">
      <c r="A23" s="68"/>
      <c r="B23" s="282"/>
      <c r="C23" s="282"/>
      <c r="D23" s="283"/>
      <c r="E23" s="383"/>
      <c r="F23" s="384"/>
      <c r="G23" s="384"/>
      <c r="H23" s="384"/>
      <c r="I23" s="382"/>
      <c r="J23" s="52" t="str">
        <f>IF(AND('Mapa final'!$AA$52="Alta",'Mapa final'!$AC$52="Leve"),CONCATENATE("R8C",'Mapa final'!$Q$52),"")</f>
        <v/>
      </c>
      <c r="K23" s="53" t="str">
        <f>IF(AND('Mapa final'!$AA$53="Alta",'Mapa final'!$AC$53="Leve"),CONCATENATE("R8C",'Mapa final'!$Q$53),"")</f>
        <v/>
      </c>
      <c r="L23" s="53" t="str">
        <f>IF(AND('Mapa final'!$AA$54="Alta",'Mapa final'!$AC$54="Leve"),CONCATENATE("R8C",'Mapa final'!$Q$54),"")</f>
        <v/>
      </c>
      <c r="M23" s="53" t="str">
        <f>IF(AND('Mapa final'!$AA$55="Alta",'Mapa final'!$AC$55="Leve"),CONCATENATE("R8C",'Mapa final'!$Q$55),"")</f>
        <v/>
      </c>
      <c r="N23" s="53" t="str">
        <f>IF(AND('Mapa final'!$AA$56="Alta",'Mapa final'!$AC$56="Leve"),CONCATENATE("R8C",'Mapa final'!$Q$56),"")</f>
        <v/>
      </c>
      <c r="O23" s="54" t="str">
        <f>IF(AND('Mapa final'!$AA$57="Alta",'Mapa final'!$AC$57="Leve"),CONCATENATE("R8C",'Mapa final'!$Q$57),"")</f>
        <v/>
      </c>
      <c r="P23" s="52" t="str">
        <f>IF(AND('Mapa final'!$AA$52="Alta",'Mapa final'!$AC$52="Menor"),CONCATENATE("R8C",'Mapa final'!$Q$52),"")</f>
        <v/>
      </c>
      <c r="Q23" s="53" t="str">
        <f>IF(AND('Mapa final'!$AA$53="Alta",'Mapa final'!$AC$53="Menor"),CONCATENATE("R8C",'Mapa final'!$Q$53),"")</f>
        <v/>
      </c>
      <c r="R23" s="53" t="str">
        <f>IF(AND('Mapa final'!$AA$54="Alta",'Mapa final'!$AC$54="Menor"),CONCATENATE("R8C",'Mapa final'!$Q$54),"")</f>
        <v/>
      </c>
      <c r="S23" s="53" t="str">
        <f>IF(AND('Mapa final'!$AA$55="Alta",'Mapa final'!$AC$55="Menor"),CONCATENATE("R8C",'Mapa final'!$Q$55),"")</f>
        <v/>
      </c>
      <c r="T23" s="53" t="str">
        <f>IF(AND('Mapa final'!$AA$56="Alta",'Mapa final'!$AC$56="Menor"),CONCATENATE("R8C",'Mapa final'!$Q$56),"")</f>
        <v/>
      </c>
      <c r="U23" s="54" t="str">
        <f>IF(AND('Mapa final'!$AA$57="Alta",'Mapa final'!$AC$57="Menor"),CONCATENATE("R8C",'Mapa final'!$Q$57),"")</f>
        <v/>
      </c>
      <c r="V23" s="36" t="str">
        <f>IF(AND('Mapa final'!$AA$52="Alta",'Mapa final'!$AC$52="Moderado"),CONCATENATE("R8C",'Mapa final'!$Q$52),"")</f>
        <v/>
      </c>
      <c r="W23" s="37" t="str">
        <f>IF(AND('Mapa final'!$AA$53="Alta",'Mapa final'!$AC$53="Moderado"),CONCATENATE("R8C",'Mapa final'!$Q$53),"")</f>
        <v/>
      </c>
      <c r="X23" s="42" t="str">
        <f>IF(AND('Mapa final'!$AA$54="Alta",'Mapa final'!$AC$54="Moderado"),CONCATENATE("R8C",'Mapa final'!$Q$54),"")</f>
        <v/>
      </c>
      <c r="Y23" s="42" t="str">
        <f>IF(AND('Mapa final'!$AA$55="Alta",'Mapa final'!$AC$55="Moderado"),CONCATENATE("R8C",'Mapa final'!$Q$55),"")</f>
        <v/>
      </c>
      <c r="Z23" s="42" t="str">
        <f>IF(AND('Mapa final'!$AA$56="Alta",'Mapa final'!$AC$56="Moderado"),CONCATENATE("R8C",'Mapa final'!$Q$56),"")</f>
        <v/>
      </c>
      <c r="AA23" s="38" t="str">
        <f>IF(AND('Mapa final'!$AA$57="Alta",'Mapa final'!$AC$57="Moderado"),CONCATENATE("R8C",'Mapa final'!$Q$57),"")</f>
        <v/>
      </c>
      <c r="AB23" s="36" t="str">
        <f>IF(AND('Mapa final'!$AA$52="Alta",'Mapa final'!$AC$52="Mayor"),CONCATENATE("R8C",'Mapa final'!$Q$52),"")</f>
        <v/>
      </c>
      <c r="AC23" s="37" t="str">
        <f>IF(AND('Mapa final'!$AA$53="Alta",'Mapa final'!$AC$53="Mayor"),CONCATENATE("R8C",'Mapa final'!$Q$53),"")</f>
        <v/>
      </c>
      <c r="AD23" s="42" t="str">
        <f>IF(AND('Mapa final'!$AA$54="Alta",'Mapa final'!$AC$54="Mayor"),CONCATENATE("R8C",'Mapa final'!$Q$54),"")</f>
        <v/>
      </c>
      <c r="AE23" s="42" t="str">
        <f>IF(AND('Mapa final'!$AA$55="Alta",'Mapa final'!$AC$55="Mayor"),CONCATENATE("R8C",'Mapa final'!$Q$55),"")</f>
        <v/>
      </c>
      <c r="AF23" s="42" t="str">
        <f>IF(AND('Mapa final'!$AA$56="Alta",'Mapa final'!$AC$56="Mayor"),CONCATENATE("R8C",'Mapa final'!$Q$56),"")</f>
        <v/>
      </c>
      <c r="AG23" s="38" t="str">
        <f>IF(AND('Mapa final'!$AA$57="Alta",'Mapa final'!$AC$57="Mayor"),CONCATENATE("R8C",'Mapa final'!$Q$57),"")</f>
        <v/>
      </c>
      <c r="AH23" s="39" t="str">
        <f>IF(AND('Mapa final'!$AA$52="Alta",'Mapa final'!$AC$52="Catastrófico"),CONCATENATE("R8C",'Mapa final'!$Q$52),"")</f>
        <v/>
      </c>
      <c r="AI23" s="40" t="str">
        <f>IF(AND('Mapa final'!$AA$53="Alta",'Mapa final'!$AC$53="Catastrófico"),CONCATENATE("R8C",'Mapa final'!$Q$53),"")</f>
        <v/>
      </c>
      <c r="AJ23" s="40" t="str">
        <f>IF(AND('Mapa final'!$AA$54="Alta",'Mapa final'!$AC$54="Catastrófico"),CONCATENATE("R8C",'Mapa final'!$Q$54),"")</f>
        <v/>
      </c>
      <c r="AK23" s="40" t="str">
        <f>IF(AND('Mapa final'!$AA$55="Alta",'Mapa final'!$AC$55="Catastrófico"),CONCATENATE("R8C",'Mapa final'!$Q$55),"")</f>
        <v/>
      </c>
      <c r="AL23" s="40" t="str">
        <f>IF(AND('Mapa final'!$AA$56="Alta",'Mapa final'!$AC$56="Catastrófico"),CONCATENATE("R8C",'Mapa final'!$Q$56),"")</f>
        <v/>
      </c>
      <c r="AM23" s="41" t="str">
        <f>IF(AND('Mapa final'!$AA$57="Alta",'Mapa final'!$AC$57="Catastrófico"),CONCATENATE("R8C",'Mapa final'!$Q$57),"")</f>
        <v/>
      </c>
      <c r="AN23" s="68"/>
      <c r="AO23" s="373"/>
      <c r="AP23" s="374"/>
      <c r="AQ23" s="374"/>
      <c r="AR23" s="374"/>
      <c r="AS23" s="374"/>
      <c r="AT23" s="375"/>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row>
    <row r="24" spans="1:76" ht="15" customHeight="1" x14ac:dyDescent="0.25">
      <c r="A24" s="68"/>
      <c r="B24" s="282"/>
      <c r="C24" s="282"/>
      <c r="D24" s="283"/>
      <c r="E24" s="383"/>
      <c r="F24" s="384"/>
      <c r="G24" s="384"/>
      <c r="H24" s="384"/>
      <c r="I24" s="382"/>
      <c r="J24" s="52" t="str">
        <f>IF(AND('Mapa final'!$AA$58="Alta",'Mapa final'!$AC$58="Leve"),CONCATENATE("R9C",'Mapa final'!$Q$58),"")</f>
        <v/>
      </c>
      <c r="K24" s="53" t="str">
        <f>IF(AND('Mapa final'!$AA$59="Alta",'Mapa final'!$AC$59="Leve"),CONCATENATE("R9C",'Mapa final'!$Q$59),"")</f>
        <v/>
      </c>
      <c r="L24" s="53" t="str">
        <f>IF(AND('Mapa final'!$AA$60="Alta",'Mapa final'!$AC$60="Leve"),CONCATENATE("R9C",'Mapa final'!$Q$60),"")</f>
        <v/>
      </c>
      <c r="M24" s="53" t="str">
        <f>IF(AND('Mapa final'!$AA$61="Alta",'Mapa final'!$AC$61="Leve"),CONCATENATE("R9C",'Mapa final'!$Q$61),"")</f>
        <v/>
      </c>
      <c r="N24" s="53" t="str">
        <f>IF(AND('Mapa final'!$AA$62="Alta",'Mapa final'!$AC$62="Leve"),CONCATENATE("R9C",'Mapa final'!$Q$62),"")</f>
        <v/>
      </c>
      <c r="O24" s="54" t="str">
        <f>IF(AND('Mapa final'!$AA$63="Alta",'Mapa final'!$AC$63="Leve"),CONCATENATE("R9C",'Mapa final'!$Q$63),"")</f>
        <v/>
      </c>
      <c r="P24" s="52" t="str">
        <f>IF(AND('Mapa final'!$AA$58="Alta",'Mapa final'!$AC$58="Menor"),CONCATENATE("R9C",'Mapa final'!$Q$58),"")</f>
        <v/>
      </c>
      <c r="Q24" s="53" t="str">
        <f>IF(AND('Mapa final'!$AA$59="Alta",'Mapa final'!$AC$59="Menor"),CONCATENATE("R9C",'Mapa final'!$Q$59),"")</f>
        <v/>
      </c>
      <c r="R24" s="53" t="str">
        <f>IF(AND('Mapa final'!$AA$60="Alta",'Mapa final'!$AC$60="Menor"),CONCATENATE("R9C",'Mapa final'!$Q$60),"")</f>
        <v/>
      </c>
      <c r="S24" s="53" t="str">
        <f>IF(AND('Mapa final'!$AA$61="Alta",'Mapa final'!$AC$61="Menor"),CONCATENATE("R9C",'Mapa final'!$Q$61),"")</f>
        <v/>
      </c>
      <c r="T24" s="53" t="str">
        <f>IF(AND('Mapa final'!$AA$62="Alta",'Mapa final'!$AC$62="Menor"),CONCATENATE("R9C",'Mapa final'!$Q$62),"")</f>
        <v/>
      </c>
      <c r="U24" s="54" t="str">
        <f>IF(AND('Mapa final'!$AA$63="Alta",'Mapa final'!$AC$63="Menor"),CONCATENATE("R9C",'Mapa final'!$Q$63),"")</f>
        <v/>
      </c>
      <c r="V24" s="36" t="str">
        <f>IF(AND('Mapa final'!$AA$58="Alta",'Mapa final'!$AC$58="Moderado"),CONCATENATE("R9C",'Mapa final'!$Q$58),"")</f>
        <v/>
      </c>
      <c r="W24" s="37" t="str">
        <f>IF(AND('Mapa final'!$AA$59="Alta",'Mapa final'!$AC$59="Moderado"),CONCATENATE("R9C",'Mapa final'!$Q$59),"")</f>
        <v/>
      </c>
      <c r="X24" s="42" t="str">
        <f>IF(AND('Mapa final'!$AA$60="Alta",'Mapa final'!$AC$60="Moderado"),CONCATENATE("R9C",'Mapa final'!$Q$60),"")</f>
        <v/>
      </c>
      <c r="Y24" s="42" t="str">
        <f>IF(AND('Mapa final'!$AA$61="Alta",'Mapa final'!$AC$61="Moderado"),CONCATENATE("R9C",'Mapa final'!$Q$61),"")</f>
        <v/>
      </c>
      <c r="Z24" s="42" t="str">
        <f>IF(AND('Mapa final'!$AA$62="Alta",'Mapa final'!$AC$62="Moderado"),CONCATENATE("R9C",'Mapa final'!$Q$62),"")</f>
        <v/>
      </c>
      <c r="AA24" s="38" t="str">
        <f>IF(AND('Mapa final'!$AA$63="Alta",'Mapa final'!$AC$63="Moderado"),CONCATENATE("R9C",'Mapa final'!$Q$63),"")</f>
        <v/>
      </c>
      <c r="AB24" s="36" t="str">
        <f>IF(AND('Mapa final'!$AA$58="Alta",'Mapa final'!$AC$58="Mayor"),CONCATENATE("R9C",'Mapa final'!$Q$58),"")</f>
        <v/>
      </c>
      <c r="AC24" s="37" t="str">
        <f>IF(AND('Mapa final'!$AA$59="Alta",'Mapa final'!$AC$59="Mayor"),CONCATENATE("R9C",'Mapa final'!$Q$59),"")</f>
        <v/>
      </c>
      <c r="AD24" s="42" t="str">
        <f>IF(AND('Mapa final'!$AA$60="Alta",'Mapa final'!$AC$60="Mayor"),CONCATENATE("R9C",'Mapa final'!$Q$60),"")</f>
        <v/>
      </c>
      <c r="AE24" s="42" t="str">
        <f>IF(AND('Mapa final'!$AA$61="Alta",'Mapa final'!$AC$61="Mayor"),CONCATENATE("R9C",'Mapa final'!$Q$61),"")</f>
        <v/>
      </c>
      <c r="AF24" s="42" t="str">
        <f>IF(AND('Mapa final'!$AA$62="Alta",'Mapa final'!$AC$62="Mayor"),CONCATENATE("R9C",'Mapa final'!$Q$62),"")</f>
        <v/>
      </c>
      <c r="AG24" s="38" t="str">
        <f>IF(AND('Mapa final'!$AA$63="Alta",'Mapa final'!$AC$63="Mayor"),CONCATENATE("R9C",'Mapa final'!$Q$63),"")</f>
        <v/>
      </c>
      <c r="AH24" s="39" t="str">
        <f>IF(AND('Mapa final'!$AA$58="Alta",'Mapa final'!$AC$58="Catastrófico"),CONCATENATE("R9C",'Mapa final'!$Q$58),"")</f>
        <v/>
      </c>
      <c r="AI24" s="40" t="str">
        <f>IF(AND('Mapa final'!$AA$59="Alta",'Mapa final'!$AC$59="Catastrófico"),CONCATENATE("R9C",'Mapa final'!$Q$59),"")</f>
        <v/>
      </c>
      <c r="AJ24" s="40" t="str">
        <f>IF(AND('Mapa final'!$AA$60="Alta",'Mapa final'!$AC$60="Catastrófico"),CONCATENATE("R9C",'Mapa final'!$Q$60),"")</f>
        <v/>
      </c>
      <c r="AK24" s="40" t="str">
        <f>IF(AND('Mapa final'!$AA$61="Alta",'Mapa final'!$AC$61="Catastrófico"),CONCATENATE("R9C",'Mapa final'!$Q$61),"")</f>
        <v/>
      </c>
      <c r="AL24" s="40" t="str">
        <f>IF(AND('Mapa final'!$AA$62="Alta",'Mapa final'!$AC$62="Catastrófico"),CONCATENATE("R9C",'Mapa final'!$Q$62),"")</f>
        <v/>
      </c>
      <c r="AM24" s="41" t="str">
        <f>IF(AND('Mapa final'!$AA$63="Alta",'Mapa final'!$AC$63="Catastrófico"),CONCATENATE("R9C",'Mapa final'!$Q$63),"")</f>
        <v/>
      </c>
      <c r="AN24" s="68"/>
      <c r="AO24" s="373"/>
      <c r="AP24" s="374"/>
      <c r="AQ24" s="374"/>
      <c r="AR24" s="374"/>
      <c r="AS24" s="374"/>
      <c r="AT24" s="375"/>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row>
    <row r="25" spans="1:76" ht="15.75" customHeight="1" thickBot="1" x14ac:dyDescent="0.3">
      <c r="A25" s="68"/>
      <c r="B25" s="282"/>
      <c r="C25" s="282"/>
      <c r="D25" s="283"/>
      <c r="E25" s="385"/>
      <c r="F25" s="386"/>
      <c r="G25" s="386"/>
      <c r="H25" s="386"/>
      <c r="I25" s="386"/>
      <c r="J25" s="55" t="str">
        <f>IF(AND('Mapa final'!$AA$64="Alta",'Mapa final'!$AC$64="Leve"),CONCATENATE("R10C",'Mapa final'!$Q$64),"")</f>
        <v/>
      </c>
      <c r="K25" s="56" t="str">
        <f>IF(AND('Mapa final'!$AA$65="Alta",'Mapa final'!$AC$65="Leve"),CONCATENATE("R10C",'Mapa final'!$Q$65),"")</f>
        <v/>
      </c>
      <c r="L25" s="56" t="str">
        <f>IF(AND('Mapa final'!$AA$66="Alta",'Mapa final'!$AC$66="Leve"),CONCATENATE("R10C",'Mapa final'!$Q$66),"")</f>
        <v/>
      </c>
      <c r="M25" s="56" t="str">
        <f>IF(AND('Mapa final'!$AA$67="Alta",'Mapa final'!$AC$67="Leve"),CONCATENATE("R10C",'Mapa final'!$Q$67),"")</f>
        <v/>
      </c>
      <c r="N25" s="56" t="str">
        <f>IF(AND('Mapa final'!$AA$68="Alta",'Mapa final'!$AC$68="Leve"),CONCATENATE("R10C",'Mapa final'!$Q$68),"")</f>
        <v/>
      </c>
      <c r="O25" s="57" t="str">
        <f>IF(AND('Mapa final'!$AA$69="Alta",'Mapa final'!$AC$69="Leve"),CONCATENATE("R10C",'Mapa final'!$Q$69),"")</f>
        <v/>
      </c>
      <c r="P25" s="55" t="str">
        <f>IF(AND('Mapa final'!$AA$64="Alta",'Mapa final'!$AC$64="Menor"),CONCATENATE("R10C",'Mapa final'!$Q$64),"")</f>
        <v/>
      </c>
      <c r="Q25" s="56" t="str">
        <f>IF(AND('Mapa final'!$AA$65="Alta",'Mapa final'!$AC$65="Menor"),CONCATENATE("R10C",'Mapa final'!$Q$65),"")</f>
        <v/>
      </c>
      <c r="R25" s="56" t="str">
        <f>IF(AND('Mapa final'!$AA$66="Alta",'Mapa final'!$AC$66="Menor"),CONCATENATE("R10C",'Mapa final'!$Q$66),"")</f>
        <v/>
      </c>
      <c r="S25" s="56" t="str">
        <f>IF(AND('Mapa final'!$AA$67="Alta",'Mapa final'!$AC$67="Menor"),CONCATENATE("R10C",'Mapa final'!$Q$67),"")</f>
        <v/>
      </c>
      <c r="T25" s="56" t="str">
        <f>IF(AND('Mapa final'!$AA$68="Alta",'Mapa final'!$AC$68="Menor"),CONCATENATE("R10C",'Mapa final'!$Q$68),"")</f>
        <v/>
      </c>
      <c r="U25" s="57" t="str">
        <f>IF(AND('Mapa final'!$AA$69="Alta",'Mapa final'!$AC$69="Menor"),CONCATENATE("R10C",'Mapa final'!$Q$69),"")</f>
        <v/>
      </c>
      <c r="V25" s="43" t="str">
        <f>IF(AND('Mapa final'!$AA$64="Alta",'Mapa final'!$AC$64="Moderado"),CONCATENATE("R10C",'Mapa final'!$Q$64),"")</f>
        <v/>
      </c>
      <c r="W25" s="44" t="str">
        <f>IF(AND('Mapa final'!$AA$65="Alta",'Mapa final'!$AC$65="Moderado"),CONCATENATE("R10C",'Mapa final'!$Q$65),"")</f>
        <v/>
      </c>
      <c r="X25" s="44" t="str">
        <f>IF(AND('Mapa final'!$AA$66="Alta",'Mapa final'!$AC$66="Moderado"),CONCATENATE("R10C",'Mapa final'!$Q$66),"")</f>
        <v/>
      </c>
      <c r="Y25" s="44" t="str">
        <f>IF(AND('Mapa final'!$AA$67="Alta",'Mapa final'!$AC$67="Moderado"),CONCATENATE("R10C",'Mapa final'!$Q$67),"")</f>
        <v/>
      </c>
      <c r="Z25" s="44" t="str">
        <f>IF(AND('Mapa final'!$AA$68="Alta",'Mapa final'!$AC$68="Moderado"),CONCATENATE("R10C",'Mapa final'!$Q$68),"")</f>
        <v/>
      </c>
      <c r="AA25" s="45" t="str">
        <f>IF(AND('Mapa final'!$AA$69="Alta",'Mapa final'!$AC$69="Moderado"),CONCATENATE("R10C",'Mapa final'!$Q$69),"")</f>
        <v/>
      </c>
      <c r="AB25" s="43" t="str">
        <f>IF(AND('Mapa final'!$AA$64="Alta",'Mapa final'!$AC$64="Mayor"),CONCATENATE("R10C",'Mapa final'!$Q$64),"")</f>
        <v/>
      </c>
      <c r="AC25" s="44" t="str">
        <f>IF(AND('Mapa final'!$AA$65="Alta",'Mapa final'!$AC$65="Mayor"),CONCATENATE("R10C",'Mapa final'!$Q$65),"")</f>
        <v/>
      </c>
      <c r="AD25" s="44" t="str">
        <f>IF(AND('Mapa final'!$AA$66="Alta",'Mapa final'!$AC$66="Mayor"),CONCATENATE("R10C",'Mapa final'!$Q$66),"")</f>
        <v/>
      </c>
      <c r="AE25" s="44" t="str">
        <f>IF(AND('Mapa final'!$AA$67="Alta",'Mapa final'!$AC$67="Mayor"),CONCATENATE("R10C",'Mapa final'!$Q$67),"")</f>
        <v/>
      </c>
      <c r="AF25" s="44" t="str">
        <f>IF(AND('Mapa final'!$AA$68="Alta",'Mapa final'!$AC$68="Mayor"),CONCATENATE("R10C",'Mapa final'!$Q$68),"")</f>
        <v/>
      </c>
      <c r="AG25" s="45" t="str">
        <f>IF(AND('Mapa final'!$AA$69="Alta",'Mapa final'!$AC$69="Mayor"),CONCATENATE("R10C",'Mapa final'!$Q$69),"")</f>
        <v/>
      </c>
      <c r="AH25" s="46" t="str">
        <f>IF(AND('Mapa final'!$AA$64="Alta",'Mapa final'!$AC$64="Catastrófico"),CONCATENATE("R10C",'Mapa final'!$Q$64),"")</f>
        <v/>
      </c>
      <c r="AI25" s="47" t="str">
        <f>IF(AND('Mapa final'!$AA$65="Alta",'Mapa final'!$AC$65="Catastrófico"),CONCATENATE("R10C",'Mapa final'!$Q$65),"")</f>
        <v/>
      </c>
      <c r="AJ25" s="47" t="str">
        <f>IF(AND('Mapa final'!$AA$66="Alta",'Mapa final'!$AC$66="Catastrófico"),CONCATENATE("R10C",'Mapa final'!$Q$66),"")</f>
        <v/>
      </c>
      <c r="AK25" s="47" t="str">
        <f>IF(AND('Mapa final'!$AA$67="Alta",'Mapa final'!$AC$67="Catastrófico"),CONCATENATE("R10C",'Mapa final'!$Q$67),"")</f>
        <v/>
      </c>
      <c r="AL25" s="47" t="str">
        <f>IF(AND('Mapa final'!$AA$68="Alta",'Mapa final'!$AC$68="Catastrófico"),CONCATENATE("R10C",'Mapa final'!$Q$68),"")</f>
        <v/>
      </c>
      <c r="AM25" s="48" t="str">
        <f>IF(AND('Mapa final'!$AA$69="Alta",'Mapa final'!$AC$69="Catastrófico"),CONCATENATE("R10C",'Mapa final'!$Q$69),"")</f>
        <v/>
      </c>
      <c r="AN25" s="68"/>
      <c r="AO25" s="376"/>
      <c r="AP25" s="377"/>
      <c r="AQ25" s="377"/>
      <c r="AR25" s="377"/>
      <c r="AS25" s="377"/>
      <c r="AT25" s="378"/>
      <c r="AU25" s="68"/>
      <c r="AV25" s="68"/>
      <c r="AW25" s="68"/>
      <c r="AX25" s="68"/>
      <c r="AY25" s="68"/>
      <c r="AZ25" s="68"/>
      <c r="BA25" s="68"/>
      <c r="BB25" s="68"/>
      <c r="BC25" s="68"/>
      <c r="BD25" s="68"/>
      <c r="BE25" s="68"/>
      <c r="BF25" s="68"/>
      <c r="BG25" s="68"/>
      <c r="BH25" s="68"/>
      <c r="BI25" s="68"/>
      <c r="BJ25" s="68"/>
      <c r="BK25" s="68"/>
      <c r="BL25" s="68"/>
      <c r="BM25" s="68"/>
      <c r="BN25" s="68"/>
      <c r="BO25" s="68"/>
      <c r="BP25" s="68"/>
      <c r="BQ25" s="68"/>
      <c r="BR25" s="68"/>
      <c r="BS25" s="68"/>
      <c r="BT25" s="68"/>
      <c r="BU25" s="68"/>
      <c r="BV25" s="68"/>
      <c r="BW25" s="68"/>
      <c r="BX25" s="68"/>
    </row>
    <row r="26" spans="1:76" ht="15" customHeight="1" x14ac:dyDescent="0.25">
      <c r="A26" s="68"/>
      <c r="B26" s="282"/>
      <c r="C26" s="282"/>
      <c r="D26" s="283"/>
      <c r="E26" s="379" t="s">
        <v>112</v>
      </c>
      <c r="F26" s="380"/>
      <c r="G26" s="380"/>
      <c r="H26" s="380"/>
      <c r="I26" s="398"/>
      <c r="J26" s="49" t="str">
        <f>IF(AND('Mapa final'!$AA$10="Media",'Mapa final'!$AC$10="Leve"),CONCATENATE("R1C",'Mapa final'!$Q$10),"")</f>
        <v/>
      </c>
      <c r="K26" s="50" t="str">
        <f>IF(AND('Mapa final'!$AA$11="Media",'Mapa final'!$AC$11="Leve"),CONCATENATE("R1C",'Mapa final'!$Q$11),"")</f>
        <v/>
      </c>
      <c r="L26" s="50" t="str">
        <f>IF(AND('Mapa final'!$AA$12="Media",'Mapa final'!$AC$12="Leve"),CONCATENATE("R1C",'Mapa final'!$Q$12),"")</f>
        <v/>
      </c>
      <c r="M26" s="50" t="str">
        <f>IF(AND('Mapa final'!$AA$13="Media",'Mapa final'!$AC$13="Leve"),CONCATENATE("R1C",'Mapa final'!$Q$13),"")</f>
        <v/>
      </c>
      <c r="N26" s="50" t="str">
        <f>IF(AND('Mapa final'!$AA$14="Media",'Mapa final'!$AC$14="Leve"),CONCATENATE("R1C",'Mapa final'!$Q$14),"")</f>
        <v/>
      </c>
      <c r="O26" s="51" t="str">
        <f>IF(AND('Mapa final'!$AA$15="Media",'Mapa final'!$AC$15="Leve"),CONCATENATE("R1C",'Mapa final'!$Q$15),"")</f>
        <v/>
      </c>
      <c r="P26" s="49" t="str">
        <f>IF(AND('Mapa final'!$AA$10="Media",'Mapa final'!$AC$10="Menor"),CONCATENATE("R1C",'Mapa final'!$Q$10),"")</f>
        <v/>
      </c>
      <c r="Q26" s="50" t="str">
        <f>IF(AND('Mapa final'!$AA$11="Media",'Mapa final'!$AC$11="Menor"),CONCATENATE("R1C",'Mapa final'!$Q$11),"")</f>
        <v/>
      </c>
      <c r="R26" s="50" t="str">
        <f>IF(AND('Mapa final'!$AA$12="Media",'Mapa final'!$AC$12="Menor"),CONCATENATE("R1C",'Mapa final'!$Q$12),"")</f>
        <v/>
      </c>
      <c r="S26" s="50" t="str">
        <f>IF(AND('Mapa final'!$AA$13="Media",'Mapa final'!$AC$13="Menor"),CONCATENATE("R1C",'Mapa final'!$Q$13),"")</f>
        <v/>
      </c>
      <c r="T26" s="50" t="str">
        <f>IF(AND('Mapa final'!$AA$14="Media",'Mapa final'!$AC$14="Menor"),CONCATENATE("R1C",'Mapa final'!$Q$14),"")</f>
        <v/>
      </c>
      <c r="U26" s="51" t="str">
        <f>IF(AND('Mapa final'!$AA$15="Media",'Mapa final'!$AC$15="Menor"),CONCATENATE("R1C",'Mapa final'!$Q$15),"")</f>
        <v/>
      </c>
      <c r="V26" s="49" t="str">
        <f>IF(AND('Mapa final'!$AA$10="Media",'Mapa final'!$AC$10="Moderado"),CONCATENATE("R1C",'Mapa final'!$Q$10),"")</f>
        <v/>
      </c>
      <c r="W26" s="50" t="str">
        <f>IF(AND('Mapa final'!$AA$11="Media",'Mapa final'!$AC$11="Moderado"),CONCATENATE("R1C",'Mapa final'!$Q$11),"")</f>
        <v/>
      </c>
      <c r="X26" s="50" t="str">
        <f>IF(AND('Mapa final'!$AA$12="Media",'Mapa final'!$AC$12="Moderado"),CONCATENATE("R1C",'Mapa final'!$Q$12),"")</f>
        <v/>
      </c>
      <c r="Y26" s="50" t="str">
        <f>IF(AND('Mapa final'!$AA$13="Media",'Mapa final'!$AC$13="Moderado"),CONCATENATE("R1C",'Mapa final'!$Q$13),"")</f>
        <v/>
      </c>
      <c r="Z26" s="50" t="str">
        <f>IF(AND('Mapa final'!$AA$14="Media",'Mapa final'!$AC$14="Moderado"),CONCATENATE("R1C",'Mapa final'!$Q$14),"")</f>
        <v/>
      </c>
      <c r="AA26" s="51" t="str">
        <f>IF(AND('Mapa final'!$AA$15="Media",'Mapa final'!$AC$15="Moderado"),CONCATENATE("R1C",'Mapa final'!$Q$15),"")</f>
        <v/>
      </c>
      <c r="AB26" s="30" t="str">
        <f>IF(AND('Mapa final'!$AA$10="Media",'Mapa final'!$AC$10="Mayor"),CONCATENATE("R1C",'Mapa final'!$Q$10),"")</f>
        <v/>
      </c>
      <c r="AC26" s="31" t="str">
        <f>IF(AND('Mapa final'!$AA$11="Media",'Mapa final'!$AC$11="Mayor"),CONCATENATE("R1C",'Mapa final'!$Q$11),"")</f>
        <v/>
      </c>
      <c r="AD26" s="31" t="str">
        <f>IF(AND('Mapa final'!$AA$12="Media",'Mapa final'!$AC$12="Mayor"),CONCATENATE("R1C",'Mapa final'!$Q$12),"")</f>
        <v/>
      </c>
      <c r="AE26" s="31" t="str">
        <f>IF(AND('Mapa final'!$AA$13="Media",'Mapa final'!$AC$13="Mayor"),CONCATENATE("R1C",'Mapa final'!$Q$13),"")</f>
        <v/>
      </c>
      <c r="AF26" s="31" t="str">
        <f>IF(AND('Mapa final'!$AA$14="Media",'Mapa final'!$AC$14="Mayor"),CONCATENATE("R1C",'Mapa final'!$Q$14),"")</f>
        <v/>
      </c>
      <c r="AG26" s="32" t="str">
        <f>IF(AND('Mapa final'!$AA$15="Media",'Mapa final'!$AC$15="Mayor"),CONCATENATE("R1C",'Mapa final'!$Q$15),"")</f>
        <v/>
      </c>
      <c r="AH26" s="33" t="str">
        <f>IF(AND('Mapa final'!$AA$10="Media",'Mapa final'!$AC$10="Catastrófico"),CONCATENATE("R1C",'Mapa final'!$Q$10),"")</f>
        <v/>
      </c>
      <c r="AI26" s="34" t="str">
        <f>IF(AND('Mapa final'!$AA$11="Media",'Mapa final'!$AC$11="Catastrófico"),CONCATENATE("R1C",'Mapa final'!$Q$11),"")</f>
        <v/>
      </c>
      <c r="AJ26" s="34" t="str">
        <f>IF(AND('Mapa final'!$AA$12="Media",'Mapa final'!$AC$12="Catastrófico"),CONCATENATE("R1C",'Mapa final'!$Q$12),"")</f>
        <v/>
      </c>
      <c r="AK26" s="34" t="str">
        <f>IF(AND('Mapa final'!$AA$13="Media",'Mapa final'!$AC$13="Catastrófico"),CONCATENATE("R1C",'Mapa final'!$Q$13),"")</f>
        <v/>
      </c>
      <c r="AL26" s="34" t="str">
        <f>IF(AND('Mapa final'!$AA$14="Media",'Mapa final'!$AC$14="Catastrófico"),CONCATENATE("R1C",'Mapa final'!$Q$14),"")</f>
        <v/>
      </c>
      <c r="AM26" s="35" t="str">
        <f>IF(AND('Mapa final'!$AA$15="Media",'Mapa final'!$AC$15="Catastrófico"),CONCATENATE("R1C",'Mapa final'!$Q$15),"")</f>
        <v/>
      </c>
      <c r="AN26" s="68"/>
      <c r="AO26" s="410" t="s">
        <v>80</v>
      </c>
      <c r="AP26" s="411"/>
      <c r="AQ26" s="411"/>
      <c r="AR26" s="411"/>
      <c r="AS26" s="411"/>
      <c r="AT26" s="412"/>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68"/>
      <c r="BS26" s="68"/>
      <c r="BT26" s="68"/>
      <c r="BU26" s="68"/>
      <c r="BV26" s="68"/>
      <c r="BW26" s="68"/>
      <c r="BX26" s="68"/>
    </row>
    <row r="27" spans="1:76" ht="15" customHeight="1" x14ac:dyDescent="0.25">
      <c r="A27" s="68"/>
      <c r="B27" s="282"/>
      <c r="C27" s="282"/>
      <c r="D27" s="283"/>
      <c r="E27" s="381"/>
      <c r="F27" s="382"/>
      <c r="G27" s="382"/>
      <c r="H27" s="382"/>
      <c r="I27" s="399"/>
      <c r="J27" s="52" t="str">
        <f>IF(AND('Mapa final'!$AA$16="Media",'Mapa final'!$AC$16="Leve"),CONCATENATE("R2C",'Mapa final'!$Q$16),"")</f>
        <v/>
      </c>
      <c r="K27" s="53" t="str">
        <f>IF(AND('Mapa final'!$AA$17="Media",'Mapa final'!$AC$17="Leve"),CONCATENATE("R2C",'Mapa final'!$Q$17),"")</f>
        <v/>
      </c>
      <c r="L27" s="53" t="str">
        <f>IF(AND('Mapa final'!$AA$18="Media",'Mapa final'!$AC$18="Leve"),CONCATENATE("R2C",'Mapa final'!$Q$18),"")</f>
        <v/>
      </c>
      <c r="M27" s="53" t="str">
        <f>IF(AND('Mapa final'!$AA$19="Media",'Mapa final'!$AC$19="Leve"),CONCATENATE("R2C",'Mapa final'!$Q$19),"")</f>
        <v/>
      </c>
      <c r="N27" s="53" t="str">
        <f>IF(AND('Mapa final'!$AA$20="Media",'Mapa final'!$AC$20="Leve"),CONCATENATE("R2C",'Mapa final'!$Q$20),"")</f>
        <v/>
      </c>
      <c r="O27" s="54" t="str">
        <f>IF(AND('Mapa final'!$AA$21="Media",'Mapa final'!$AC$21="Leve"),CONCATENATE("R2C",'Mapa final'!$Q$21),"")</f>
        <v/>
      </c>
      <c r="P27" s="52" t="str">
        <f>IF(AND('Mapa final'!$AA$16="Media",'Mapa final'!$AC$16="Menor"),CONCATENATE("R2C",'Mapa final'!$Q$16),"")</f>
        <v/>
      </c>
      <c r="Q27" s="53" t="str">
        <f>IF(AND('Mapa final'!$AA$17="Media",'Mapa final'!$AC$17="Menor"),CONCATENATE("R2C",'Mapa final'!$Q$17),"")</f>
        <v/>
      </c>
      <c r="R27" s="53" t="str">
        <f>IF(AND('Mapa final'!$AA$18="Media",'Mapa final'!$AC$18="Menor"),CONCATENATE("R2C",'Mapa final'!$Q$18),"")</f>
        <v/>
      </c>
      <c r="S27" s="53" t="str">
        <f>IF(AND('Mapa final'!$AA$19="Media",'Mapa final'!$AC$19="Menor"),CONCATENATE("R2C",'Mapa final'!$Q$19),"")</f>
        <v/>
      </c>
      <c r="T27" s="53" t="str">
        <f>IF(AND('Mapa final'!$AA$20="Media",'Mapa final'!$AC$20="Menor"),CONCATENATE("R2C",'Mapa final'!$Q$20),"")</f>
        <v/>
      </c>
      <c r="U27" s="54" t="str">
        <f>IF(AND('Mapa final'!$AA$21="Media",'Mapa final'!$AC$21="Menor"),CONCATENATE("R2C",'Mapa final'!$Q$21),"")</f>
        <v/>
      </c>
      <c r="V27" s="52" t="str">
        <f>IF(AND('Mapa final'!$AA$16="Media",'Mapa final'!$AC$16="Moderado"),CONCATENATE("R2C",'Mapa final'!$Q$16),"")</f>
        <v/>
      </c>
      <c r="W27" s="53" t="str">
        <f>IF(AND('Mapa final'!$AA$17="Media",'Mapa final'!$AC$17="Moderado"),CONCATENATE("R2C",'Mapa final'!$Q$17),"")</f>
        <v/>
      </c>
      <c r="X27" s="53" t="str">
        <f>IF(AND('Mapa final'!$AA$18="Media",'Mapa final'!$AC$18="Moderado"),CONCATENATE("R2C",'Mapa final'!$Q$18),"")</f>
        <v/>
      </c>
      <c r="Y27" s="53" t="str">
        <f>IF(AND('Mapa final'!$AA$19="Media",'Mapa final'!$AC$19="Moderado"),CONCATENATE("R2C",'Mapa final'!$Q$19),"")</f>
        <v/>
      </c>
      <c r="Z27" s="53" t="str">
        <f>IF(AND('Mapa final'!$AA$20="Media",'Mapa final'!$AC$20="Moderado"),CONCATENATE("R2C",'Mapa final'!$Q$20),"")</f>
        <v/>
      </c>
      <c r="AA27" s="54" t="str">
        <f>IF(AND('Mapa final'!$AA$21="Media",'Mapa final'!$AC$21="Moderado"),CONCATENATE("R2C",'Mapa final'!$Q$21),"")</f>
        <v/>
      </c>
      <c r="AB27" s="36" t="str">
        <f>IF(AND('Mapa final'!$AA$16="Media",'Mapa final'!$AC$16="Mayor"),CONCATENATE("R2C",'Mapa final'!$Q$16),"")</f>
        <v/>
      </c>
      <c r="AC27" s="37" t="str">
        <f>IF(AND('Mapa final'!$AA$17="Media",'Mapa final'!$AC$17="Mayor"),CONCATENATE("R2C",'Mapa final'!$Q$17),"")</f>
        <v/>
      </c>
      <c r="AD27" s="37" t="str">
        <f>IF(AND('Mapa final'!$AA$18="Media",'Mapa final'!$AC$18="Mayor"),CONCATENATE("R2C",'Mapa final'!$Q$18),"")</f>
        <v/>
      </c>
      <c r="AE27" s="37" t="str">
        <f>IF(AND('Mapa final'!$AA$19="Media",'Mapa final'!$AC$19="Mayor"),CONCATENATE("R2C",'Mapa final'!$Q$19),"")</f>
        <v/>
      </c>
      <c r="AF27" s="37" t="str">
        <f>IF(AND('Mapa final'!$AA$20="Media",'Mapa final'!$AC$20="Mayor"),CONCATENATE("R2C",'Mapa final'!$Q$20),"")</f>
        <v/>
      </c>
      <c r="AG27" s="38" t="str">
        <f>IF(AND('Mapa final'!$AA$21="Media",'Mapa final'!$AC$21="Mayor"),CONCATENATE("R2C",'Mapa final'!$Q$21),"")</f>
        <v/>
      </c>
      <c r="AH27" s="39" t="str">
        <f>IF(AND('Mapa final'!$AA$16="Media",'Mapa final'!$AC$16="Catastrófico"),CONCATENATE("R2C",'Mapa final'!$Q$16),"")</f>
        <v/>
      </c>
      <c r="AI27" s="40" t="str">
        <f>IF(AND('Mapa final'!$AA$17="Media",'Mapa final'!$AC$17="Catastrófico"),CONCATENATE("R2C",'Mapa final'!$Q$17),"")</f>
        <v/>
      </c>
      <c r="AJ27" s="40" t="str">
        <f>IF(AND('Mapa final'!$AA$18="Media",'Mapa final'!$AC$18="Catastrófico"),CONCATENATE("R2C",'Mapa final'!$Q$18),"")</f>
        <v/>
      </c>
      <c r="AK27" s="40" t="str">
        <f>IF(AND('Mapa final'!$AA$19="Media",'Mapa final'!$AC$19="Catastrófico"),CONCATENATE("R2C",'Mapa final'!$Q$19),"")</f>
        <v/>
      </c>
      <c r="AL27" s="40" t="str">
        <f>IF(AND('Mapa final'!$AA$20="Media",'Mapa final'!$AC$20="Catastrófico"),CONCATENATE("R2C",'Mapa final'!$Q$20),"")</f>
        <v/>
      </c>
      <c r="AM27" s="41" t="str">
        <f>IF(AND('Mapa final'!$AA$21="Media",'Mapa final'!$AC$21="Catastrófico"),CONCATENATE("R2C",'Mapa final'!$Q$21),"")</f>
        <v/>
      </c>
      <c r="AN27" s="68"/>
      <c r="AO27" s="413"/>
      <c r="AP27" s="414"/>
      <c r="AQ27" s="414"/>
      <c r="AR27" s="414"/>
      <c r="AS27" s="414"/>
      <c r="AT27" s="415"/>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68"/>
      <c r="BS27" s="68"/>
      <c r="BT27" s="68"/>
      <c r="BU27" s="68"/>
      <c r="BV27" s="68"/>
      <c r="BW27" s="68"/>
      <c r="BX27" s="68"/>
    </row>
    <row r="28" spans="1:76" ht="15" customHeight="1" x14ac:dyDescent="0.25">
      <c r="A28" s="68"/>
      <c r="B28" s="282"/>
      <c r="C28" s="282"/>
      <c r="D28" s="283"/>
      <c r="E28" s="383"/>
      <c r="F28" s="384"/>
      <c r="G28" s="384"/>
      <c r="H28" s="384"/>
      <c r="I28" s="399"/>
      <c r="J28" s="52" t="str">
        <f>IF(AND('Mapa final'!$AA$22="Media",'Mapa final'!$AC$22="Leve"),CONCATENATE("R3C",'Mapa final'!$Q$22),"")</f>
        <v/>
      </c>
      <c r="K28" s="53" t="str">
        <f>IF(AND('Mapa final'!$AA$23="Media",'Mapa final'!$AC$23="Leve"),CONCATENATE("R3C",'Mapa final'!$Q$23),"")</f>
        <v/>
      </c>
      <c r="L28" s="53" t="str">
        <f>IF(AND('Mapa final'!$AA$24="Media",'Mapa final'!$AC$24="Leve"),CONCATENATE("R3C",'Mapa final'!$Q$24),"")</f>
        <v/>
      </c>
      <c r="M28" s="53" t="str">
        <f>IF(AND('Mapa final'!$AA$25="Media",'Mapa final'!$AC$25="Leve"),CONCATENATE("R3C",'Mapa final'!$Q$25),"")</f>
        <v/>
      </c>
      <c r="N28" s="53" t="str">
        <f>IF(AND('Mapa final'!$AA$26="Media",'Mapa final'!$AC$26="Leve"),CONCATENATE("R3C",'Mapa final'!$Q$26),"")</f>
        <v/>
      </c>
      <c r="O28" s="54" t="str">
        <f>IF(AND('Mapa final'!$AA$27="Media",'Mapa final'!$AC$27="Leve"),CONCATENATE("R3C",'Mapa final'!$Q$27),"")</f>
        <v/>
      </c>
      <c r="P28" s="52" t="str">
        <f>IF(AND('Mapa final'!$AA$22="Media",'Mapa final'!$AC$22="Menor"),CONCATENATE("R3C",'Mapa final'!$Q$22),"")</f>
        <v/>
      </c>
      <c r="Q28" s="53" t="str">
        <f>IF(AND('Mapa final'!$AA$23="Media",'Mapa final'!$AC$23="Menor"),CONCATENATE("R3C",'Mapa final'!$Q$23),"")</f>
        <v/>
      </c>
      <c r="R28" s="53" t="str">
        <f>IF(AND('Mapa final'!$AA$24="Media",'Mapa final'!$AC$24="Menor"),CONCATENATE("R3C",'Mapa final'!$Q$24),"")</f>
        <v/>
      </c>
      <c r="S28" s="53" t="str">
        <f>IF(AND('Mapa final'!$AA$25="Media",'Mapa final'!$AC$25="Menor"),CONCATENATE("R3C",'Mapa final'!$Q$25),"")</f>
        <v/>
      </c>
      <c r="T28" s="53" t="str">
        <f>IF(AND('Mapa final'!$AA$26="Media",'Mapa final'!$AC$26="Menor"),CONCATENATE("R3C",'Mapa final'!$Q$26),"")</f>
        <v/>
      </c>
      <c r="U28" s="54" t="str">
        <f>IF(AND('Mapa final'!$AA$27="Media",'Mapa final'!$AC$27="Menor"),CONCATENATE("R3C",'Mapa final'!$Q$27),"")</f>
        <v/>
      </c>
      <c r="V28" s="52" t="str">
        <f>IF(AND('Mapa final'!$AA$22="Media",'Mapa final'!$AC$22="Moderado"),CONCATENATE("R3C",'Mapa final'!$Q$22),"")</f>
        <v/>
      </c>
      <c r="W28" s="53" t="str">
        <f>IF(AND('Mapa final'!$AA$23="Media",'Mapa final'!$AC$23="Moderado"),CONCATENATE("R3C",'Mapa final'!$Q$23),"")</f>
        <v/>
      </c>
      <c r="X28" s="53" t="str">
        <f>IF(AND('Mapa final'!$AA$24="Media",'Mapa final'!$AC$24="Moderado"),CONCATENATE("R3C",'Mapa final'!$Q$24),"")</f>
        <v/>
      </c>
      <c r="Y28" s="53" t="str">
        <f>IF(AND('Mapa final'!$AA$25="Media",'Mapa final'!$AC$25="Moderado"),CONCATENATE("R3C",'Mapa final'!$Q$25),"")</f>
        <v/>
      </c>
      <c r="Z28" s="53" t="str">
        <f>IF(AND('Mapa final'!$AA$26="Media",'Mapa final'!$AC$26="Moderado"),CONCATENATE("R3C",'Mapa final'!$Q$26),"")</f>
        <v/>
      </c>
      <c r="AA28" s="54" t="str">
        <f>IF(AND('Mapa final'!$AA$27="Media",'Mapa final'!$AC$27="Moderado"),CONCATENATE("R3C",'Mapa final'!$Q$27),"")</f>
        <v/>
      </c>
      <c r="AB28" s="36" t="str">
        <f>IF(AND('Mapa final'!$AA$22="Media",'Mapa final'!$AC$22="Mayor"),CONCATENATE("R3C",'Mapa final'!$Q$22),"")</f>
        <v/>
      </c>
      <c r="AC28" s="37" t="str">
        <f>IF(AND('Mapa final'!$AA$23="Media",'Mapa final'!$AC$23="Mayor"),CONCATENATE("R3C",'Mapa final'!$Q$23),"")</f>
        <v/>
      </c>
      <c r="AD28" s="37" t="str">
        <f>IF(AND('Mapa final'!$AA$24="Media",'Mapa final'!$AC$24="Mayor"),CONCATENATE("R3C",'Mapa final'!$Q$24),"")</f>
        <v/>
      </c>
      <c r="AE28" s="37" t="str">
        <f>IF(AND('Mapa final'!$AA$25="Media",'Mapa final'!$AC$25="Mayor"),CONCATENATE("R3C",'Mapa final'!$Q$25),"")</f>
        <v/>
      </c>
      <c r="AF28" s="37" t="str">
        <f>IF(AND('Mapa final'!$AA$26="Media",'Mapa final'!$AC$26="Mayor"),CONCATENATE("R3C",'Mapa final'!$Q$26),"")</f>
        <v/>
      </c>
      <c r="AG28" s="38" t="str">
        <f>IF(AND('Mapa final'!$AA$27="Media",'Mapa final'!$AC$27="Mayor"),CONCATENATE("R3C",'Mapa final'!$Q$27),"")</f>
        <v/>
      </c>
      <c r="AH28" s="39" t="str">
        <f>IF(AND('Mapa final'!$AA$22="Media",'Mapa final'!$AC$22="Catastrófico"),CONCATENATE("R3C",'Mapa final'!$Q$22),"")</f>
        <v/>
      </c>
      <c r="AI28" s="40" t="str">
        <f>IF(AND('Mapa final'!$AA$23="Media",'Mapa final'!$AC$23="Catastrófico"),CONCATENATE("R3C",'Mapa final'!$Q$23),"")</f>
        <v/>
      </c>
      <c r="AJ28" s="40" t="str">
        <f>IF(AND('Mapa final'!$AA$24="Media",'Mapa final'!$AC$24="Catastrófico"),CONCATENATE("R3C",'Mapa final'!$Q$24),"")</f>
        <v/>
      </c>
      <c r="AK28" s="40" t="str">
        <f>IF(AND('Mapa final'!$AA$25="Media",'Mapa final'!$AC$25="Catastrófico"),CONCATENATE("R3C",'Mapa final'!$Q$25),"")</f>
        <v/>
      </c>
      <c r="AL28" s="40" t="str">
        <f>IF(AND('Mapa final'!$AA$26="Media",'Mapa final'!$AC$26="Catastrófico"),CONCATENATE("R3C",'Mapa final'!$Q$26),"")</f>
        <v/>
      </c>
      <c r="AM28" s="41" t="str">
        <f>IF(AND('Mapa final'!$AA$27="Media",'Mapa final'!$AC$27="Catastrófico"),CONCATENATE("R3C",'Mapa final'!$Q$27),"")</f>
        <v/>
      </c>
      <c r="AN28" s="68"/>
      <c r="AO28" s="413"/>
      <c r="AP28" s="414"/>
      <c r="AQ28" s="414"/>
      <c r="AR28" s="414"/>
      <c r="AS28" s="414"/>
      <c r="AT28" s="415"/>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68"/>
      <c r="BS28" s="68"/>
      <c r="BT28" s="68"/>
      <c r="BU28" s="68"/>
      <c r="BV28" s="68"/>
      <c r="BW28" s="68"/>
      <c r="BX28" s="68"/>
    </row>
    <row r="29" spans="1:76" ht="15" customHeight="1" x14ac:dyDescent="0.25">
      <c r="A29" s="68"/>
      <c r="B29" s="282"/>
      <c r="C29" s="282"/>
      <c r="D29" s="283"/>
      <c r="E29" s="383"/>
      <c r="F29" s="384"/>
      <c r="G29" s="384"/>
      <c r="H29" s="384"/>
      <c r="I29" s="399"/>
      <c r="J29" s="52" t="str">
        <f>IF(AND('Mapa final'!$AA$28="Media",'Mapa final'!$AC$28="Leve"),CONCATENATE("R4C",'Mapa final'!$Q$28),"")</f>
        <v/>
      </c>
      <c r="K29" s="53" t="str">
        <f>IF(AND('Mapa final'!$AA$29="Media",'Mapa final'!$AC$29="Leve"),CONCATENATE("R4C",'Mapa final'!$Q$29),"")</f>
        <v/>
      </c>
      <c r="L29" s="53" t="str">
        <f>IF(AND('Mapa final'!$AA$30="Media",'Mapa final'!$AC$30="Leve"),CONCATENATE("R4C",'Mapa final'!$Q$30),"")</f>
        <v/>
      </c>
      <c r="M29" s="53" t="str">
        <f>IF(AND('Mapa final'!$AA$31="Media",'Mapa final'!$AC$31="Leve"),CONCATENATE("R4C",'Mapa final'!$Q$31),"")</f>
        <v/>
      </c>
      <c r="N29" s="53" t="str">
        <f>IF(AND('Mapa final'!$AA$32="Media",'Mapa final'!$AC$32="Leve"),CONCATENATE("R4C",'Mapa final'!$Q$32),"")</f>
        <v/>
      </c>
      <c r="O29" s="54" t="str">
        <f>IF(AND('Mapa final'!$AA$33="Media",'Mapa final'!$AC$33="Leve"),CONCATENATE("R4C",'Mapa final'!$Q$33),"")</f>
        <v/>
      </c>
      <c r="P29" s="52" t="str">
        <f>IF(AND('Mapa final'!$AA$28="Media",'Mapa final'!$AC$28="Menor"),CONCATENATE("R4C",'Mapa final'!$Q$28),"")</f>
        <v/>
      </c>
      <c r="Q29" s="53" t="str">
        <f>IF(AND('Mapa final'!$AA$29="Media",'Mapa final'!$AC$29="Menor"),CONCATENATE("R4C",'Mapa final'!$Q$29),"")</f>
        <v/>
      </c>
      <c r="R29" s="53" t="str">
        <f>IF(AND('Mapa final'!$AA$30="Media",'Mapa final'!$AC$30="Menor"),CONCATENATE("R4C",'Mapa final'!$Q$30),"")</f>
        <v/>
      </c>
      <c r="S29" s="53" t="str">
        <f>IF(AND('Mapa final'!$AA$31="Media",'Mapa final'!$AC$31="Menor"),CONCATENATE("R4C",'Mapa final'!$Q$31),"")</f>
        <v/>
      </c>
      <c r="T29" s="53" t="str">
        <f>IF(AND('Mapa final'!$AA$32="Media",'Mapa final'!$AC$32="Menor"),CONCATENATE("R4C",'Mapa final'!$Q$32),"")</f>
        <v/>
      </c>
      <c r="U29" s="54" t="str">
        <f>IF(AND('Mapa final'!$AA$33="Media",'Mapa final'!$AC$33="Menor"),CONCATENATE("R4C",'Mapa final'!$Q$33),"")</f>
        <v/>
      </c>
      <c r="V29" s="52" t="str">
        <f>IF(AND('Mapa final'!$AA$28="Media",'Mapa final'!$AC$28="Moderado"),CONCATENATE("R4C",'Mapa final'!$Q$28),"")</f>
        <v/>
      </c>
      <c r="W29" s="53" t="str">
        <f>IF(AND('Mapa final'!$AA$29="Media",'Mapa final'!$AC$29="Moderado"),CONCATENATE("R4C",'Mapa final'!$Q$29),"")</f>
        <v/>
      </c>
      <c r="X29" s="53" t="str">
        <f>IF(AND('Mapa final'!$AA$30="Media",'Mapa final'!$AC$30="Moderado"),CONCATENATE("R4C",'Mapa final'!$Q$30),"")</f>
        <v/>
      </c>
      <c r="Y29" s="53" t="str">
        <f>IF(AND('Mapa final'!$AA$31="Media",'Mapa final'!$AC$31="Moderado"),CONCATENATE("R4C",'Mapa final'!$Q$31),"")</f>
        <v/>
      </c>
      <c r="Z29" s="53" t="str">
        <f>IF(AND('Mapa final'!$AA$32="Media",'Mapa final'!$AC$32="Moderado"),CONCATENATE("R4C",'Mapa final'!$Q$32),"")</f>
        <v/>
      </c>
      <c r="AA29" s="54" t="str">
        <f>IF(AND('Mapa final'!$AA$33="Media",'Mapa final'!$AC$33="Moderado"),CONCATENATE("R4C",'Mapa final'!$Q$33),"")</f>
        <v/>
      </c>
      <c r="AB29" s="36" t="str">
        <f>IF(AND('Mapa final'!$AA$28="Media",'Mapa final'!$AC$28="Mayor"),CONCATENATE("R4C",'Mapa final'!$Q$28),"")</f>
        <v/>
      </c>
      <c r="AC29" s="37" t="str">
        <f>IF(AND('Mapa final'!$AA$29="Media",'Mapa final'!$AC$29="Mayor"),CONCATENATE("R4C",'Mapa final'!$Q$29),"")</f>
        <v/>
      </c>
      <c r="AD29" s="42" t="str">
        <f>IF(AND('Mapa final'!$AA$30="Media",'Mapa final'!$AC$30="Mayor"),CONCATENATE("R4C",'Mapa final'!$Q$30),"")</f>
        <v/>
      </c>
      <c r="AE29" s="42" t="str">
        <f>IF(AND('Mapa final'!$AA$31="Media",'Mapa final'!$AC$31="Mayor"),CONCATENATE("R4C",'Mapa final'!$Q$31),"")</f>
        <v/>
      </c>
      <c r="AF29" s="42" t="str">
        <f>IF(AND('Mapa final'!$AA$32="Media",'Mapa final'!$AC$32="Mayor"),CONCATENATE("R4C",'Mapa final'!$Q$32),"")</f>
        <v/>
      </c>
      <c r="AG29" s="38" t="str">
        <f>IF(AND('Mapa final'!$AA$33="Media",'Mapa final'!$AC$33="Mayor"),CONCATENATE("R4C",'Mapa final'!$Q$33),"")</f>
        <v/>
      </c>
      <c r="AH29" s="39" t="str">
        <f>IF(AND('Mapa final'!$AA$28="Media",'Mapa final'!$AC$28="Catastrófico"),CONCATENATE("R4C",'Mapa final'!$Q$28),"")</f>
        <v/>
      </c>
      <c r="AI29" s="40" t="str">
        <f>IF(AND('Mapa final'!$AA$29="Media",'Mapa final'!$AC$29="Catastrófico"),CONCATENATE("R4C",'Mapa final'!$Q$29),"")</f>
        <v/>
      </c>
      <c r="AJ29" s="40" t="str">
        <f>IF(AND('Mapa final'!$AA$30="Media",'Mapa final'!$AC$30="Catastrófico"),CONCATENATE("R4C",'Mapa final'!$Q$30),"")</f>
        <v/>
      </c>
      <c r="AK29" s="40" t="str">
        <f>IF(AND('Mapa final'!$AA$31="Media",'Mapa final'!$AC$31="Catastrófico"),CONCATENATE("R4C",'Mapa final'!$Q$31),"")</f>
        <v/>
      </c>
      <c r="AL29" s="40" t="str">
        <f>IF(AND('Mapa final'!$AA$32="Media",'Mapa final'!$AC$32="Catastrófico"),CONCATENATE("R4C",'Mapa final'!$Q$32),"")</f>
        <v/>
      </c>
      <c r="AM29" s="41" t="str">
        <f>IF(AND('Mapa final'!$AA$33="Media",'Mapa final'!$AC$33="Catastrófico"),CONCATENATE("R4C",'Mapa final'!$Q$33),"")</f>
        <v/>
      </c>
      <c r="AN29" s="68"/>
      <c r="AO29" s="413"/>
      <c r="AP29" s="414"/>
      <c r="AQ29" s="414"/>
      <c r="AR29" s="414"/>
      <c r="AS29" s="414"/>
      <c r="AT29" s="415"/>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68"/>
      <c r="BS29" s="68"/>
      <c r="BT29" s="68"/>
      <c r="BU29" s="68"/>
      <c r="BV29" s="68"/>
      <c r="BW29" s="68"/>
      <c r="BX29" s="68"/>
    </row>
    <row r="30" spans="1:76" ht="15" customHeight="1" x14ac:dyDescent="0.25">
      <c r="A30" s="68"/>
      <c r="B30" s="282"/>
      <c r="C30" s="282"/>
      <c r="D30" s="283"/>
      <c r="E30" s="383"/>
      <c r="F30" s="384"/>
      <c r="G30" s="384"/>
      <c r="H30" s="384"/>
      <c r="I30" s="399"/>
      <c r="J30" s="52" t="str">
        <f>IF(AND('Mapa final'!$AA$34="Media",'Mapa final'!$AC$34="Leve"),CONCATENATE("R5C",'Mapa final'!$Q$34),"")</f>
        <v/>
      </c>
      <c r="K30" s="53" t="str">
        <f>IF(AND('Mapa final'!$AA$35="Media",'Mapa final'!$AC$35="Leve"),CONCATENATE("R5C",'Mapa final'!$Q$35),"")</f>
        <v/>
      </c>
      <c r="L30" s="53" t="str">
        <f>IF(AND('Mapa final'!$AA$36="Media",'Mapa final'!$AC$36="Leve"),CONCATENATE("R5C",'Mapa final'!$Q$36),"")</f>
        <v/>
      </c>
      <c r="M30" s="53" t="str">
        <f>IF(AND('Mapa final'!$AA$37="Media",'Mapa final'!$AC$37="Leve"),CONCATENATE("R5C",'Mapa final'!$Q$37),"")</f>
        <v/>
      </c>
      <c r="N30" s="53" t="str">
        <f>IF(AND('Mapa final'!$AA$38="Media",'Mapa final'!$AC$38="Leve"),CONCATENATE("R5C",'Mapa final'!$Q$38),"")</f>
        <v/>
      </c>
      <c r="O30" s="54" t="str">
        <f>IF(AND('Mapa final'!$AA$39="Media",'Mapa final'!$AC$39="Leve"),CONCATENATE("R5C",'Mapa final'!$Q$39),"")</f>
        <v/>
      </c>
      <c r="P30" s="52" t="str">
        <f>IF(AND('Mapa final'!$AA$34="Media",'Mapa final'!$AC$34="Menor"),CONCATENATE("R5C",'Mapa final'!$Q$34),"")</f>
        <v/>
      </c>
      <c r="Q30" s="53" t="str">
        <f>IF(AND('Mapa final'!$AA$35="Media",'Mapa final'!$AC$35="Menor"),CONCATENATE("R5C",'Mapa final'!$Q$35),"")</f>
        <v/>
      </c>
      <c r="R30" s="53" t="str">
        <f>IF(AND('Mapa final'!$AA$36="Media",'Mapa final'!$AC$36="Menor"),CONCATENATE("R5C",'Mapa final'!$Q$36),"")</f>
        <v/>
      </c>
      <c r="S30" s="53" t="str">
        <f>IF(AND('Mapa final'!$AA$37="Media",'Mapa final'!$AC$37="Menor"),CONCATENATE("R5C",'Mapa final'!$Q$37),"")</f>
        <v/>
      </c>
      <c r="T30" s="53" t="str">
        <f>IF(AND('Mapa final'!$AA$38="Media",'Mapa final'!$AC$38="Menor"),CONCATENATE("R5C",'Mapa final'!$Q$38),"")</f>
        <v/>
      </c>
      <c r="U30" s="54" t="str">
        <f>IF(AND('Mapa final'!$AA$39="Media",'Mapa final'!$AC$39="Menor"),CONCATENATE("R5C",'Mapa final'!$Q$39),"")</f>
        <v/>
      </c>
      <c r="V30" s="52" t="str">
        <f>IF(AND('Mapa final'!$AA$34="Media",'Mapa final'!$AC$34="Moderado"),CONCATENATE("R5C",'Mapa final'!$Q$34),"")</f>
        <v/>
      </c>
      <c r="W30" s="53" t="str">
        <f>IF(AND('Mapa final'!$AA$35="Media",'Mapa final'!$AC$35="Moderado"),CONCATENATE("R5C",'Mapa final'!$Q$35),"")</f>
        <v/>
      </c>
      <c r="X30" s="53" t="str">
        <f>IF(AND('Mapa final'!$AA$36="Media",'Mapa final'!$AC$36="Moderado"),CONCATENATE("R5C",'Mapa final'!$Q$36),"")</f>
        <v/>
      </c>
      <c r="Y30" s="53" t="str">
        <f>IF(AND('Mapa final'!$AA$37="Media",'Mapa final'!$AC$37="Moderado"),CONCATENATE("R5C",'Mapa final'!$Q$37),"")</f>
        <v/>
      </c>
      <c r="Z30" s="53" t="str">
        <f>IF(AND('Mapa final'!$AA$38="Media",'Mapa final'!$AC$38="Moderado"),CONCATENATE("R5C",'Mapa final'!$Q$38),"")</f>
        <v/>
      </c>
      <c r="AA30" s="54" t="str">
        <f>IF(AND('Mapa final'!$AA$39="Media",'Mapa final'!$AC$39="Moderado"),CONCATENATE("R5C",'Mapa final'!$Q$39),"")</f>
        <v/>
      </c>
      <c r="AB30" s="36" t="str">
        <f>IF(AND('Mapa final'!$AA$34="Media",'Mapa final'!$AC$34="Mayor"),CONCATENATE("R5C",'Mapa final'!$Q$34),"")</f>
        <v/>
      </c>
      <c r="AC30" s="37" t="str">
        <f>IF(AND('Mapa final'!$AA$35="Media",'Mapa final'!$AC$35="Mayor"),CONCATENATE("R5C",'Mapa final'!$Q$35),"")</f>
        <v/>
      </c>
      <c r="AD30" s="42" t="str">
        <f>IF(AND('Mapa final'!$AA$36="Media",'Mapa final'!$AC$36="Mayor"),CONCATENATE("R5C",'Mapa final'!$Q$36),"")</f>
        <v/>
      </c>
      <c r="AE30" s="42" t="str">
        <f>IF(AND('Mapa final'!$AA$37="Media",'Mapa final'!$AC$37="Mayor"),CONCATENATE("R5C",'Mapa final'!$Q$37),"")</f>
        <v/>
      </c>
      <c r="AF30" s="42" t="str">
        <f>IF(AND('Mapa final'!$AA$38="Media",'Mapa final'!$AC$38="Mayor"),CONCATENATE("R5C",'Mapa final'!$Q$38),"")</f>
        <v/>
      </c>
      <c r="AG30" s="38" t="str">
        <f>IF(AND('Mapa final'!$AA$39="Media",'Mapa final'!$AC$39="Mayor"),CONCATENATE("R5C",'Mapa final'!$Q$39),"")</f>
        <v/>
      </c>
      <c r="AH30" s="39" t="str">
        <f>IF(AND('Mapa final'!$AA$34="Media",'Mapa final'!$AC$34="Catastrófico"),CONCATENATE("R5C",'Mapa final'!$Q$34),"")</f>
        <v/>
      </c>
      <c r="AI30" s="40" t="str">
        <f>IF(AND('Mapa final'!$AA$35="Media",'Mapa final'!$AC$35="Catastrófico"),CONCATENATE("R5C",'Mapa final'!$Q$35),"")</f>
        <v/>
      </c>
      <c r="AJ30" s="40" t="str">
        <f>IF(AND('Mapa final'!$AA$36="Media",'Mapa final'!$AC$36="Catastrófico"),CONCATENATE("R5C",'Mapa final'!$Q$36),"")</f>
        <v/>
      </c>
      <c r="AK30" s="40" t="str">
        <f>IF(AND('Mapa final'!$AA$37="Media",'Mapa final'!$AC$37="Catastrófico"),CONCATENATE("R5C",'Mapa final'!$Q$37),"")</f>
        <v/>
      </c>
      <c r="AL30" s="40" t="str">
        <f>IF(AND('Mapa final'!$AA$38="Media",'Mapa final'!$AC$38="Catastrófico"),CONCATENATE("R5C",'Mapa final'!$Q$38),"")</f>
        <v/>
      </c>
      <c r="AM30" s="41" t="str">
        <f>IF(AND('Mapa final'!$AA$39="Media",'Mapa final'!$AC$39="Catastrófico"),CONCATENATE("R5C",'Mapa final'!$Q$39),"")</f>
        <v/>
      </c>
      <c r="AN30" s="68"/>
      <c r="AO30" s="413"/>
      <c r="AP30" s="414"/>
      <c r="AQ30" s="414"/>
      <c r="AR30" s="414"/>
      <c r="AS30" s="414"/>
      <c r="AT30" s="415"/>
      <c r="AU30" s="68"/>
      <c r="AV30" s="68"/>
      <c r="AW30" s="68"/>
      <c r="AX30" s="68"/>
      <c r="AY30" s="68"/>
      <c r="AZ30" s="68"/>
      <c r="BA30" s="68"/>
      <c r="BB30" s="68"/>
      <c r="BC30" s="68"/>
      <c r="BD30" s="68"/>
      <c r="BE30" s="68"/>
      <c r="BF30" s="68"/>
      <c r="BG30" s="68"/>
      <c r="BH30" s="68"/>
      <c r="BI30" s="68"/>
      <c r="BJ30" s="68"/>
      <c r="BK30" s="68"/>
      <c r="BL30" s="68"/>
      <c r="BM30" s="68"/>
      <c r="BN30" s="68"/>
      <c r="BO30" s="68"/>
      <c r="BP30" s="68"/>
      <c r="BQ30" s="68"/>
      <c r="BR30" s="68"/>
      <c r="BS30" s="68"/>
      <c r="BT30" s="68"/>
      <c r="BU30" s="68"/>
      <c r="BV30" s="68"/>
      <c r="BW30" s="68"/>
      <c r="BX30" s="68"/>
    </row>
    <row r="31" spans="1:76" ht="15" customHeight="1" x14ac:dyDescent="0.25">
      <c r="A31" s="68"/>
      <c r="B31" s="282"/>
      <c r="C31" s="282"/>
      <c r="D31" s="283"/>
      <c r="E31" s="383"/>
      <c r="F31" s="384"/>
      <c r="G31" s="384"/>
      <c r="H31" s="384"/>
      <c r="I31" s="399"/>
      <c r="J31" s="52" t="str">
        <f>IF(AND('Mapa final'!$AA$40="Media",'Mapa final'!$AC$40="Leve"),CONCATENATE("R6C",'Mapa final'!$Q$40),"")</f>
        <v/>
      </c>
      <c r="K31" s="53" t="str">
        <f>IF(AND('Mapa final'!$AA$41="Media",'Mapa final'!$AC$41="Leve"),CONCATENATE("R6C",'Mapa final'!$Q$41),"")</f>
        <v/>
      </c>
      <c r="L31" s="53" t="str">
        <f>IF(AND('Mapa final'!$AA$42="Media",'Mapa final'!$AC$42="Leve"),CONCATENATE("R6C",'Mapa final'!$Q$42),"")</f>
        <v/>
      </c>
      <c r="M31" s="53" t="str">
        <f>IF(AND('Mapa final'!$AA$43="Media",'Mapa final'!$AC$43="Leve"),CONCATENATE("R6C",'Mapa final'!$Q$43),"")</f>
        <v/>
      </c>
      <c r="N31" s="53" t="str">
        <f>IF(AND('Mapa final'!$AA$44="Media",'Mapa final'!$AC$44="Leve"),CONCATENATE("R6C",'Mapa final'!$Q$44),"")</f>
        <v/>
      </c>
      <c r="O31" s="54" t="str">
        <f>IF(AND('Mapa final'!$AA$45="Media",'Mapa final'!$AC$45="Leve"),CONCATENATE("R6C",'Mapa final'!$Q$45),"")</f>
        <v/>
      </c>
      <c r="P31" s="52" t="str">
        <f>IF(AND('Mapa final'!$AA$40="Media",'Mapa final'!$AC$40="Menor"),CONCATENATE("R6C",'Mapa final'!$Q$40),"")</f>
        <v/>
      </c>
      <c r="Q31" s="53" t="str">
        <f>IF(AND('Mapa final'!$AA$41="Media",'Mapa final'!$AC$41="Menor"),CONCATENATE("R6C",'Mapa final'!$Q$41),"")</f>
        <v/>
      </c>
      <c r="R31" s="53" t="str">
        <f>IF(AND('Mapa final'!$AA$42="Media",'Mapa final'!$AC$42="Menor"),CONCATENATE("R6C",'Mapa final'!$Q$42),"")</f>
        <v/>
      </c>
      <c r="S31" s="53" t="str">
        <f>IF(AND('Mapa final'!$AA$43="Media",'Mapa final'!$AC$43="Menor"),CONCATENATE("R6C",'Mapa final'!$Q$43),"")</f>
        <v/>
      </c>
      <c r="T31" s="53" t="str">
        <f>IF(AND('Mapa final'!$AA$44="Media",'Mapa final'!$AC$44="Menor"),CONCATENATE("R6C",'Mapa final'!$Q$44),"")</f>
        <v/>
      </c>
      <c r="U31" s="54" t="str">
        <f>IF(AND('Mapa final'!$AA$45="Media",'Mapa final'!$AC$45="Menor"),CONCATENATE("R6C",'Mapa final'!$Q$45),"")</f>
        <v/>
      </c>
      <c r="V31" s="52" t="str">
        <f>IF(AND('Mapa final'!$AA$40="Media",'Mapa final'!$AC$40="Moderado"),CONCATENATE("R6C",'Mapa final'!$Q$40),"")</f>
        <v/>
      </c>
      <c r="W31" s="53" t="str">
        <f>IF(AND('Mapa final'!$AA$41="Media",'Mapa final'!$AC$41="Moderado"),CONCATENATE("R6C",'Mapa final'!$Q$41),"")</f>
        <v/>
      </c>
      <c r="X31" s="53" t="str">
        <f>IF(AND('Mapa final'!$AA$42="Media",'Mapa final'!$AC$42="Moderado"),CONCATENATE("R6C",'Mapa final'!$Q$42),"")</f>
        <v/>
      </c>
      <c r="Y31" s="53" t="str">
        <f>IF(AND('Mapa final'!$AA$43="Media",'Mapa final'!$AC$43="Moderado"),CONCATENATE("R6C",'Mapa final'!$Q$43),"")</f>
        <v/>
      </c>
      <c r="Z31" s="53" t="str">
        <f>IF(AND('Mapa final'!$AA$44="Media",'Mapa final'!$AC$44="Moderado"),CONCATENATE("R6C",'Mapa final'!$Q$44),"")</f>
        <v/>
      </c>
      <c r="AA31" s="54" t="str">
        <f>IF(AND('Mapa final'!$AA$45="Media",'Mapa final'!$AC$45="Moderado"),CONCATENATE("R6C",'Mapa final'!$Q$45),"")</f>
        <v/>
      </c>
      <c r="AB31" s="36" t="str">
        <f>IF(AND('Mapa final'!$AA$40="Media",'Mapa final'!$AC$40="Mayor"),CONCATENATE("R6C",'Mapa final'!$Q$40),"")</f>
        <v/>
      </c>
      <c r="AC31" s="37" t="str">
        <f>IF(AND('Mapa final'!$AA$41="Media",'Mapa final'!$AC$41="Mayor"),CONCATENATE("R6C",'Mapa final'!$Q$41),"")</f>
        <v/>
      </c>
      <c r="AD31" s="42" t="str">
        <f>IF(AND('Mapa final'!$AA$42="Media",'Mapa final'!$AC$42="Mayor"),CONCATENATE("R6C",'Mapa final'!$Q$42),"")</f>
        <v/>
      </c>
      <c r="AE31" s="42" t="str">
        <f>IF(AND('Mapa final'!$AA$43="Media",'Mapa final'!$AC$43="Mayor"),CONCATENATE("R6C",'Mapa final'!$Q$43),"")</f>
        <v/>
      </c>
      <c r="AF31" s="42" t="str">
        <f>IF(AND('Mapa final'!$AA$44="Media",'Mapa final'!$AC$44="Mayor"),CONCATENATE("R6C",'Mapa final'!$Q$44),"")</f>
        <v/>
      </c>
      <c r="AG31" s="38" t="str">
        <f>IF(AND('Mapa final'!$AA$45="Media",'Mapa final'!$AC$45="Mayor"),CONCATENATE("R6C",'Mapa final'!$Q$45),"")</f>
        <v/>
      </c>
      <c r="AH31" s="39" t="str">
        <f>IF(AND('Mapa final'!$AA$40="Media",'Mapa final'!$AC$40="Catastrófico"),CONCATENATE("R6C",'Mapa final'!$Q$40),"")</f>
        <v/>
      </c>
      <c r="AI31" s="40" t="str">
        <f>IF(AND('Mapa final'!$AA$41="Media",'Mapa final'!$AC$41="Catastrófico"),CONCATENATE("R6C",'Mapa final'!$Q$41),"")</f>
        <v/>
      </c>
      <c r="AJ31" s="40" t="str">
        <f>IF(AND('Mapa final'!$AA$42="Media",'Mapa final'!$AC$42="Catastrófico"),CONCATENATE("R6C",'Mapa final'!$Q$42),"")</f>
        <v/>
      </c>
      <c r="AK31" s="40" t="str">
        <f>IF(AND('Mapa final'!$AA$43="Media",'Mapa final'!$AC$43="Catastrófico"),CONCATENATE("R6C",'Mapa final'!$Q$43),"")</f>
        <v/>
      </c>
      <c r="AL31" s="40" t="str">
        <f>IF(AND('Mapa final'!$AA$44="Media",'Mapa final'!$AC$44="Catastrófico"),CONCATENATE("R6C",'Mapa final'!$Q$44),"")</f>
        <v/>
      </c>
      <c r="AM31" s="41" t="str">
        <f>IF(AND('Mapa final'!$AA$45="Media",'Mapa final'!$AC$45="Catastrófico"),CONCATENATE("R6C",'Mapa final'!$Q$45),"")</f>
        <v/>
      </c>
      <c r="AN31" s="68"/>
      <c r="AO31" s="413"/>
      <c r="AP31" s="414"/>
      <c r="AQ31" s="414"/>
      <c r="AR31" s="414"/>
      <c r="AS31" s="414"/>
      <c r="AT31" s="415"/>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68"/>
      <c r="BS31" s="68"/>
      <c r="BT31" s="68"/>
      <c r="BU31" s="68"/>
      <c r="BV31" s="68"/>
      <c r="BW31" s="68"/>
      <c r="BX31" s="68"/>
    </row>
    <row r="32" spans="1:76" ht="15" customHeight="1" x14ac:dyDescent="0.25">
      <c r="A32" s="68"/>
      <c r="B32" s="282"/>
      <c r="C32" s="282"/>
      <c r="D32" s="283"/>
      <c r="E32" s="383"/>
      <c r="F32" s="384"/>
      <c r="G32" s="384"/>
      <c r="H32" s="384"/>
      <c r="I32" s="399"/>
      <c r="J32" s="52" t="str">
        <f>IF(AND('Mapa final'!$AA$46="Media",'Mapa final'!$AC$46="Leve"),CONCATENATE("R7C",'Mapa final'!$Q$46),"")</f>
        <v/>
      </c>
      <c r="K32" s="53" t="str">
        <f>IF(AND('Mapa final'!$AA$47="Media",'Mapa final'!$AC$47="Leve"),CONCATENATE("R7C",'Mapa final'!$Q$47),"")</f>
        <v/>
      </c>
      <c r="L32" s="53" t="str">
        <f>IF(AND('Mapa final'!$AA$48="Media",'Mapa final'!$AC$48="Leve"),CONCATENATE("R7C",'Mapa final'!$Q$48),"")</f>
        <v/>
      </c>
      <c r="M32" s="53" t="str">
        <f>IF(AND('Mapa final'!$AA$49="Media",'Mapa final'!$AC$49="Leve"),CONCATENATE("R7C",'Mapa final'!$Q$49),"")</f>
        <v/>
      </c>
      <c r="N32" s="53" t="str">
        <f>IF(AND('Mapa final'!$AA$50="Media",'Mapa final'!$AC$50="Leve"),CONCATENATE("R7C",'Mapa final'!$Q$50),"")</f>
        <v/>
      </c>
      <c r="O32" s="54" t="str">
        <f>IF(AND('Mapa final'!$AA$51="Media",'Mapa final'!$AC$51="Leve"),CONCATENATE("R7C",'Mapa final'!$Q$51),"")</f>
        <v/>
      </c>
      <c r="P32" s="52" t="str">
        <f>IF(AND('Mapa final'!$AA$46="Media",'Mapa final'!$AC$46="Menor"),CONCATENATE("R7C",'Mapa final'!$Q$46),"")</f>
        <v/>
      </c>
      <c r="Q32" s="53" t="str">
        <f>IF(AND('Mapa final'!$AA$47="Media",'Mapa final'!$AC$47="Menor"),CONCATENATE("R7C",'Mapa final'!$Q$47),"")</f>
        <v/>
      </c>
      <c r="R32" s="53" t="str">
        <f>IF(AND('Mapa final'!$AA$48="Media",'Mapa final'!$AC$48="Menor"),CONCATENATE("R7C",'Mapa final'!$Q$48),"")</f>
        <v/>
      </c>
      <c r="S32" s="53" t="str">
        <f>IF(AND('Mapa final'!$AA$49="Media",'Mapa final'!$AC$49="Menor"),CONCATENATE("R7C",'Mapa final'!$Q$49),"")</f>
        <v/>
      </c>
      <c r="T32" s="53" t="str">
        <f>IF(AND('Mapa final'!$AA$50="Media",'Mapa final'!$AC$50="Menor"),CONCATENATE("R7C",'Mapa final'!$Q$50),"")</f>
        <v/>
      </c>
      <c r="U32" s="54" t="str">
        <f>IF(AND('Mapa final'!$AA$51="Media",'Mapa final'!$AC$51="Menor"),CONCATENATE("R7C",'Mapa final'!$Q$51),"")</f>
        <v/>
      </c>
      <c r="V32" s="52" t="str">
        <f>IF(AND('Mapa final'!$AA$46="Media",'Mapa final'!$AC$46="Moderado"),CONCATENATE("R7C",'Mapa final'!$Q$46),"")</f>
        <v/>
      </c>
      <c r="W32" s="53" t="str">
        <f>IF(AND('Mapa final'!$AA$47="Media",'Mapa final'!$AC$47="Moderado"),CONCATENATE("R7C",'Mapa final'!$Q$47),"")</f>
        <v/>
      </c>
      <c r="X32" s="53" t="str">
        <f>IF(AND('Mapa final'!$AA$48="Media",'Mapa final'!$AC$48="Moderado"),CONCATENATE("R7C",'Mapa final'!$Q$48),"")</f>
        <v/>
      </c>
      <c r="Y32" s="53" t="str">
        <f>IF(AND('Mapa final'!$AA$49="Media",'Mapa final'!$AC$49="Moderado"),CONCATENATE("R7C",'Mapa final'!$Q$49),"")</f>
        <v/>
      </c>
      <c r="Z32" s="53" t="str">
        <f>IF(AND('Mapa final'!$AA$50="Media",'Mapa final'!$AC$50="Moderado"),CONCATENATE("R7C",'Mapa final'!$Q$50),"")</f>
        <v/>
      </c>
      <c r="AA32" s="54" t="str">
        <f>IF(AND('Mapa final'!$AA$51="Media",'Mapa final'!$AC$51="Moderado"),CONCATENATE("R7C",'Mapa final'!$Q$51),"")</f>
        <v/>
      </c>
      <c r="AB32" s="36" t="str">
        <f>IF(AND('Mapa final'!$AA$46="Media",'Mapa final'!$AC$46="Mayor"),CONCATENATE("R7C",'Mapa final'!$Q$46),"")</f>
        <v/>
      </c>
      <c r="AC32" s="37" t="str">
        <f>IF(AND('Mapa final'!$AA$47="Media",'Mapa final'!$AC$47="Mayor"),CONCATENATE("R7C",'Mapa final'!$Q$47),"")</f>
        <v/>
      </c>
      <c r="AD32" s="42" t="str">
        <f>IF(AND('Mapa final'!$AA$48="Media",'Mapa final'!$AC$48="Mayor"),CONCATENATE("R7C",'Mapa final'!$Q$48),"")</f>
        <v/>
      </c>
      <c r="AE32" s="42" t="str">
        <f>IF(AND('Mapa final'!$AA$49="Media",'Mapa final'!$AC$49="Mayor"),CONCATENATE("R7C",'Mapa final'!$Q$49),"")</f>
        <v/>
      </c>
      <c r="AF32" s="42" t="str">
        <f>IF(AND('Mapa final'!$AA$50="Media",'Mapa final'!$AC$50="Mayor"),CONCATENATE("R7C",'Mapa final'!$Q$50),"")</f>
        <v/>
      </c>
      <c r="AG32" s="38" t="str">
        <f>IF(AND('Mapa final'!$AA$51="Media",'Mapa final'!$AC$51="Mayor"),CONCATENATE("R7C",'Mapa final'!$Q$51),"")</f>
        <v/>
      </c>
      <c r="AH32" s="39" t="str">
        <f>IF(AND('Mapa final'!$AA$46="Media",'Mapa final'!$AC$46="Catastrófico"),CONCATENATE("R7C",'Mapa final'!$Q$46),"")</f>
        <v/>
      </c>
      <c r="AI32" s="40" t="str">
        <f>IF(AND('Mapa final'!$AA$47="Media",'Mapa final'!$AC$47="Catastrófico"),CONCATENATE("R7C",'Mapa final'!$Q$47),"")</f>
        <v/>
      </c>
      <c r="AJ32" s="40" t="str">
        <f>IF(AND('Mapa final'!$AA$48="Media",'Mapa final'!$AC$48="Catastrófico"),CONCATENATE("R7C",'Mapa final'!$Q$48),"")</f>
        <v/>
      </c>
      <c r="AK32" s="40" t="str">
        <f>IF(AND('Mapa final'!$AA$49="Media",'Mapa final'!$AC$49="Catastrófico"),CONCATENATE("R7C",'Mapa final'!$Q$49),"")</f>
        <v/>
      </c>
      <c r="AL32" s="40" t="str">
        <f>IF(AND('Mapa final'!$AA$50="Media",'Mapa final'!$AC$50="Catastrófico"),CONCATENATE("R7C",'Mapa final'!$Q$50),"")</f>
        <v/>
      </c>
      <c r="AM32" s="41" t="str">
        <f>IF(AND('Mapa final'!$AA$51="Media",'Mapa final'!$AC$51="Catastrófico"),CONCATENATE("R7C",'Mapa final'!$Q$51),"")</f>
        <v/>
      </c>
      <c r="AN32" s="68"/>
      <c r="AO32" s="413"/>
      <c r="AP32" s="414"/>
      <c r="AQ32" s="414"/>
      <c r="AR32" s="414"/>
      <c r="AS32" s="414"/>
      <c r="AT32" s="415"/>
      <c r="AU32" s="68"/>
      <c r="AV32" s="68"/>
      <c r="AW32" s="68"/>
      <c r="AX32" s="68"/>
      <c r="AY32" s="68"/>
      <c r="AZ32" s="68"/>
      <c r="BA32" s="68"/>
      <c r="BB32" s="68"/>
      <c r="BC32" s="68"/>
      <c r="BD32" s="68"/>
      <c r="BE32" s="68"/>
      <c r="BF32" s="68"/>
      <c r="BG32" s="68"/>
      <c r="BH32" s="68"/>
      <c r="BI32" s="68"/>
      <c r="BJ32" s="68"/>
      <c r="BK32" s="68"/>
      <c r="BL32" s="68"/>
      <c r="BM32" s="68"/>
      <c r="BN32" s="68"/>
      <c r="BO32" s="68"/>
      <c r="BP32" s="68"/>
      <c r="BQ32" s="68"/>
      <c r="BR32" s="68"/>
      <c r="BS32" s="68"/>
      <c r="BT32" s="68"/>
      <c r="BU32" s="68"/>
      <c r="BV32" s="68"/>
      <c r="BW32" s="68"/>
      <c r="BX32" s="68"/>
    </row>
    <row r="33" spans="1:80" ht="15" customHeight="1" x14ac:dyDescent="0.25">
      <c r="A33" s="68"/>
      <c r="B33" s="282"/>
      <c r="C33" s="282"/>
      <c r="D33" s="283"/>
      <c r="E33" s="383"/>
      <c r="F33" s="384"/>
      <c r="G33" s="384"/>
      <c r="H33" s="384"/>
      <c r="I33" s="399"/>
      <c r="J33" s="52" t="str">
        <f>IF(AND('Mapa final'!$AA$52="Media",'Mapa final'!$AC$52="Leve"),CONCATENATE("R8C",'Mapa final'!$Q$52),"")</f>
        <v/>
      </c>
      <c r="K33" s="53" t="str">
        <f>IF(AND('Mapa final'!$AA$53="Media",'Mapa final'!$AC$53="Leve"),CONCATENATE("R8C",'Mapa final'!$Q$53),"")</f>
        <v/>
      </c>
      <c r="L33" s="53" t="str">
        <f>IF(AND('Mapa final'!$AA$54="Media",'Mapa final'!$AC$54="Leve"),CONCATENATE("R8C",'Mapa final'!$Q$54),"")</f>
        <v/>
      </c>
      <c r="M33" s="53" t="str">
        <f>IF(AND('Mapa final'!$AA$55="Media",'Mapa final'!$AC$55="Leve"),CONCATENATE("R8C",'Mapa final'!$Q$55),"")</f>
        <v/>
      </c>
      <c r="N33" s="53" t="str">
        <f>IF(AND('Mapa final'!$AA$56="Media",'Mapa final'!$AC$56="Leve"),CONCATENATE("R8C",'Mapa final'!$Q$56),"")</f>
        <v/>
      </c>
      <c r="O33" s="54" t="str">
        <f>IF(AND('Mapa final'!$AA$57="Media",'Mapa final'!$AC$57="Leve"),CONCATENATE("R8C",'Mapa final'!$Q$57),"")</f>
        <v/>
      </c>
      <c r="P33" s="52" t="str">
        <f>IF(AND('Mapa final'!$AA$52="Media",'Mapa final'!$AC$52="Menor"),CONCATENATE("R8C",'Mapa final'!$Q$52),"")</f>
        <v/>
      </c>
      <c r="Q33" s="53" t="str">
        <f>IF(AND('Mapa final'!$AA$53="Media",'Mapa final'!$AC$53="Menor"),CONCATENATE("R8C",'Mapa final'!$Q$53),"")</f>
        <v/>
      </c>
      <c r="R33" s="53" t="str">
        <f>IF(AND('Mapa final'!$AA$54="Media",'Mapa final'!$AC$54="Menor"),CONCATENATE("R8C",'Mapa final'!$Q$54),"")</f>
        <v/>
      </c>
      <c r="S33" s="53" t="str">
        <f>IF(AND('Mapa final'!$AA$55="Media",'Mapa final'!$AC$55="Menor"),CONCATENATE("R8C",'Mapa final'!$Q$55),"")</f>
        <v/>
      </c>
      <c r="T33" s="53" t="str">
        <f>IF(AND('Mapa final'!$AA$56="Media",'Mapa final'!$AC$56="Menor"),CONCATENATE("R8C",'Mapa final'!$Q$56),"")</f>
        <v/>
      </c>
      <c r="U33" s="54" t="str">
        <f>IF(AND('Mapa final'!$AA$57="Media",'Mapa final'!$AC$57="Menor"),CONCATENATE("R8C",'Mapa final'!$Q$57),"")</f>
        <v/>
      </c>
      <c r="V33" s="52" t="str">
        <f>IF(AND('Mapa final'!$AA$52="Media",'Mapa final'!$AC$52="Moderado"),CONCATENATE("R8C",'Mapa final'!$Q$52),"")</f>
        <v/>
      </c>
      <c r="W33" s="53" t="str">
        <f>IF(AND('Mapa final'!$AA$53="Media",'Mapa final'!$AC$53="Moderado"),CONCATENATE("R8C",'Mapa final'!$Q$53),"")</f>
        <v/>
      </c>
      <c r="X33" s="53" t="str">
        <f>IF(AND('Mapa final'!$AA$54="Media",'Mapa final'!$AC$54="Moderado"),CONCATENATE("R8C",'Mapa final'!$Q$54),"")</f>
        <v/>
      </c>
      <c r="Y33" s="53" t="str">
        <f>IF(AND('Mapa final'!$AA$55="Media",'Mapa final'!$AC$55="Moderado"),CONCATENATE("R8C",'Mapa final'!$Q$55),"")</f>
        <v/>
      </c>
      <c r="Z33" s="53" t="str">
        <f>IF(AND('Mapa final'!$AA$56="Media",'Mapa final'!$AC$56="Moderado"),CONCATENATE("R8C",'Mapa final'!$Q$56),"")</f>
        <v/>
      </c>
      <c r="AA33" s="54" t="str">
        <f>IF(AND('Mapa final'!$AA$57="Media",'Mapa final'!$AC$57="Moderado"),CONCATENATE("R8C",'Mapa final'!$Q$57),"")</f>
        <v/>
      </c>
      <c r="AB33" s="36" t="str">
        <f>IF(AND('Mapa final'!$AA$52="Media",'Mapa final'!$AC$52="Mayor"),CONCATENATE("R8C",'Mapa final'!$Q$52),"")</f>
        <v/>
      </c>
      <c r="AC33" s="37" t="str">
        <f>IF(AND('Mapa final'!$AA$53="Media",'Mapa final'!$AC$53="Mayor"),CONCATENATE("R8C",'Mapa final'!$Q$53),"")</f>
        <v/>
      </c>
      <c r="AD33" s="42" t="str">
        <f>IF(AND('Mapa final'!$AA$54="Media",'Mapa final'!$AC$54="Mayor"),CONCATENATE("R8C",'Mapa final'!$Q$54),"")</f>
        <v/>
      </c>
      <c r="AE33" s="42" t="str">
        <f>IF(AND('Mapa final'!$AA$55="Media",'Mapa final'!$AC$55="Mayor"),CONCATENATE("R8C",'Mapa final'!$Q$55),"")</f>
        <v/>
      </c>
      <c r="AF33" s="42" t="str">
        <f>IF(AND('Mapa final'!$AA$56="Media",'Mapa final'!$AC$56="Mayor"),CONCATENATE("R8C",'Mapa final'!$Q$56),"")</f>
        <v/>
      </c>
      <c r="AG33" s="38" t="str">
        <f>IF(AND('Mapa final'!$AA$57="Media",'Mapa final'!$AC$57="Mayor"),CONCATENATE("R8C",'Mapa final'!$Q$57),"")</f>
        <v/>
      </c>
      <c r="AH33" s="39" t="str">
        <f>IF(AND('Mapa final'!$AA$52="Media",'Mapa final'!$AC$52="Catastrófico"),CONCATENATE("R8C",'Mapa final'!$Q$52),"")</f>
        <v/>
      </c>
      <c r="AI33" s="40" t="str">
        <f>IF(AND('Mapa final'!$AA$53="Media",'Mapa final'!$AC$53="Catastrófico"),CONCATENATE("R8C",'Mapa final'!$Q$53),"")</f>
        <v/>
      </c>
      <c r="AJ33" s="40" t="str">
        <f>IF(AND('Mapa final'!$AA$54="Media",'Mapa final'!$AC$54="Catastrófico"),CONCATENATE("R8C",'Mapa final'!$Q$54),"")</f>
        <v/>
      </c>
      <c r="AK33" s="40" t="str">
        <f>IF(AND('Mapa final'!$AA$55="Media",'Mapa final'!$AC$55="Catastrófico"),CONCATENATE("R8C",'Mapa final'!$Q$55),"")</f>
        <v/>
      </c>
      <c r="AL33" s="40" t="str">
        <f>IF(AND('Mapa final'!$AA$56="Media",'Mapa final'!$AC$56="Catastrófico"),CONCATENATE("R8C",'Mapa final'!$Q$56),"")</f>
        <v/>
      </c>
      <c r="AM33" s="41" t="str">
        <f>IF(AND('Mapa final'!$AA$57="Media",'Mapa final'!$AC$57="Catastrófico"),CONCATENATE("R8C",'Mapa final'!$Q$57),"")</f>
        <v/>
      </c>
      <c r="AN33" s="68"/>
      <c r="AO33" s="413"/>
      <c r="AP33" s="414"/>
      <c r="AQ33" s="414"/>
      <c r="AR33" s="414"/>
      <c r="AS33" s="414"/>
      <c r="AT33" s="415"/>
      <c r="AU33" s="68"/>
      <c r="AV33" s="68"/>
      <c r="AW33" s="68"/>
      <c r="AX33" s="68"/>
      <c r="AY33" s="68"/>
      <c r="AZ33" s="68"/>
      <c r="BA33" s="68"/>
      <c r="BB33" s="68"/>
      <c r="BC33" s="68"/>
      <c r="BD33" s="68"/>
      <c r="BE33" s="68"/>
      <c r="BF33" s="68"/>
      <c r="BG33" s="68"/>
      <c r="BH33" s="68"/>
      <c r="BI33" s="68"/>
      <c r="BJ33" s="68"/>
      <c r="BK33" s="68"/>
      <c r="BL33" s="68"/>
      <c r="BM33" s="68"/>
      <c r="BN33" s="68"/>
      <c r="BO33" s="68"/>
      <c r="BP33" s="68"/>
      <c r="BQ33" s="68"/>
      <c r="BR33" s="68"/>
      <c r="BS33" s="68"/>
      <c r="BT33" s="68"/>
      <c r="BU33" s="68"/>
      <c r="BV33" s="68"/>
      <c r="BW33" s="68"/>
      <c r="BX33" s="68"/>
    </row>
    <row r="34" spans="1:80" ht="15" customHeight="1" x14ac:dyDescent="0.25">
      <c r="A34" s="68"/>
      <c r="B34" s="282"/>
      <c r="C34" s="282"/>
      <c r="D34" s="283"/>
      <c r="E34" s="383"/>
      <c r="F34" s="384"/>
      <c r="G34" s="384"/>
      <c r="H34" s="384"/>
      <c r="I34" s="399"/>
      <c r="J34" s="52" t="str">
        <f>IF(AND('Mapa final'!$AA$58="Media",'Mapa final'!$AC$58="Leve"),CONCATENATE("R9C",'Mapa final'!$Q$58),"")</f>
        <v/>
      </c>
      <c r="K34" s="53" t="str">
        <f>IF(AND('Mapa final'!$AA$59="Media",'Mapa final'!$AC$59="Leve"),CONCATENATE("R9C",'Mapa final'!$Q$59),"")</f>
        <v/>
      </c>
      <c r="L34" s="53" t="str">
        <f>IF(AND('Mapa final'!$AA$60="Media",'Mapa final'!$AC$60="Leve"),CONCATENATE("R9C",'Mapa final'!$Q$60),"")</f>
        <v/>
      </c>
      <c r="M34" s="53" t="str">
        <f>IF(AND('Mapa final'!$AA$61="Media",'Mapa final'!$AC$61="Leve"),CONCATENATE("R9C",'Mapa final'!$Q$61),"")</f>
        <v/>
      </c>
      <c r="N34" s="53" t="str">
        <f>IF(AND('Mapa final'!$AA$62="Media",'Mapa final'!$AC$62="Leve"),CONCATENATE("R9C",'Mapa final'!$Q$62),"")</f>
        <v/>
      </c>
      <c r="O34" s="54" t="str">
        <f>IF(AND('Mapa final'!$AA$63="Media",'Mapa final'!$AC$63="Leve"),CONCATENATE("R9C",'Mapa final'!$Q$63),"")</f>
        <v/>
      </c>
      <c r="P34" s="52" t="str">
        <f>IF(AND('Mapa final'!$AA$58="Media",'Mapa final'!$AC$58="Menor"),CONCATENATE("R9C",'Mapa final'!$Q$58),"")</f>
        <v/>
      </c>
      <c r="Q34" s="53" t="str">
        <f>IF(AND('Mapa final'!$AA$59="Media",'Mapa final'!$AC$59="Menor"),CONCATENATE("R9C",'Mapa final'!$Q$59),"")</f>
        <v/>
      </c>
      <c r="R34" s="53" t="str">
        <f>IF(AND('Mapa final'!$AA$60="Media",'Mapa final'!$AC$60="Menor"),CONCATENATE("R9C",'Mapa final'!$Q$60),"")</f>
        <v/>
      </c>
      <c r="S34" s="53" t="str">
        <f>IF(AND('Mapa final'!$AA$61="Media",'Mapa final'!$AC$61="Menor"),CONCATENATE("R9C",'Mapa final'!$Q$61),"")</f>
        <v/>
      </c>
      <c r="T34" s="53" t="str">
        <f>IF(AND('Mapa final'!$AA$62="Media",'Mapa final'!$AC$62="Menor"),CONCATENATE("R9C",'Mapa final'!$Q$62),"")</f>
        <v/>
      </c>
      <c r="U34" s="54" t="str">
        <f>IF(AND('Mapa final'!$AA$63="Media",'Mapa final'!$AC$63="Menor"),CONCATENATE("R9C",'Mapa final'!$Q$63),"")</f>
        <v/>
      </c>
      <c r="V34" s="52" t="str">
        <f>IF(AND('Mapa final'!$AA$58="Media",'Mapa final'!$AC$58="Moderado"),CONCATENATE("R9C",'Mapa final'!$Q$58),"")</f>
        <v/>
      </c>
      <c r="W34" s="53" t="str">
        <f>IF(AND('Mapa final'!$AA$59="Media",'Mapa final'!$AC$59="Moderado"),CONCATENATE("R9C",'Mapa final'!$Q$59),"")</f>
        <v/>
      </c>
      <c r="X34" s="53" t="str">
        <f>IF(AND('Mapa final'!$AA$60="Media",'Mapa final'!$AC$60="Moderado"),CONCATENATE("R9C",'Mapa final'!$Q$60),"")</f>
        <v/>
      </c>
      <c r="Y34" s="53" t="str">
        <f>IF(AND('Mapa final'!$AA$61="Media",'Mapa final'!$AC$61="Moderado"),CONCATENATE("R9C",'Mapa final'!$Q$61),"")</f>
        <v/>
      </c>
      <c r="Z34" s="53" t="str">
        <f>IF(AND('Mapa final'!$AA$62="Media",'Mapa final'!$AC$62="Moderado"),CONCATENATE("R9C",'Mapa final'!$Q$62),"")</f>
        <v/>
      </c>
      <c r="AA34" s="54" t="str">
        <f>IF(AND('Mapa final'!$AA$63="Media",'Mapa final'!$AC$63="Moderado"),CONCATENATE("R9C",'Mapa final'!$Q$63),"")</f>
        <v/>
      </c>
      <c r="AB34" s="36" t="str">
        <f>IF(AND('Mapa final'!$AA$58="Media",'Mapa final'!$AC$58="Mayor"),CONCATENATE("R9C",'Mapa final'!$Q$58),"")</f>
        <v/>
      </c>
      <c r="AC34" s="37" t="str">
        <f>IF(AND('Mapa final'!$AA$59="Media",'Mapa final'!$AC$59="Mayor"),CONCATENATE("R9C",'Mapa final'!$Q$59),"")</f>
        <v/>
      </c>
      <c r="AD34" s="42" t="str">
        <f>IF(AND('Mapa final'!$AA$60="Media",'Mapa final'!$AC$60="Mayor"),CONCATENATE("R9C",'Mapa final'!$Q$60),"")</f>
        <v/>
      </c>
      <c r="AE34" s="42" t="str">
        <f>IF(AND('Mapa final'!$AA$61="Media",'Mapa final'!$AC$61="Mayor"),CONCATENATE("R9C",'Mapa final'!$Q$61),"")</f>
        <v/>
      </c>
      <c r="AF34" s="42" t="str">
        <f>IF(AND('Mapa final'!$AA$62="Media",'Mapa final'!$AC$62="Mayor"),CONCATENATE("R9C",'Mapa final'!$Q$62),"")</f>
        <v/>
      </c>
      <c r="AG34" s="38" t="str">
        <f>IF(AND('Mapa final'!$AA$63="Media",'Mapa final'!$AC$63="Mayor"),CONCATENATE("R9C",'Mapa final'!$Q$63),"")</f>
        <v/>
      </c>
      <c r="AH34" s="39" t="str">
        <f>IF(AND('Mapa final'!$AA$58="Media",'Mapa final'!$AC$58="Catastrófico"),CONCATENATE("R9C",'Mapa final'!$Q$58),"")</f>
        <v/>
      </c>
      <c r="AI34" s="40" t="str">
        <f>IF(AND('Mapa final'!$AA$59="Media",'Mapa final'!$AC$59="Catastrófico"),CONCATENATE("R9C",'Mapa final'!$Q$59),"")</f>
        <v/>
      </c>
      <c r="AJ34" s="40" t="str">
        <f>IF(AND('Mapa final'!$AA$60="Media",'Mapa final'!$AC$60="Catastrófico"),CONCATENATE("R9C",'Mapa final'!$Q$60),"")</f>
        <v/>
      </c>
      <c r="AK34" s="40" t="str">
        <f>IF(AND('Mapa final'!$AA$61="Media",'Mapa final'!$AC$61="Catastrófico"),CONCATENATE("R9C",'Mapa final'!$Q$61),"")</f>
        <v/>
      </c>
      <c r="AL34" s="40" t="str">
        <f>IF(AND('Mapa final'!$AA$62="Media",'Mapa final'!$AC$62="Catastrófico"),CONCATENATE("R9C",'Mapa final'!$Q$62),"")</f>
        <v/>
      </c>
      <c r="AM34" s="41" t="str">
        <f>IF(AND('Mapa final'!$AA$63="Media",'Mapa final'!$AC$63="Catastrófico"),CONCATENATE("R9C",'Mapa final'!$Q$63),"")</f>
        <v/>
      </c>
      <c r="AN34" s="68"/>
      <c r="AO34" s="413"/>
      <c r="AP34" s="414"/>
      <c r="AQ34" s="414"/>
      <c r="AR34" s="414"/>
      <c r="AS34" s="414"/>
      <c r="AT34" s="415"/>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row>
    <row r="35" spans="1:80" ht="15.75" customHeight="1" thickBot="1" x14ac:dyDescent="0.3">
      <c r="A35" s="68"/>
      <c r="B35" s="282"/>
      <c r="C35" s="282"/>
      <c r="D35" s="283"/>
      <c r="E35" s="385"/>
      <c r="F35" s="386"/>
      <c r="G35" s="386"/>
      <c r="H35" s="386"/>
      <c r="I35" s="400"/>
      <c r="J35" s="52" t="str">
        <f>IF(AND('Mapa final'!$AA$64="Media",'Mapa final'!$AC$64="Leve"),CONCATENATE("R10C",'Mapa final'!$Q$64),"")</f>
        <v/>
      </c>
      <c r="K35" s="53" t="str">
        <f>IF(AND('Mapa final'!$AA$65="Media",'Mapa final'!$AC$65="Leve"),CONCATENATE("R10C",'Mapa final'!$Q$65),"")</f>
        <v/>
      </c>
      <c r="L35" s="53" t="str">
        <f>IF(AND('Mapa final'!$AA$66="Media",'Mapa final'!$AC$66="Leve"),CONCATENATE("R10C",'Mapa final'!$Q$66),"")</f>
        <v/>
      </c>
      <c r="M35" s="53" t="str">
        <f>IF(AND('Mapa final'!$AA$67="Media",'Mapa final'!$AC$67="Leve"),CONCATENATE("R10C",'Mapa final'!$Q$67),"")</f>
        <v/>
      </c>
      <c r="N35" s="53" t="str">
        <f>IF(AND('Mapa final'!$AA$68="Media",'Mapa final'!$AC$68="Leve"),CONCATENATE("R10C",'Mapa final'!$Q$68),"")</f>
        <v/>
      </c>
      <c r="O35" s="54" t="str">
        <f>IF(AND('Mapa final'!$AA$69="Media",'Mapa final'!$AC$69="Leve"),CONCATENATE("R10C",'Mapa final'!$Q$69),"")</f>
        <v/>
      </c>
      <c r="P35" s="52" t="str">
        <f>IF(AND('Mapa final'!$AA$64="Media",'Mapa final'!$AC$64="Menor"),CONCATENATE("R10C",'Mapa final'!$Q$64),"")</f>
        <v/>
      </c>
      <c r="Q35" s="53" t="str">
        <f>IF(AND('Mapa final'!$AA$65="Media",'Mapa final'!$AC$65="Menor"),CONCATENATE("R10C",'Mapa final'!$Q$65),"")</f>
        <v/>
      </c>
      <c r="R35" s="53" t="str">
        <f>IF(AND('Mapa final'!$AA$66="Media",'Mapa final'!$AC$66="Menor"),CONCATENATE("R10C",'Mapa final'!$Q$66),"")</f>
        <v/>
      </c>
      <c r="S35" s="53" t="str">
        <f>IF(AND('Mapa final'!$AA$67="Media",'Mapa final'!$AC$67="Menor"),CONCATENATE("R10C",'Mapa final'!$Q$67),"")</f>
        <v/>
      </c>
      <c r="T35" s="53" t="str">
        <f>IF(AND('Mapa final'!$AA$68="Media",'Mapa final'!$AC$68="Menor"),CONCATENATE("R10C",'Mapa final'!$Q$68),"")</f>
        <v/>
      </c>
      <c r="U35" s="54" t="str">
        <f>IF(AND('Mapa final'!$AA$69="Media",'Mapa final'!$AC$69="Menor"),CONCATENATE("R10C",'Mapa final'!$Q$69),"")</f>
        <v/>
      </c>
      <c r="V35" s="52" t="str">
        <f>IF(AND('Mapa final'!$AA$64="Media",'Mapa final'!$AC$64="Moderado"),CONCATENATE("R10C",'Mapa final'!$Q$64),"")</f>
        <v/>
      </c>
      <c r="W35" s="53" t="str">
        <f>IF(AND('Mapa final'!$AA$65="Media",'Mapa final'!$AC$65="Moderado"),CONCATENATE("R10C",'Mapa final'!$Q$65),"")</f>
        <v/>
      </c>
      <c r="X35" s="53" t="str">
        <f>IF(AND('Mapa final'!$AA$66="Media",'Mapa final'!$AC$66="Moderado"),CONCATENATE("R10C",'Mapa final'!$Q$66),"")</f>
        <v/>
      </c>
      <c r="Y35" s="53" t="str">
        <f>IF(AND('Mapa final'!$AA$67="Media",'Mapa final'!$AC$67="Moderado"),CONCATENATE("R10C",'Mapa final'!$Q$67),"")</f>
        <v/>
      </c>
      <c r="Z35" s="53" t="str">
        <f>IF(AND('Mapa final'!$AA$68="Media",'Mapa final'!$AC$68="Moderado"),CONCATENATE("R10C",'Mapa final'!$Q$68),"")</f>
        <v/>
      </c>
      <c r="AA35" s="54" t="str">
        <f>IF(AND('Mapa final'!$AA$69="Media",'Mapa final'!$AC$69="Moderado"),CONCATENATE("R10C",'Mapa final'!$Q$69),"")</f>
        <v/>
      </c>
      <c r="AB35" s="43" t="str">
        <f>IF(AND('Mapa final'!$AA$64="Media",'Mapa final'!$AC$64="Mayor"),CONCATENATE("R10C",'Mapa final'!$Q$64),"")</f>
        <v/>
      </c>
      <c r="AC35" s="44" t="str">
        <f>IF(AND('Mapa final'!$AA$65="Media",'Mapa final'!$AC$65="Mayor"),CONCATENATE("R10C",'Mapa final'!$Q$65),"")</f>
        <v/>
      </c>
      <c r="AD35" s="44" t="str">
        <f>IF(AND('Mapa final'!$AA$66="Media",'Mapa final'!$AC$66="Mayor"),CONCATENATE("R10C",'Mapa final'!$Q$66),"")</f>
        <v/>
      </c>
      <c r="AE35" s="44" t="str">
        <f>IF(AND('Mapa final'!$AA$67="Media",'Mapa final'!$AC$67="Mayor"),CONCATENATE("R10C",'Mapa final'!$Q$67),"")</f>
        <v/>
      </c>
      <c r="AF35" s="44" t="str">
        <f>IF(AND('Mapa final'!$AA$68="Media",'Mapa final'!$AC$68="Mayor"),CONCATENATE("R10C",'Mapa final'!$Q$68),"")</f>
        <v/>
      </c>
      <c r="AG35" s="45" t="str">
        <f>IF(AND('Mapa final'!$AA$69="Media",'Mapa final'!$AC$69="Mayor"),CONCATENATE("R10C",'Mapa final'!$Q$69),"")</f>
        <v/>
      </c>
      <c r="AH35" s="46" t="str">
        <f>IF(AND('Mapa final'!$AA$64="Media",'Mapa final'!$AC$64="Catastrófico"),CONCATENATE("R10C",'Mapa final'!$Q$64),"")</f>
        <v/>
      </c>
      <c r="AI35" s="47" t="str">
        <f>IF(AND('Mapa final'!$AA$65="Media",'Mapa final'!$AC$65="Catastrófico"),CONCATENATE("R10C",'Mapa final'!$Q$65),"")</f>
        <v/>
      </c>
      <c r="AJ35" s="47" t="str">
        <f>IF(AND('Mapa final'!$AA$66="Media",'Mapa final'!$AC$66="Catastrófico"),CONCATENATE("R10C",'Mapa final'!$Q$66),"")</f>
        <v/>
      </c>
      <c r="AK35" s="47" t="str">
        <f>IF(AND('Mapa final'!$AA$67="Media",'Mapa final'!$AC$67="Catastrófico"),CONCATENATE("R10C",'Mapa final'!$Q$67),"")</f>
        <v/>
      </c>
      <c r="AL35" s="47" t="str">
        <f>IF(AND('Mapa final'!$AA$68="Media",'Mapa final'!$AC$68="Catastrófico"),CONCATENATE("R10C",'Mapa final'!$Q$68),"")</f>
        <v/>
      </c>
      <c r="AM35" s="48" t="str">
        <f>IF(AND('Mapa final'!$AA$69="Media",'Mapa final'!$AC$69="Catastrófico"),CONCATENATE("R10C",'Mapa final'!$Q$69),"")</f>
        <v/>
      </c>
      <c r="AN35" s="68"/>
      <c r="AO35" s="416"/>
      <c r="AP35" s="417"/>
      <c r="AQ35" s="417"/>
      <c r="AR35" s="417"/>
      <c r="AS35" s="417"/>
      <c r="AT35" s="418"/>
      <c r="AU35" s="68"/>
      <c r="AV35" s="68"/>
      <c r="AW35" s="68"/>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row>
    <row r="36" spans="1:80" ht="15" customHeight="1" x14ac:dyDescent="0.25">
      <c r="A36" s="68"/>
      <c r="B36" s="282"/>
      <c r="C36" s="282"/>
      <c r="D36" s="283"/>
      <c r="E36" s="379" t="s">
        <v>109</v>
      </c>
      <c r="F36" s="380"/>
      <c r="G36" s="380"/>
      <c r="H36" s="380"/>
      <c r="I36" s="380"/>
      <c r="J36" s="58" t="str">
        <f>IF(AND('Mapa final'!$AA$10="Baja",'Mapa final'!$AC$10="Leve"),CONCATENATE("R1C",'Mapa final'!$Q$10),"")</f>
        <v/>
      </c>
      <c r="K36" s="59" t="str">
        <f>IF(AND('Mapa final'!$AA$11="Baja",'Mapa final'!$AC$11="Leve"),CONCATENATE("R1C",'Mapa final'!$Q$11),"")</f>
        <v/>
      </c>
      <c r="L36" s="59" t="str">
        <f>IF(AND('Mapa final'!$AA$12="Baja",'Mapa final'!$AC$12="Leve"),CONCATENATE("R1C",'Mapa final'!$Q$12),"")</f>
        <v/>
      </c>
      <c r="M36" s="59" t="str">
        <f>IF(AND('Mapa final'!$AA$13="Baja",'Mapa final'!$AC$13="Leve"),CONCATENATE("R1C",'Mapa final'!$Q$13),"")</f>
        <v/>
      </c>
      <c r="N36" s="59" t="str">
        <f>IF(AND('Mapa final'!$AA$14="Baja",'Mapa final'!$AC$14="Leve"),CONCATENATE("R1C",'Mapa final'!$Q$14),"")</f>
        <v/>
      </c>
      <c r="O36" s="60" t="str">
        <f>IF(AND('Mapa final'!$AA$15="Baja",'Mapa final'!$AC$15="Leve"),CONCATENATE("R1C",'Mapa final'!$Q$15),"")</f>
        <v/>
      </c>
      <c r="P36" s="49" t="str">
        <f>IF(AND('Mapa final'!$AA$10="Baja",'Mapa final'!$AC$10="Menor"),CONCATENATE("R1C",'Mapa final'!$Q$10),"")</f>
        <v/>
      </c>
      <c r="Q36" s="50" t="str">
        <f>IF(AND('Mapa final'!$AA$11="Baja",'Mapa final'!$AC$11="Menor"),CONCATENATE("R1C",'Mapa final'!$Q$11),"")</f>
        <v/>
      </c>
      <c r="R36" s="50" t="str">
        <f>IF(AND('Mapa final'!$AA$12="Baja",'Mapa final'!$AC$12="Menor"),CONCATENATE("R1C",'Mapa final'!$Q$12),"")</f>
        <v/>
      </c>
      <c r="S36" s="50" t="str">
        <f>IF(AND('Mapa final'!$AA$13="Baja",'Mapa final'!$AC$13="Menor"),CONCATENATE("R1C",'Mapa final'!$Q$13),"")</f>
        <v/>
      </c>
      <c r="T36" s="50" t="str">
        <f>IF(AND('Mapa final'!$AA$14="Baja",'Mapa final'!$AC$14="Menor"),CONCATENATE("R1C",'Mapa final'!$Q$14),"")</f>
        <v/>
      </c>
      <c r="U36" s="51" t="str">
        <f>IF(AND('Mapa final'!$AA$15="Baja",'Mapa final'!$AC$15="Menor"),CONCATENATE("R1C",'Mapa final'!$Q$15),"")</f>
        <v/>
      </c>
      <c r="V36" s="49" t="str">
        <f>IF(AND('Mapa final'!$AA$10="Baja",'Mapa final'!$AC$10="Moderado"),CONCATENATE("R1C",'Mapa final'!$Q$10),"")</f>
        <v/>
      </c>
      <c r="W36" s="50" t="str">
        <f>IF(AND('Mapa final'!$AA$11="Baja",'Mapa final'!$AC$11="Moderado"),CONCATENATE("R1C",'Mapa final'!$Q$11),"")</f>
        <v/>
      </c>
      <c r="X36" s="50" t="str">
        <f>IF(AND('Mapa final'!$AA$12="Baja",'Mapa final'!$AC$12="Moderado"),CONCATENATE("R1C",'Mapa final'!$Q$12),"")</f>
        <v/>
      </c>
      <c r="Y36" s="50" t="str">
        <f>IF(AND('Mapa final'!$AA$13="Baja",'Mapa final'!$AC$13="Moderado"),CONCATENATE("R1C",'Mapa final'!$Q$13),"")</f>
        <v/>
      </c>
      <c r="Z36" s="50" t="str">
        <f>IF(AND('Mapa final'!$AA$14="Baja",'Mapa final'!$AC$14="Moderado"),CONCATENATE("R1C",'Mapa final'!$Q$14),"")</f>
        <v/>
      </c>
      <c r="AA36" s="51" t="str">
        <f>IF(AND('Mapa final'!$AA$15="Baja",'Mapa final'!$AC$15="Moderado"),CONCATENATE("R1C",'Mapa final'!$Q$15),"")</f>
        <v/>
      </c>
      <c r="AB36" s="30" t="str">
        <f>IF(AND('Mapa final'!$AA$10="Baja",'Mapa final'!$AC$10="Mayor"),CONCATENATE("R1C",'Mapa final'!$Q$10),"")</f>
        <v/>
      </c>
      <c r="AC36" s="31" t="str">
        <f>IF(AND('Mapa final'!$AA$11="Baja",'Mapa final'!$AC$11="Mayor"),CONCATENATE("R1C",'Mapa final'!$Q$11),"")</f>
        <v/>
      </c>
      <c r="AD36" s="31" t="str">
        <f>IF(AND('Mapa final'!$AA$12="Baja",'Mapa final'!$AC$12="Mayor"),CONCATENATE("R1C",'Mapa final'!$Q$12),"")</f>
        <v/>
      </c>
      <c r="AE36" s="31" t="str">
        <f>IF(AND('Mapa final'!$AA$13="Baja",'Mapa final'!$AC$13="Mayor"),CONCATENATE("R1C",'Mapa final'!$Q$13),"")</f>
        <v/>
      </c>
      <c r="AF36" s="31" t="str">
        <f>IF(AND('Mapa final'!$AA$14="Baja",'Mapa final'!$AC$14="Mayor"),CONCATENATE("R1C",'Mapa final'!$Q$14),"")</f>
        <v/>
      </c>
      <c r="AG36" s="32" t="str">
        <f>IF(AND('Mapa final'!$AA$15="Baja",'Mapa final'!$AC$15="Mayor"),CONCATENATE("R1C",'Mapa final'!$Q$15),"")</f>
        <v/>
      </c>
      <c r="AH36" s="33" t="str">
        <f>IF(AND('Mapa final'!$AA$10="Baja",'Mapa final'!$AC$10="Catastrófico"),CONCATENATE("R1C",'Mapa final'!$Q$10),"")</f>
        <v/>
      </c>
      <c r="AI36" s="34" t="str">
        <f>IF(AND('Mapa final'!$AA$11="Baja",'Mapa final'!$AC$11="Catastrófico"),CONCATENATE("R1C",'Mapa final'!$Q$11),"")</f>
        <v/>
      </c>
      <c r="AJ36" s="34" t="str">
        <f>IF(AND('Mapa final'!$AA$12="Baja",'Mapa final'!$AC$12="Catastrófico"),CONCATENATE("R1C",'Mapa final'!$Q$12),"")</f>
        <v/>
      </c>
      <c r="AK36" s="34" t="str">
        <f>IF(AND('Mapa final'!$AA$13="Baja",'Mapa final'!$AC$13="Catastrófico"),CONCATENATE("R1C",'Mapa final'!$Q$13),"")</f>
        <v/>
      </c>
      <c r="AL36" s="34" t="str">
        <f>IF(AND('Mapa final'!$AA$14="Baja",'Mapa final'!$AC$14="Catastrófico"),CONCATENATE("R1C",'Mapa final'!$Q$14),"")</f>
        <v/>
      </c>
      <c r="AM36" s="35" t="str">
        <f>IF(AND('Mapa final'!$AA$15="Baja",'Mapa final'!$AC$15="Catastrófico"),CONCATENATE("R1C",'Mapa final'!$Q$15),"")</f>
        <v/>
      </c>
      <c r="AN36" s="68"/>
      <c r="AO36" s="401" t="s">
        <v>81</v>
      </c>
      <c r="AP36" s="402"/>
      <c r="AQ36" s="402"/>
      <c r="AR36" s="402"/>
      <c r="AS36" s="402"/>
      <c r="AT36" s="403"/>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c r="BW36" s="68"/>
      <c r="BX36" s="68"/>
    </row>
    <row r="37" spans="1:80" ht="15" customHeight="1" x14ac:dyDescent="0.25">
      <c r="A37" s="68"/>
      <c r="B37" s="282"/>
      <c r="C37" s="282"/>
      <c r="D37" s="283"/>
      <c r="E37" s="381"/>
      <c r="F37" s="382"/>
      <c r="G37" s="382"/>
      <c r="H37" s="382"/>
      <c r="I37" s="382"/>
      <c r="J37" s="61" t="str">
        <f>IF(AND('Mapa final'!$AA$16="Baja",'Mapa final'!$AC$16="Leve"),CONCATENATE("R2C",'Mapa final'!$Q$16),"")</f>
        <v/>
      </c>
      <c r="K37" s="62" t="str">
        <f>IF(AND('Mapa final'!$AA$17="Baja",'Mapa final'!$AC$17="Leve"),CONCATENATE("R2C",'Mapa final'!$Q$17),"")</f>
        <v/>
      </c>
      <c r="L37" s="62" t="str">
        <f>IF(AND('Mapa final'!$AA$18="Baja",'Mapa final'!$AC$18="Leve"),CONCATENATE("R2C",'Mapa final'!$Q$18),"")</f>
        <v/>
      </c>
      <c r="M37" s="62" t="str">
        <f>IF(AND('Mapa final'!$AA$19="Baja",'Mapa final'!$AC$19="Leve"),CONCATENATE("R2C",'Mapa final'!$Q$19),"")</f>
        <v/>
      </c>
      <c r="N37" s="62" t="str">
        <f>IF(AND('Mapa final'!$AA$20="Baja",'Mapa final'!$AC$20="Leve"),CONCATENATE("R2C",'Mapa final'!$Q$20),"")</f>
        <v/>
      </c>
      <c r="O37" s="63" t="str">
        <f>IF(AND('Mapa final'!$AA$21="Baja",'Mapa final'!$AC$21="Leve"),CONCATENATE("R2C",'Mapa final'!$Q$21),"")</f>
        <v/>
      </c>
      <c r="P37" s="52" t="str">
        <f>IF(AND('Mapa final'!$AA$16="Baja",'Mapa final'!$AC$16="Menor"),CONCATENATE("R2C",'Mapa final'!$Q$16),"")</f>
        <v/>
      </c>
      <c r="Q37" s="53" t="str">
        <f>IF(AND('Mapa final'!$AA$17="Baja",'Mapa final'!$AC$17="Menor"),CONCATENATE("R2C",'Mapa final'!$Q$17),"")</f>
        <v/>
      </c>
      <c r="R37" s="53" t="str">
        <f>IF(AND('Mapa final'!$AA$18="Baja",'Mapa final'!$AC$18="Menor"),CONCATENATE("R2C",'Mapa final'!$Q$18),"")</f>
        <v/>
      </c>
      <c r="S37" s="53" t="str">
        <f>IF(AND('Mapa final'!$AA$19="Baja",'Mapa final'!$AC$19="Menor"),CONCATENATE("R2C",'Mapa final'!$Q$19),"")</f>
        <v/>
      </c>
      <c r="T37" s="53" t="str">
        <f>IF(AND('Mapa final'!$AA$20="Baja",'Mapa final'!$AC$20="Menor"),CONCATENATE("R2C",'Mapa final'!$Q$20),"")</f>
        <v/>
      </c>
      <c r="U37" s="54" t="str">
        <f>IF(AND('Mapa final'!$AA$21="Baja",'Mapa final'!$AC$21="Menor"),CONCATENATE("R2C",'Mapa final'!$Q$21),"")</f>
        <v/>
      </c>
      <c r="V37" s="52" t="str">
        <f>IF(AND('Mapa final'!$AA$16="Baja",'Mapa final'!$AC$16="Moderado"),CONCATENATE("R2C",'Mapa final'!$Q$16),"")</f>
        <v/>
      </c>
      <c r="W37" s="53" t="str">
        <f>IF(AND('Mapa final'!$AA$17="Baja",'Mapa final'!$AC$17="Moderado"),CONCATENATE("R2C",'Mapa final'!$Q$17),"")</f>
        <v/>
      </c>
      <c r="X37" s="53" t="str">
        <f>IF(AND('Mapa final'!$AA$18="Baja",'Mapa final'!$AC$18="Moderado"),CONCATENATE("R2C",'Mapa final'!$Q$18),"")</f>
        <v/>
      </c>
      <c r="Y37" s="53" t="str">
        <f>IF(AND('Mapa final'!$AA$19="Baja",'Mapa final'!$AC$19="Moderado"),CONCATENATE("R2C",'Mapa final'!$Q$19),"")</f>
        <v/>
      </c>
      <c r="Z37" s="53" t="str">
        <f>IF(AND('Mapa final'!$AA$20="Baja",'Mapa final'!$AC$20="Moderado"),CONCATENATE("R2C",'Mapa final'!$Q$20),"")</f>
        <v/>
      </c>
      <c r="AA37" s="54" t="str">
        <f>IF(AND('Mapa final'!$AA$21="Baja",'Mapa final'!$AC$21="Moderado"),CONCATENATE("R2C",'Mapa final'!$Q$21),"")</f>
        <v/>
      </c>
      <c r="AB37" s="36" t="str">
        <f>IF(AND('Mapa final'!$AA$16="Baja",'Mapa final'!$AC$16="Mayor"),CONCATENATE("R2C",'Mapa final'!$Q$16),"")</f>
        <v/>
      </c>
      <c r="AC37" s="37" t="str">
        <f>IF(AND('Mapa final'!$AA$17="Baja",'Mapa final'!$AC$17="Mayor"),CONCATENATE("R2C",'Mapa final'!$Q$17),"")</f>
        <v/>
      </c>
      <c r="AD37" s="37" t="str">
        <f>IF(AND('Mapa final'!$AA$18="Baja",'Mapa final'!$AC$18="Mayor"),CONCATENATE("R2C",'Mapa final'!$Q$18),"")</f>
        <v/>
      </c>
      <c r="AE37" s="37" t="str">
        <f>IF(AND('Mapa final'!$AA$19="Baja",'Mapa final'!$AC$19="Mayor"),CONCATENATE("R2C",'Mapa final'!$Q$19),"")</f>
        <v/>
      </c>
      <c r="AF37" s="37" t="str">
        <f>IF(AND('Mapa final'!$AA$20="Baja",'Mapa final'!$AC$20="Mayor"),CONCATENATE("R2C",'Mapa final'!$Q$20),"")</f>
        <v/>
      </c>
      <c r="AG37" s="38" t="str">
        <f>IF(AND('Mapa final'!$AA$21="Baja",'Mapa final'!$AC$21="Mayor"),CONCATENATE("R2C",'Mapa final'!$Q$21),"")</f>
        <v/>
      </c>
      <c r="AH37" s="39" t="str">
        <f>IF(AND('Mapa final'!$AA$16="Baja",'Mapa final'!$AC$16="Catastrófico"),CONCATENATE("R2C",'Mapa final'!$Q$16),"")</f>
        <v/>
      </c>
      <c r="AI37" s="40" t="str">
        <f>IF(AND('Mapa final'!$AA$17="Baja",'Mapa final'!$AC$17="Catastrófico"),CONCATENATE("R2C",'Mapa final'!$Q$17),"")</f>
        <v/>
      </c>
      <c r="AJ37" s="40" t="str">
        <f>IF(AND('Mapa final'!$AA$18="Baja",'Mapa final'!$AC$18="Catastrófico"),CONCATENATE("R2C",'Mapa final'!$Q$18),"")</f>
        <v/>
      </c>
      <c r="AK37" s="40" t="str">
        <f>IF(AND('Mapa final'!$AA$19="Baja",'Mapa final'!$AC$19="Catastrófico"),CONCATENATE("R2C",'Mapa final'!$Q$19),"")</f>
        <v/>
      </c>
      <c r="AL37" s="40" t="str">
        <f>IF(AND('Mapa final'!$AA$20="Baja",'Mapa final'!$AC$20="Catastrófico"),CONCATENATE("R2C",'Mapa final'!$Q$20),"")</f>
        <v/>
      </c>
      <c r="AM37" s="41" t="str">
        <f>IF(AND('Mapa final'!$AA$21="Baja",'Mapa final'!$AC$21="Catastrófico"),CONCATENATE("R2C",'Mapa final'!$Q$21),"")</f>
        <v/>
      </c>
      <c r="AN37" s="68"/>
      <c r="AO37" s="404"/>
      <c r="AP37" s="405"/>
      <c r="AQ37" s="405"/>
      <c r="AR37" s="405"/>
      <c r="AS37" s="405"/>
      <c r="AT37" s="406"/>
      <c r="AU37" s="68"/>
      <c r="AV37" s="68"/>
      <c r="AW37" s="68"/>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row>
    <row r="38" spans="1:80" ht="15" customHeight="1" x14ac:dyDescent="0.25">
      <c r="A38" s="68"/>
      <c r="B38" s="282"/>
      <c r="C38" s="282"/>
      <c r="D38" s="283"/>
      <c r="E38" s="383"/>
      <c r="F38" s="384"/>
      <c r="G38" s="384"/>
      <c r="H38" s="384"/>
      <c r="I38" s="382"/>
      <c r="J38" s="61" t="str">
        <f>IF(AND('Mapa final'!$AA$22="Baja",'Mapa final'!$AC$22="Leve"),CONCATENATE("R3C",'Mapa final'!$Q$22),"")</f>
        <v/>
      </c>
      <c r="K38" s="62" t="str">
        <f>IF(AND('Mapa final'!$AA$23="Baja",'Mapa final'!$AC$23="Leve"),CONCATENATE("R3C",'Mapa final'!$Q$23),"")</f>
        <v/>
      </c>
      <c r="L38" s="62" t="str">
        <f>IF(AND('Mapa final'!$AA$24="Baja",'Mapa final'!$AC$24="Leve"),CONCATENATE("R3C",'Mapa final'!$Q$24),"")</f>
        <v/>
      </c>
      <c r="M38" s="62" t="str">
        <f>IF(AND('Mapa final'!$AA$25="Baja",'Mapa final'!$AC$25="Leve"),CONCATENATE("R3C",'Mapa final'!$Q$25),"")</f>
        <v/>
      </c>
      <c r="N38" s="62" t="str">
        <f>IF(AND('Mapa final'!$AA$26="Baja",'Mapa final'!$AC$26="Leve"),CONCATENATE("R3C",'Mapa final'!$Q$26),"")</f>
        <v/>
      </c>
      <c r="O38" s="63" t="str">
        <f>IF(AND('Mapa final'!$AA$27="Baja",'Mapa final'!$AC$27="Leve"),CONCATENATE("R3C",'Mapa final'!$Q$27),"")</f>
        <v/>
      </c>
      <c r="P38" s="52" t="str">
        <f>IF(AND('Mapa final'!$AA$22="Baja",'Mapa final'!$AC$22="Menor"),CONCATENATE("R3C",'Mapa final'!$Q$22),"")</f>
        <v/>
      </c>
      <c r="Q38" s="53" t="str">
        <f>IF(AND('Mapa final'!$AA$23="Baja",'Mapa final'!$AC$23="Menor"),CONCATENATE("R3C",'Mapa final'!$Q$23),"")</f>
        <v/>
      </c>
      <c r="R38" s="53" t="str">
        <f>IF(AND('Mapa final'!$AA$24="Baja",'Mapa final'!$AC$24="Menor"),CONCATENATE("R3C",'Mapa final'!$Q$24),"")</f>
        <v/>
      </c>
      <c r="S38" s="53" t="str">
        <f>IF(AND('Mapa final'!$AA$25="Baja",'Mapa final'!$AC$25="Menor"),CONCATENATE("R3C",'Mapa final'!$Q$25),"")</f>
        <v/>
      </c>
      <c r="T38" s="53" t="str">
        <f>IF(AND('Mapa final'!$AA$26="Baja",'Mapa final'!$AC$26="Menor"),CONCATENATE("R3C",'Mapa final'!$Q$26),"")</f>
        <v/>
      </c>
      <c r="U38" s="54" t="str">
        <f>IF(AND('Mapa final'!$AA$27="Baja",'Mapa final'!$AC$27="Menor"),CONCATENATE("R3C",'Mapa final'!$Q$27),"")</f>
        <v/>
      </c>
      <c r="V38" s="52" t="str">
        <f>IF(AND('Mapa final'!$AA$22="Baja",'Mapa final'!$AC$22="Moderado"),CONCATENATE("R3C",'Mapa final'!$Q$22),"")</f>
        <v/>
      </c>
      <c r="W38" s="53" t="str">
        <f>IF(AND('Mapa final'!$AA$23="Baja",'Mapa final'!$AC$23="Moderado"),CONCATENATE("R3C",'Mapa final'!$Q$23),"")</f>
        <v/>
      </c>
      <c r="X38" s="53" t="str">
        <f>IF(AND('Mapa final'!$AA$24="Baja",'Mapa final'!$AC$24="Moderado"),CONCATENATE("R3C",'Mapa final'!$Q$24),"")</f>
        <v/>
      </c>
      <c r="Y38" s="53" t="str">
        <f>IF(AND('Mapa final'!$AA$25="Baja",'Mapa final'!$AC$25="Moderado"),CONCATENATE("R3C",'Mapa final'!$Q$25),"")</f>
        <v/>
      </c>
      <c r="Z38" s="53" t="str">
        <f>IF(AND('Mapa final'!$AA$26="Baja",'Mapa final'!$AC$26="Moderado"),CONCATENATE("R3C",'Mapa final'!$Q$26),"")</f>
        <v/>
      </c>
      <c r="AA38" s="54" t="str">
        <f>IF(AND('Mapa final'!$AA$27="Baja",'Mapa final'!$AC$27="Moderado"),CONCATENATE("R3C",'Mapa final'!$Q$27),"")</f>
        <v/>
      </c>
      <c r="AB38" s="36" t="str">
        <f>IF(AND('Mapa final'!$AA$22="Baja",'Mapa final'!$AC$22="Mayor"),CONCATENATE("R3C",'Mapa final'!$Q$22),"")</f>
        <v/>
      </c>
      <c r="AC38" s="37" t="str">
        <f>IF(AND('Mapa final'!$AA$23="Baja",'Mapa final'!$AC$23="Mayor"),CONCATENATE("R3C",'Mapa final'!$Q$23),"")</f>
        <v/>
      </c>
      <c r="AD38" s="37" t="str">
        <f>IF(AND('Mapa final'!$AA$24="Baja",'Mapa final'!$AC$24="Mayor"),CONCATENATE("R3C",'Mapa final'!$Q$24),"")</f>
        <v/>
      </c>
      <c r="AE38" s="37" t="str">
        <f>IF(AND('Mapa final'!$AA$25="Baja",'Mapa final'!$AC$25="Mayor"),CONCATENATE("R3C",'Mapa final'!$Q$25),"")</f>
        <v/>
      </c>
      <c r="AF38" s="37" t="str">
        <f>IF(AND('Mapa final'!$AA$26="Baja",'Mapa final'!$AC$26="Mayor"),CONCATENATE("R3C",'Mapa final'!$Q$26),"")</f>
        <v/>
      </c>
      <c r="AG38" s="38" t="str">
        <f>IF(AND('Mapa final'!$AA$27="Baja",'Mapa final'!$AC$27="Mayor"),CONCATENATE("R3C",'Mapa final'!$Q$27),"")</f>
        <v/>
      </c>
      <c r="AH38" s="39" t="str">
        <f>IF(AND('Mapa final'!$AA$22="Baja",'Mapa final'!$AC$22="Catastrófico"),CONCATENATE("R3C",'Mapa final'!$Q$22),"")</f>
        <v/>
      </c>
      <c r="AI38" s="40" t="str">
        <f>IF(AND('Mapa final'!$AA$23="Baja",'Mapa final'!$AC$23="Catastrófico"),CONCATENATE("R3C",'Mapa final'!$Q$23),"")</f>
        <v/>
      </c>
      <c r="AJ38" s="40" t="str">
        <f>IF(AND('Mapa final'!$AA$24="Baja",'Mapa final'!$AC$24="Catastrófico"),CONCATENATE("R3C",'Mapa final'!$Q$24),"")</f>
        <v/>
      </c>
      <c r="AK38" s="40" t="str">
        <f>IF(AND('Mapa final'!$AA$25="Baja",'Mapa final'!$AC$25="Catastrófico"),CONCATENATE("R3C",'Mapa final'!$Q$25),"")</f>
        <v/>
      </c>
      <c r="AL38" s="40" t="str">
        <f>IF(AND('Mapa final'!$AA$26="Baja",'Mapa final'!$AC$26="Catastrófico"),CONCATENATE("R3C",'Mapa final'!$Q$26),"")</f>
        <v/>
      </c>
      <c r="AM38" s="41" t="str">
        <f>IF(AND('Mapa final'!$AA$27="Baja",'Mapa final'!$AC$27="Catastrófico"),CONCATENATE("R3C",'Mapa final'!$Q$27),"")</f>
        <v/>
      </c>
      <c r="AN38" s="68"/>
      <c r="AO38" s="404"/>
      <c r="AP38" s="405"/>
      <c r="AQ38" s="405"/>
      <c r="AR38" s="405"/>
      <c r="AS38" s="405"/>
      <c r="AT38" s="406"/>
      <c r="AU38" s="68"/>
      <c r="AV38" s="68"/>
      <c r="AW38" s="68"/>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row>
    <row r="39" spans="1:80" ht="15" customHeight="1" x14ac:dyDescent="0.25">
      <c r="A39" s="68"/>
      <c r="B39" s="282"/>
      <c r="C39" s="282"/>
      <c r="D39" s="283"/>
      <c r="E39" s="383"/>
      <c r="F39" s="384"/>
      <c r="G39" s="384"/>
      <c r="H39" s="384"/>
      <c r="I39" s="382"/>
      <c r="J39" s="61" t="str">
        <f>IF(AND('Mapa final'!$AA$28="Baja",'Mapa final'!$AC$28="Leve"),CONCATENATE("R4C",'Mapa final'!$Q$28),"")</f>
        <v/>
      </c>
      <c r="K39" s="62" t="str">
        <f>IF(AND('Mapa final'!$AA$29="Baja",'Mapa final'!$AC$29="Leve"),CONCATENATE("R4C",'Mapa final'!$Q$29),"")</f>
        <v/>
      </c>
      <c r="L39" s="62" t="str">
        <f>IF(AND('Mapa final'!$AA$30="Baja",'Mapa final'!$AC$30="Leve"),CONCATENATE("R4C",'Mapa final'!$Q$30),"")</f>
        <v/>
      </c>
      <c r="M39" s="62" t="str">
        <f>IF(AND('Mapa final'!$AA$31="Baja",'Mapa final'!$AC$31="Leve"),CONCATENATE("R4C",'Mapa final'!$Q$31),"")</f>
        <v/>
      </c>
      <c r="N39" s="62" t="str">
        <f>IF(AND('Mapa final'!$AA$32="Baja",'Mapa final'!$AC$32="Leve"),CONCATENATE("R4C",'Mapa final'!$Q$32),"")</f>
        <v/>
      </c>
      <c r="O39" s="63" t="str">
        <f>IF(AND('Mapa final'!$AA$33="Baja",'Mapa final'!$AC$33="Leve"),CONCATENATE("R4C",'Mapa final'!$Q$33),"")</f>
        <v/>
      </c>
      <c r="P39" s="52" t="str">
        <f>IF(AND('Mapa final'!$AA$28="Baja",'Mapa final'!$AC$28="Menor"),CONCATENATE("R4C",'Mapa final'!$Q$28),"")</f>
        <v/>
      </c>
      <c r="Q39" s="53" t="str">
        <f>IF(AND('Mapa final'!$AA$29="Baja",'Mapa final'!$AC$29="Menor"),CONCATENATE("R4C",'Mapa final'!$Q$29),"")</f>
        <v/>
      </c>
      <c r="R39" s="53" t="str">
        <f>IF(AND('Mapa final'!$AA$30="Baja",'Mapa final'!$AC$30="Menor"),CONCATENATE("R4C",'Mapa final'!$Q$30),"")</f>
        <v/>
      </c>
      <c r="S39" s="53" t="str">
        <f>IF(AND('Mapa final'!$AA$31="Baja",'Mapa final'!$AC$31="Menor"),CONCATENATE("R4C",'Mapa final'!$Q$31),"")</f>
        <v/>
      </c>
      <c r="T39" s="53" t="str">
        <f>IF(AND('Mapa final'!$AA$32="Baja",'Mapa final'!$AC$32="Menor"),CONCATENATE("R4C",'Mapa final'!$Q$32),"")</f>
        <v/>
      </c>
      <c r="U39" s="54" t="str">
        <f>IF(AND('Mapa final'!$AA$33="Baja",'Mapa final'!$AC$33="Menor"),CONCATENATE("R4C",'Mapa final'!$Q$33),"")</f>
        <v/>
      </c>
      <c r="V39" s="52" t="str">
        <f>IF(AND('Mapa final'!$AA$28="Baja",'Mapa final'!$AC$28="Moderado"),CONCATENATE("R4C",'Mapa final'!$Q$28),"")</f>
        <v/>
      </c>
      <c r="W39" s="53" t="str">
        <f>IF(AND('Mapa final'!$AA$29="Baja",'Mapa final'!$AC$29="Moderado"),CONCATENATE("R4C",'Mapa final'!$Q$29),"")</f>
        <v/>
      </c>
      <c r="X39" s="53" t="str">
        <f>IF(AND('Mapa final'!$AA$30="Baja",'Mapa final'!$AC$30="Moderado"),CONCATENATE("R4C",'Mapa final'!$Q$30),"")</f>
        <v/>
      </c>
      <c r="Y39" s="53" t="str">
        <f>IF(AND('Mapa final'!$AA$31="Baja",'Mapa final'!$AC$31="Moderado"),CONCATENATE("R4C",'Mapa final'!$Q$31),"")</f>
        <v/>
      </c>
      <c r="Z39" s="53" t="str">
        <f>IF(AND('Mapa final'!$AA$32="Baja",'Mapa final'!$AC$32="Moderado"),CONCATENATE("R4C",'Mapa final'!$Q$32),"")</f>
        <v/>
      </c>
      <c r="AA39" s="54" t="str">
        <f>IF(AND('Mapa final'!$AA$33="Baja",'Mapa final'!$AC$33="Moderado"),CONCATENATE("R4C",'Mapa final'!$Q$33),"")</f>
        <v/>
      </c>
      <c r="AB39" s="36" t="str">
        <f>IF(AND('Mapa final'!$AA$28="Baja",'Mapa final'!$AC$28="Mayor"),CONCATENATE("R4C",'Mapa final'!$Q$28),"")</f>
        <v/>
      </c>
      <c r="AC39" s="37" t="str">
        <f>IF(AND('Mapa final'!$AA$29="Baja",'Mapa final'!$AC$29="Mayor"),CONCATENATE("R4C",'Mapa final'!$Q$29),"")</f>
        <v/>
      </c>
      <c r="AD39" s="37" t="str">
        <f>IF(AND('Mapa final'!$AA$30="Baja",'Mapa final'!$AC$30="Mayor"),CONCATENATE("R4C",'Mapa final'!$Q$30),"")</f>
        <v/>
      </c>
      <c r="AE39" s="37" t="str">
        <f>IF(AND('Mapa final'!$AA$31="Baja",'Mapa final'!$AC$31="Mayor"),CONCATENATE("R4C",'Mapa final'!$Q$31),"")</f>
        <v/>
      </c>
      <c r="AF39" s="37" t="str">
        <f>IF(AND('Mapa final'!$AA$32="Baja",'Mapa final'!$AC$32="Mayor"),CONCATENATE("R4C",'Mapa final'!$Q$32),"")</f>
        <v/>
      </c>
      <c r="AG39" s="38" t="str">
        <f>IF(AND('Mapa final'!$AA$33="Baja",'Mapa final'!$AC$33="Mayor"),CONCATENATE("R4C",'Mapa final'!$Q$33),"")</f>
        <v/>
      </c>
      <c r="AH39" s="39" t="str">
        <f>IF(AND('Mapa final'!$AA$28="Baja",'Mapa final'!$AC$28="Catastrófico"),CONCATENATE("R4C",'Mapa final'!$Q$28),"")</f>
        <v/>
      </c>
      <c r="AI39" s="40" t="str">
        <f>IF(AND('Mapa final'!$AA$29="Baja",'Mapa final'!$AC$29="Catastrófico"),CONCATENATE("R4C",'Mapa final'!$Q$29),"")</f>
        <v/>
      </c>
      <c r="AJ39" s="40" t="str">
        <f>IF(AND('Mapa final'!$AA$30="Baja",'Mapa final'!$AC$30="Catastrófico"),CONCATENATE("R4C",'Mapa final'!$Q$30),"")</f>
        <v/>
      </c>
      <c r="AK39" s="40" t="str">
        <f>IF(AND('Mapa final'!$AA$31="Baja",'Mapa final'!$AC$31="Catastrófico"),CONCATENATE("R4C",'Mapa final'!$Q$31),"")</f>
        <v/>
      </c>
      <c r="AL39" s="40" t="str">
        <f>IF(AND('Mapa final'!$AA$32="Baja",'Mapa final'!$AC$32="Catastrófico"),CONCATENATE("R4C",'Mapa final'!$Q$32),"")</f>
        <v/>
      </c>
      <c r="AM39" s="41" t="str">
        <f>IF(AND('Mapa final'!$AA$33="Baja",'Mapa final'!$AC$33="Catastrófico"),CONCATENATE("R4C",'Mapa final'!$Q$33),"")</f>
        <v/>
      </c>
      <c r="AN39" s="68"/>
      <c r="AO39" s="404"/>
      <c r="AP39" s="405"/>
      <c r="AQ39" s="405"/>
      <c r="AR39" s="405"/>
      <c r="AS39" s="405"/>
      <c r="AT39" s="406"/>
      <c r="AU39" s="68"/>
      <c r="AV39" s="68"/>
      <c r="AW39" s="68"/>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row>
    <row r="40" spans="1:80" ht="15" customHeight="1" x14ac:dyDescent="0.25">
      <c r="A40" s="68"/>
      <c r="B40" s="282"/>
      <c r="C40" s="282"/>
      <c r="D40" s="283"/>
      <c r="E40" s="383"/>
      <c r="F40" s="384"/>
      <c r="G40" s="384"/>
      <c r="H40" s="384"/>
      <c r="I40" s="382"/>
      <c r="J40" s="61" t="str">
        <f>IF(AND('Mapa final'!$AA$34="Baja",'Mapa final'!$AC$34="Leve"),CONCATENATE("R5C",'Mapa final'!$Q$34),"")</f>
        <v/>
      </c>
      <c r="K40" s="62" t="str">
        <f>IF(AND('Mapa final'!$AA$35="Baja",'Mapa final'!$AC$35="Leve"),CONCATENATE("R5C",'Mapa final'!$Q$35),"")</f>
        <v/>
      </c>
      <c r="L40" s="62" t="str">
        <f>IF(AND('Mapa final'!$AA$36="Baja",'Mapa final'!$AC$36="Leve"),CONCATENATE("R5C",'Mapa final'!$Q$36),"")</f>
        <v/>
      </c>
      <c r="M40" s="62" t="str">
        <f>IF(AND('Mapa final'!$AA$37="Baja",'Mapa final'!$AC$37="Leve"),CONCATENATE("R5C",'Mapa final'!$Q$37),"")</f>
        <v/>
      </c>
      <c r="N40" s="62" t="str">
        <f>IF(AND('Mapa final'!$AA$38="Baja",'Mapa final'!$AC$38="Leve"),CONCATENATE("R5C",'Mapa final'!$Q$38),"")</f>
        <v/>
      </c>
      <c r="O40" s="63" t="str">
        <f>IF(AND('Mapa final'!$AA$39="Baja",'Mapa final'!$AC$39="Leve"),CONCATENATE("R5C",'Mapa final'!$Q$39),"")</f>
        <v/>
      </c>
      <c r="P40" s="52" t="str">
        <f>IF(AND('Mapa final'!$AA$34="Baja",'Mapa final'!$AC$34="Menor"),CONCATENATE("R5C",'Mapa final'!$Q$34),"")</f>
        <v/>
      </c>
      <c r="Q40" s="53" t="str">
        <f>IF(AND('Mapa final'!$AA$35="Baja",'Mapa final'!$AC$35="Menor"),CONCATENATE("R5C",'Mapa final'!$Q$35),"")</f>
        <v/>
      </c>
      <c r="R40" s="53" t="str">
        <f>IF(AND('Mapa final'!$AA$36="Baja",'Mapa final'!$AC$36="Menor"),CONCATENATE("R5C",'Mapa final'!$Q$36),"")</f>
        <v/>
      </c>
      <c r="S40" s="53" t="str">
        <f>IF(AND('Mapa final'!$AA$37="Baja",'Mapa final'!$AC$37="Menor"),CONCATENATE("R5C",'Mapa final'!$Q$37),"")</f>
        <v/>
      </c>
      <c r="T40" s="53" t="str">
        <f>IF(AND('Mapa final'!$AA$38="Baja",'Mapa final'!$AC$38="Menor"),CONCATENATE("R5C",'Mapa final'!$Q$38),"")</f>
        <v/>
      </c>
      <c r="U40" s="54" t="str">
        <f>IF(AND('Mapa final'!$AA$39="Baja",'Mapa final'!$AC$39="Menor"),CONCATENATE("R5C",'Mapa final'!$Q$39),"")</f>
        <v/>
      </c>
      <c r="V40" s="52" t="str">
        <f>IF(AND('Mapa final'!$AA$34="Baja",'Mapa final'!$AC$34="Moderado"),CONCATENATE("R5C",'Mapa final'!$Q$34),"")</f>
        <v/>
      </c>
      <c r="W40" s="53" t="str">
        <f>IF(AND('Mapa final'!$AA$35="Baja",'Mapa final'!$AC$35="Moderado"),CONCATENATE("R5C",'Mapa final'!$Q$35),"")</f>
        <v/>
      </c>
      <c r="X40" s="53" t="str">
        <f>IF(AND('Mapa final'!$AA$36="Baja",'Mapa final'!$AC$36="Moderado"),CONCATENATE("R5C",'Mapa final'!$Q$36),"")</f>
        <v/>
      </c>
      <c r="Y40" s="53" t="str">
        <f>IF(AND('Mapa final'!$AA$37="Baja",'Mapa final'!$AC$37="Moderado"),CONCATENATE("R5C",'Mapa final'!$Q$37),"")</f>
        <v/>
      </c>
      <c r="Z40" s="53" t="str">
        <f>IF(AND('Mapa final'!$AA$38="Baja",'Mapa final'!$AC$38="Moderado"),CONCATENATE("R5C",'Mapa final'!$Q$38),"")</f>
        <v/>
      </c>
      <c r="AA40" s="54" t="str">
        <f>IF(AND('Mapa final'!$AA$39="Baja",'Mapa final'!$AC$39="Moderado"),CONCATENATE("R5C",'Mapa final'!$Q$39),"")</f>
        <v/>
      </c>
      <c r="AB40" s="36" t="str">
        <f>IF(AND('Mapa final'!$AA$34="Baja",'Mapa final'!$AC$34="Mayor"),CONCATENATE("R5C",'Mapa final'!$Q$34),"")</f>
        <v/>
      </c>
      <c r="AC40" s="37" t="str">
        <f>IF(AND('Mapa final'!$AA$35="Baja",'Mapa final'!$AC$35="Mayor"),CONCATENATE("R5C",'Mapa final'!$Q$35),"")</f>
        <v/>
      </c>
      <c r="AD40" s="42" t="str">
        <f>IF(AND('Mapa final'!$AA$36="Baja",'Mapa final'!$AC$36="Mayor"),CONCATENATE("R5C",'Mapa final'!$Q$36),"")</f>
        <v/>
      </c>
      <c r="AE40" s="42" t="str">
        <f>IF(AND('Mapa final'!$AA$37="Baja",'Mapa final'!$AC$37="Mayor"),CONCATENATE("R5C",'Mapa final'!$Q$37),"")</f>
        <v/>
      </c>
      <c r="AF40" s="42" t="str">
        <f>IF(AND('Mapa final'!$AA$38="Baja",'Mapa final'!$AC$38="Mayor"),CONCATENATE("R5C",'Mapa final'!$Q$38),"")</f>
        <v/>
      </c>
      <c r="AG40" s="38" t="str">
        <f>IF(AND('Mapa final'!$AA$39="Baja",'Mapa final'!$AC$39="Mayor"),CONCATENATE("R5C",'Mapa final'!$Q$39),"")</f>
        <v/>
      </c>
      <c r="AH40" s="39" t="str">
        <f>IF(AND('Mapa final'!$AA$34="Baja",'Mapa final'!$AC$34="Catastrófico"),CONCATENATE("R5C",'Mapa final'!$Q$34),"")</f>
        <v/>
      </c>
      <c r="AI40" s="40" t="str">
        <f>IF(AND('Mapa final'!$AA$35="Baja",'Mapa final'!$AC$35="Catastrófico"),CONCATENATE("R5C",'Mapa final'!$Q$35),"")</f>
        <v/>
      </c>
      <c r="AJ40" s="40" t="str">
        <f>IF(AND('Mapa final'!$AA$36="Baja",'Mapa final'!$AC$36="Catastrófico"),CONCATENATE("R5C",'Mapa final'!$Q$36),"")</f>
        <v/>
      </c>
      <c r="AK40" s="40" t="str">
        <f>IF(AND('Mapa final'!$AA$37="Baja",'Mapa final'!$AC$37="Catastrófico"),CONCATENATE("R5C",'Mapa final'!$Q$37),"")</f>
        <v/>
      </c>
      <c r="AL40" s="40" t="str">
        <f>IF(AND('Mapa final'!$AA$38="Baja",'Mapa final'!$AC$38="Catastrófico"),CONCATENATE("R5C",'Mapa final'!$Q$38),"")</f>
        <v/>
      </c>
      <c r="AM40" s="41" t="str">
        <f>IF(AND('Mapa final'!$AA$39="Baja",'Mapa final'!$AC$39="Catastrófico"),CONCATENATE("R5C",'Mapa final'!$Q$39),"")</f>
        <v/>
      </c>
      <c r="AN40" s="68"/>
      <c r="AO40" s="404"/>
      <c r="AP40" s="405"/>
      <c r="AQ40" s="405"/>
      <c r="AR40" s="405"/>
      <c r="AS40" s="405"/>
      <c r="AT40" s="406"/>
      <c r="AU40" s="68"/>
      <c r="AV40" s="68"/>
      <c r="AW40" s="68"/>
      <c r="AX40" s="68"/>
      <c r="AY40" s="68"/>
      <c r="AZ40" s="68"/>
      <c r="BA40" s="68"/>
      <c r="BB40" s="68"/>
      <c r="BC40" s="68"/>
      <c r="BD40" s="68"/>
      <c r="BE40" s="68"/>
      <c r="BF40" s="68"/>
      <c r="BG40" s="68"/>
      <c r="BH40" s="68"/>
      <c r="BI40" s="68"/>
      <c r="BJ40" s="68"/>
      <c r="BK40" s="68"/>
      <c r="BL40" s="68"/>
      <c r="BM40" s="68"/>
      <c r="BN40" s="68"/>
      <c r="BO40" s="68"/>
      <c r="BP40" s="68"/>
      <c r="BQ40" s="68"/>
      <c r="BR40" s="68"/>
      <c r="BS40" s="68"/>
      <c r="BT40" s="68"/>
      <c r="BU40" s="68"/>
      <c r="BV40" s="68"/>
      <c r="BW40" s="68"/>
      <c r="BX40" s="68"/>
    </row>
    <row r="41" spans="1:80" ht="15" customHeight="1" x14ac:dyDescent="0.25">
      <c r="A41" s="68"/>
      <c r="B41" s="282"/>
      <c r="C41" s="282"/>
      <c r="D41" s="283"/>
      <c r="E41" s="383"/>
      <c r="F41" s="384"/>
      <c r="G41" s="384"/>
      <c r="H41" s="384"/>
      <c r="I41" s="382"/>
      <c r="J41" s="61" t="str">
        <f>IF(AND('Mapa final'!$AA$40="Baja",'Mapa final'!$AC$40="Leve"),CONCATENATE("R6C",'Mapa final'!$Q$40),"")</f>
        <v/>
      </c>
      <c r="K41" s="62" t="str">
        <f>IF(AND('Mapa final'!$AA$41="Baja",'Mapa final'!$AC$41="Leve"),CONCATENATE("R6C",'Mapa final'!$Q$41),"")</f>
        <v/>
      </c>
      <c r="L41" s="62" t="str">
        <f>IF(AND('Mapa final'!$AA$42="Baja",'Mapa final'!$AC$42="Leve"),CONCATENATE("R6C",'Mapa final'!$Q$42),"")</f>
        <v/>
      </c>
      <c r="M41" s="62" t="str">
        <f>IF(AND('Mapa final'!$AA$43="Baja",'Mapa final'!$AC$43="Leve"),CONCATENATE("R6C",'Mapa final'!$Q$43),"")</f>
        <v/>
      </c>
      <c r="N41" s="62" t="str">
        <f>IF(AND('Mapa final'!$AA$44="Baja",'Mapa final'!$AC$44="Leve"),CONCATENATE("R6C",'Mapa final'!$Q$44),"")</f>
        <v/>
      </c>
      <c r="O41" s="63" t="str">
        <f>IF(AND('Mapa final'!$AA$45="Baja",'Mapa final'!$AC$45="Leve"),CONCATENATE("R6C",'Mapa final'!$Q$45),"")</f>
        <v/>
      </c>
      <c r="P41" s="52" t="str">
        <f>IF(AND('Mapa final'!$AA$40="Baja",'Mapa final'!$AC$40="Menor"),CONCATENATE("R6C",'Mapa final'!$Q$40),"")</f>
        <v/>
      </c>
      <c r="Q41" s="53" t="str">
        <f>IF(AND('Mapa final'!$AA$41="Baja",'Mapa final'!$AC$41="Menor"),CONCATENATE("R6C",'Mapa final'!$Q$41),"")</f>
        <v/>
      </c>
      <c r="R41" s="53" t="str">
        <f>IF(AND('Mapa final'!$AA$42="Baja",'Mapa final'!$AC$42="Menor"),CONCATENATE("R6C",'Mapa final'!$Q$42),"")</f>
        <v/>
      </c>
      <c r="S41" s="53" t="str">
        <f>IF(AND('Mapa final'!$AA$43="Baja",'Mapa final'!$AC$43="Menor"),CONCATENATE("R6C",'Mapa final'!$Q$43),"")</f>
        <v/>
      </c>
      <c r="T41" s="53" t="str">
        <f>IF(AND('Mapa final'!$AA$44="Baja",'Mapa final'!$AC$44="Menor"),CONCATENATE("R6C",'Mapa final'!$Q$44),"")</f>
        <v/>
      </c>
      <c r="U41" s="54" t="str">
        <f>IF(AND('Mapa final'!$AA$45="Baja",'Mapa final'!$AC$45="Menor"),CONCATENATE("R6C",'Mapa final'!$Q$45),"")</f>
        <v/>
      </c>
      <c r="V41" s="52" t="str">
        <f>IF(AND('Mapa final'!$AA$40="Baja",'Mapa final'!$AC$40="Moderado"),CONCATENATE("R6C",'Mapa final'!$Q$40),"")</f>
        <v/>
      </c>
      <c r="W41" s="53" t="str">
        <f>IF(AND('Mapa final'!$AA$41="Baja",'Mapa final'!$AC$41="Moderado"),CONCATENATE("R6C",'Mapa final'!$Q$41),"")</f>
        <v/>
      </c>
      <c r="X41" s="53" t="str">
        <f>IF(AND('Mapa final'!$AA$42="Baja",'Mapa final'!$AC$42="Moderado"),CONCATENATE("R6C",'Mapa final'!$Q$42),"")</f>
        <v/>
      </c>
      <c r="Y41" s="53" t="str">
        <f>IF(AND('Mapa final'!$AA$43="Baja",'Mapa final'!$AC$43="Moderado"),CONCATENATE("R6C",'Mapa final'!$Q$43),"")</f>
        <v/>
      </c>
      <c r="Z41" s="53" t="str">
        <f>IF(AND('Mapa final'!$AA$44="Baja",'Mapa final'!$AC$44="Moderado"),CONCATENATE("R6C",'Mapa final'!$Q$44),"")</f>
        <v/>
      </c>
      <c r="AA41" s="54" t="str">
        <f>IF(AND('Mapa final'!$AA$45="Baja",'Mapa final'!$AC$45="Moderado"),CONCATENATE("R6C",'Mapa final'!$Q$45),"")</f>
        <v/>
      </c>
      <c r="AB41" s="36" t="str">
        <f>IF(AND('Mapa final'!$AA$40="Baja",'Mapa final'!$AC$40="Mayor"),CONCATENATE("R6C",'Mapa final'!$Q$40),"")</f>
        <v/>
      </c>
      <c r="AC41" s="37" t="str">
        <f>IF(AND('Mapa final'!$AA$41="Baja",'Mapa final'!$AC$41="Mayor"),CONCATENATE("R6C",'Mapa final'!$Q$41),"")</f>
        <v/>
      </c>
      <c r="AD41" s="42" t="str">
        <f>IF(AND('Mapa final'!$AA$42="Baja",'Mapa final'!$AC$42="Mayor"),CONCATENATE("R6C",'Mapa final'!$Q$42),"")</f>
        <v/>
      </c>
      <c r="AE41" s="42" t="str">
        <f>IF(AND('Mapa final'!$AA$43="Baja",'Mapa final'!$AC$43="Mayor"),CONCATENATE("R6C",'Mapa final'!$Q$43),"")</f>
        <v/>
      </c>
      <c r="AF41" s="42" t="str">
        <f>IF(AND('Mapa final'!$AA$44="Baja",'Mapa final'!$AC$44="Mayor"),CONCATENATE("R6C",'Mapa final'!$Q$44),"")</f>
        <v/>
      </c>
      <c r="AG41" s="38" t="str">
        <f>IF(AND('Mapa final'!$AA$45="Baja",'Mapa final'!$AC$45="Mayor"),CONCATENATE("R6C",'Mapa final'!$Q$45),"")</f>
        <v/>
      </c>
      <c r="AH41" s="39" t="str">
        <f>IF(AND('Mapa final'!$AA$40="Baja",'Mapa final'!$AC$40="Catastrófico"),CONCATENATE("R6C",'Mapa final'!$Q$40),"")</f>
        <v/>
      </c>
      <c r="AI41" s="40" t="str">
        <f>IF(AND('Mapa final'!$AA$41="Baja",'Mapa final'!$AC$41="Catastrófico"),CONCATENATE("R6C",'Mapa final'!$Q$41),"")</f>
        <v/>
      </c>
      <c r="AJ41" s="40" t="str">
        <f>IF(AND('Mapa final'!$AA$42="Baja",'Mapa final'!$AC$42="Catastrófico"),CONCATENATE("R6C",'Mapa final'!$Q$42),"")</f>
        <v/>
      </c>
      <c r="AK41" s="40" t="str">
        <f>IF(AND('Mapa final'!$AA$43="Baja",'Mapa final'!$AC$43="Catastrófico"),CONCATENATE("R6C",'Mapa final'!$Q$43),"")</f>
        <v/>
      </c>
      <c r="AL41" s="40" t="str">
        <f>IF(AND('Mapa final'!$AA$44="Baja",'Mapa final'!$AC$44="Catastrófico"),CONCATENATE("R6C",'Mapa final'!$Q$44),"")</f>
        <v/>
      </c>
      <c r="AM41" s="41" t="str">
        <f>IF(AND('Mapa final'!$AA$45="Baja",'Mapa final'!$AC$45="Catastrófico"),CONCATENATE("R6C",'Mapa final'!$Q$45),"")</f>
        <v/>
      </c>
      <c r="AN41" s="68"/>
      <c r="AO41" s="404"/>
      <c r="AP41" s="405"/>
      <c r="AQ41" s="405"/>
      <c r="AR41" s="405"/>
      <c r="AS41" s="405"/>
      <c r="AT41" s="406"/>
      <c r="AU41" s="68"/>
      <c r="AV41" s="68"/>
      <c r="AW41" s="68"/>
      <c r="AX41" s="68"/>
      <c r="AY41" s="68"/>
      <c r="AZ41" s="68"/>
      <c r="BA41" s="68"/>
      <c r="BB41" s="68"/>
      <c r="BC41" s="68"/>
      <c r="BD41" s="68"/>
      <c r="BE41" s="68"/>
      <c r="BF41" s="68"/>
      <c r="BG41" s="68"/>
      <c r="BH41" s="68"/>
      <c r="BI41" s="68"/>
      <c r="BJ41" s="68"/>
      <c r="BK41" s="68"/>
      <c r="BL41" s="68"/>
      <c r="BM41" s="68"/>
      <c r="BN41" s="68"/>
      <c r="BO41" s="68"/>
      <c r="BP41" s="68"/>
      <c r="BQ41" s="68"/>
      <c r="BR41" s="68"/>
      <c r="BS41" s="68"/>
      <c r="BT41" s="68"/>
      <c r="BU41" s="68"/>
      <c r="BV41" s="68"/>
      <c r="BW41" s="68"/>
      <c r="BX41" s="68"/>
    </row>
    <row r="42" spans="1:80" ht="15" customHeight="1" x14ac:dyDescent="0.25">
      <c r="A42" s="68"/>
      <c r="B42" s="282"/>
      <c r="C42" s="282"/>
      <c r="D42" s="283"/>
      <c r="E42" s="383"/>
      <c r="F42" s="384"/>
      <c r="G42" s="384"/>
      <c r="H42" s="384"/>
      <c r="I42" s="382"/>
      <c r="J42" s="61" t="str">
        <f>IF(AND('Mapa final'!$AA$46="Baja",'Mapa final'!$AC$46="Leve"),CONCATENATE("R7C",'Mapa final'!$Q$46),"")</f>
        <v/>
      </c>
      <c r="K42" s="62" t="str">
        <f>IF(AND('Mapa final'!$AA$47="Baja",'Mapa final'!$AC$47="Leve"),CONCATENATE("R7C",'Mapa final'!$Q$47),"")</f>
        <v/>
      </c>
      <c r="L42" s="62" t="str">
        <f>IF(AND('Mapa final'!$AA$48="Baja",'Mapa final'!$AC$48="Leve"),CONCATENATE("R7C",'Mapa final'!$Q$48),"")</f>
        <v/>
      </c>
      <c r="M42" s="62" t="str">
        <f>IF(AND('Mapa final'!$AA$49="Baja",'Mapa final'!$AC$49="Leve"),CONCATENATE("R7C",'Mapa final'!$Q$49),"")</f>
        <v/>
      </c>
      <c r="N42" s="62" t="str">
        <f>IF(AND('Mapa final'!$AA$50="Baja",'Mapa final'!$AC$50="Leve"),CONCATENATE("R7C",'Mapa final'!$Q$50),"")</f>
        <v/>
      </c>
      <c r="O42" s="63" t="str">
        <f>IF(AND('Mapa final'!$AA$51="Baja",'Mapa final'!$AC$51="Leve"),CONCATENATE("R7C",'Mapa final'!$Q$51),"")</f>
        <v/>
      </c>
      <c r="P42" s="52" t="str">
        <f>IF(AND('Mapa final'!$AA$46="Baja",'Mapa final'!$AC$46="Menor"),CONCATENATE("R7C",'Mapa final'!$Q$46),"")</f>
        <v/>
      </c>
      <c r="Q42" s="53" t="str">
        <f>IF(AND('Mapa final'!$AA$47="Baja",'Mapa final'!$AC$47="Menor"),CONCATENATE("R7C",'Mapa final'!$Q$47),"")</f>
        <v/>
      </c>
      <c r="R42" s="53" t="str">
        <f>IF(AND('Mapa final'!$AA$48="Baja",'Mapa final'!$AC$48="Menor"),CONCATENATE("R7C",'Mapa final'!$Q$48),"")</f>
        <v/>
      </c>
      <c r="S42" s="53" t="str">
        <f>IF(AND('Mapa final'!$AA$49="Baja",'Mapa final'!$AC$49="Menor"),CONCATENATE("R7C",'Mapa final'!$Q$49),"")</f>
        <v/>
      </c>
      <c r="T42" s="53" t="str">
        <f>IF(AND('Mapa final'!$AA$50="Baja",'Mapa final'!$AC$50="Menor"),CONCATENATE("R7C",'Mapa final'!$Q$50),"")</f>
        <v/>
      </c>
      <c r="U42" s="54" t="str">
        <f>IF(AND('Mapa final'!$AA$51="Baja",'Mapa final'!$AC$51="Menor"),CONCATENATE("R7C",'Mapa final'!$Q$51),"")</f>
        <v/>
      </c>
      <c r="V42" s="52" t="str">
        <f>IF(AND('Mapa final'!$AA$46="Baja",'Mapa final'!$AC$46="Moderado"),CONCATENATE("R7C",'Mapa final'!$Q$46),"")</f>
        <v/>
      </c>
      <c r="W42" s="53" t="str">
        <f>IF(AND('Mapa final'!$AA$47="Baja",'Mapa final'!$AC$47="Moderado"),CONCATENATE("R7C",'Mapa final'!$Q$47),"")</f>
        <v/>
      </c>
      <c r="X42" s="53" t="str">
        <f>IF(AND('Mapa final'!$AA$48="Baja",'Mapa final'!$AC$48="Moderado"),CONCATENATE("R7C",'Mapa final'!$Q$48),"")</f>
        <v/>
      </c>
      <c r="Y42" s="53" t="str">
        <f>IF(AND('Mapa final'!$AA$49="Baja",'Mapa final'!$AC$49="Moderado"),CONCATENATE("R7C",'Mapa final'!$Q$49),"")</f>
        <v/>
      </c>
      <c r="Z42" s="53" t="str">
        <f>IF(AND('Mapa final'!$AA$50="Baja",'Mapa final'!$AC$50="Moderado"),CONCATENATE("R7C",'Mapa final'!$Q$50),"")</f>
        <v/>
      </c>
      <c r="AA42" s="54" t="str">
        <f>IF(AND('Mapa final'!$AA$51="Baja",'Mapa final'!$AC$51="Moderado"),CONCATENATE("R7C",'Mapa final'!$Q$51),"")</f>
        <v/>
      </c>
      <c r="AB42" s="36" t="str">
        <f>IF(AND('Mapa final'!$AA$46="Baja",'Mapa final'!$AC$46="Mayor"),CONCATENATE("R7C",'Mapa final'!$Q$46),"")</f>
        <v/>
      </c>
      <c r="AC42" s="37" t="str">
        <f>IF(AND('Mapa final'!$AA$47="Baja",'Mapa final'!$AC$47="Mayor"),CONCATENATE("R7C",'Mapa final'!$Q$47),"")</f>
        <v/>
      </c>
      <c r="AD42" s="42" t="str">
        <f>IF(AND('Mapa final'!$AA$48="Baja",'Mapa final'!$AC$48="Mayor"),CONCATENATE("R7C",'Mapa final'!$Q$48),"")</f>
        <v/>
      </c>
      <c r="AE42" s="42" t="str">
        <f>IF(AND('Mapa final'!$AA$49="Baja",'Mapa final'!$AC$49="Mayor"),CONCATENATE("R7C",'Mapa final'!$Q$49),"")</f>
        <v/>
      </c>
      <c r="AF42" s="42" t="str">
        <f>IF(AND('Mapa final'!$AA$50="Baja",'Mapa final'!$AC$50="Mayor"),CONCATENATE("R7C",'Mapa final'!$Q$50),"")</f>
        <v/>
      </c>
      <c r="AG42" s="38" t="str">
        <f>IF(AND('Mapa final'!$AA$51="Baja",'Mapa final'!$AC$51="Mayor"),CONCATENATE("R7C",'Mapa final'!$Q$51),"")</f>
        <v/>
      </c>
      <c r="AH42" s="39" t="str">
        <f>IF(AND('Mapa final'!$AA$46="Baja",'Mapa final'!$AC$46="Catastrófico"),CONCATENATE("R7C",'Mapa final'!$Q$46),"")</f>
        <v/>
      </c>
      <c r="AI42" s="40" t="str">
        <f>IF(AND('Mapa final'!$AA$47="Baja",'Mapa final'!$AC$47="Catastrófico"),CONCATENATE("R7C",'Mapa final'!$Q$47),"")</f>
        <v/>
      </c>
      <c r="AJ42" s="40" t="str">
        <f>IF(AND('Mapa final'!$AA$48="Baja",'Mapa final'!$AC$48="Catastrófico"),CONCATENATE("R7C",'Mapa final'!$Q$48),"")</f>
        <v/>
      </c>
      <c r="AK42" s="40" t="str">
        <f>IF(AND('Mapa final'!$AA$49="Baja",'Mapa final'!$AC$49="Catastrófico"),CONCATENATE("R7C",'Mapa final'!$Q$49),"")</f>
        <v/>
      </c>
      <c r="AL42" s="40" t="str">
        <f>IF(AND('Mapa final'!$AA$50="Baja",'Mapa final'!$AC$50="Catastrófico"),CONCATENATE("R7C",'Mapa final'!$Q$50),"")</f>
        <v/>
      </c>
      <c r="AM42" s="41" t="str">
        <f>IF(AND('Mapa final'!$AA$51="Baja",'Mapa final'!$AC$51="Catastrófico"),CONCATENATE("R7C",'Mapa final'!$Q$51),"")</f>
        <v/>
      </c>
      <c r="AN42" s="68"/>
      <c r="AO42" s="404"/>
      <c r="AP42" s="405"/>
      <c r="AQ42" s="405"/>
      <c r="AR42" s="405"/>
      <c r="AS42" s="405"/>
      <c r="AT42" s="406"/>
      <c r="AU42" s="68"/>
      <c r="AV42" s="68"/>
      <c r="AW42" s="68"/>
      <c r="AX42" s="68"/>
      <c r="AY42" s="68"/>
      <c r="AZ42" s="68"/>
      <c r="BA42" s="68"/>
      <c r="BB42" s="68"/>
      <c r="BC42" s="68"/>
      <c r="BD42" s="68"/>
      <c r="BE42" s="68"/>
      <c r="BF42" s="68"/>
      <c r="BG42" s="68"/>
      <c r="BH42" s="68"/>
      <c r="BI42" s="68"/>
      <c r="BJ42" s="68"/>
      <c r="BK42" s="68"/>
      <c r="BL42" s="68"/>
      <c r="BM42" s="68"/>
      <c r="BN42" s="68"/>
      <c r="BO42" s="68"/>
      <c r="BP42" s="68"/>
      <c r="BQ42" s="68"/>
      <c r="BR42" s="68"/>
      <c r="BS42" s="68"/>
      <c r="BT42" s="68"/>
      <c r="BU42" s="68"/>
      <c r="BV42" s="68"/>
      <c r="BW42" s="68"/>
      <c r="BX42" s="68"/>
    </row>
    <row r="43" spans="1:80" ht="15" customHeight="1" x14ac:dyDescent="0.25">
      <c r="A43" s="68"/>
      <c r="B43" s="282"/>
      <c r="C43" s="282"/>
      <c r="D43" s="283"/>
      <c r="E43" s="383"/>
      <c r="F43" s="384"/>
      <c r="G43" s="384"/>
      <c r="H43" s="384"/>
      <c r="I43" s="382"/>
      <c r="J43" s="61" t="str">
        <f>IF(AND('Mapa final'!$AA$52="Baja",'Mapa final'!$AC$52="Leve"),CONCATENATE("R8C",'Mapa final'!$Q$52),"")</f>
        <v/>
      </c>
      <c r="K43" s="62" t="str">
        <f>IF(AND('Mapa final'!$AA$53="Baja",'Mapa final'!$AC$53="Leve"),CONCATENATE("R8C",'Mapa final'!$Q$53),"")</f>
        <v/>
      </c>
      <c r="L43" s="62" t="str">
        <f>IF(AND('Mapa final'!$AA$54="Baja",'Mapa final'!$AC$54="Leve"),CONCATENATE("R8C",'Mapa final'!$Q$54),"")</f>
        <v/>
      </c>
      <c r="M43" s="62" t="str">
        <f>IF(AND('Mapa final'!$AA$55="Baja",'Mapa final'!$AC$55="Leve"),CONCATENATE("R8C",'Mapa final'!$Q$55),"")</f>
        <v/>
      </c>
      <c r="N43" s="62" t="str">
        <f>IF(AND('Mapa final'!$AA$56="Baja",'Mapa final'!$AC$56="Leve"),CONCATENATE("R8C",'Mapa final'!$Q$56),"")</f>
        <v/>
      </c>
      <c r="O43" s="63" t="str">
        <f>IF(AND('Mapa final'!$AA$57="Baja",'Mapa final'!$AC$57="Leve"),CONCATENATE("R8C",'Mapa final'!$Q$57),"")</f>
        <v/>
      </c>
      <c r="P43" s="52" t="str">
        <f>IF(AND('Mapa final'!$AA$52="Baja",'Mapa final'!$AC$52="Menor"),CONCATENATE("R8C",'Mapa final'!$Q$52),"")</f>
        <v/>
      </c>
      <c r="Q43" s="53" t="str">
        <f>IF(AND('Mapa final'!$AA$53="Baja",'Mapa final'!$AC$53="Menor"),CONCATENATE("R8C",'Mapa final'!$Q$53),"")</f>
        <v/>
      </c>
      <c r="R43" s="53" t="str">
        <f>IF(AND('Mapa final'!$AA$54="Baja",'Mapa final'!$AC$54="Menor"),CONCATENATE("R8C",'Mapa final'!$Q$54),"")</f>
        <v/>
      </c>
      <c r="S43" s="53" t="str">
        <f>IF(AND('Mapa final'!$AA$55="Baja",'Mapa final'!$AC$55="Menor"),CONCATENATE("R8C",'Mapa final'!$Q$55),"")</f>
        <v/>
      </c>
      <c r="T43" s="53" t="str">
        <f>IF(AND('Mapa final'!$AA$56="Baja",'Mapa final'!$AC$56="Menor"),CONCATENATE("R8C",'Mapa final'!$Q$56),"")</f>
        <v/>
      </c>
      <c r="U43" s="54" t="str">
        <f>IF(AND('Mapa final'!$AA$57="Baja",'Mapa final'!$AC$57="Menor"),CONCATENATE("R8C",'Mapa final'!$Q$57),"")</f>
        <v/>
      </c>
      <c r="V43" s="52" t="str">
        <f>IF(AND('Mapa final'!$AA$52="Baja",'Mapa final'!$AC$52="Moderado"),CONCATENATE("R8C",'Mapa final'!$Q$52),"")</f>
        <v/>
      </c>
      <c r="W43" s="53" t="str">
        <f>IF(AND('Mapa final'!$AA$53="Baja",'Mapa final'!$AC$53="Moderado"),CONCATENATE("R8C",'Mapa final'!$Q$53),"")</f>
        <v/>
      </c>
      <c r="X43" s="53" t="str">
        <f>IF(AND('Mapa final'!$AA$54="Baja",'Mapa final'!$AC$54="Moderado"),CONCATENATE("R8C",'Mapa final'!$Q$54),"")</f>
        <v/>
      </c>
      <c r="Y43" s="53" t="str">
        <f>IF(AND('Mapa final'!$AA$55="Baja",'Mapa final'!$AC$55="Moderado"),CONCATENATE("R8C",'Mapa final'!$Q$55),"")</f>
        <v/>
      </c>
      <c r="Z43" s="53" t="str">
        <f>IF(AND('Mapa final'!$AA$56="Baja",'Mapa final'!$AC$56="Moderado"),CONCATENATE("R8C",'Mapa final'!$Q$56),"")</f>
        <v/>
      </c>
      <c r="AA43" s="54" t="str">
        <f>IF(AND('Mapa final'!$AA$57="Baja",'Mapa final'!$AC$57="Moderado"),CONCATENATE("R8C",'Mapa final'!$Q$57),"")</f>
        <v/>
      </c>
      <c r="AB43" s="36" t="str">
        <f>IF(AND('Mapa final'!$AA$52="Baja",'Mapa final'!$AC$52="Mayor"),CONCATENATE("R8C",'Mapa final'!$Q$52),"")</f>
        <v/>
      </c>
      <c r="AC43" s="37" t="str">
        <f>IF(AND('Mapa final'!$AA$53="Baja",'Mapa final'!$AC$53="Mayor"),CONCATENATE("R8C",'Mapa final'!$Q$53),"")</f>
        <v/>
      </c>
      <c r="AD43" s="42" t="str">
        <f>IF(AND('Mapa final'!$AA$54="Baja",'Mapa final'!$AC$54="Mayor"),CONCATENATE("R8C",'Mapa final'!$Q$54),"")</f>
        <v/>
      </c>
      <c r="AE43" s="42" t="str">
        <f>IF(AND('Mapa final'!$AA$55="Baja",'Mapa final'!$AC$55="Mayor"),CONCATENATE("R8C",'Mapa final'!$Q$55),"")</f>
        <v/>
      </c>
      <c r="AF43" s="42" t="str">
        <f>IF(AND('Mapa final'!$AA$56="Baja",'Mapa final'!$AC$56="Mayor"),CONCATENATE("R8C",'Mapa final'!$Q$56),"")</f>
        <v/>
      </c>
      <c r="AG43" s="38" t="str">
        <f>IF(AND('Mapa final'!$AA$57="Baja",'Mapa final'!$AC$57="Mayor"),CONCATENATE("R8C",'Mapa final'!$Q$57),"")</f>
        <v/>
      </c>
      <c r="AH43" s="39" t="str">
        <f>IF(AND('Mapa final'!$AA$52="Baja",'Mapa final'!$AC$52="Catastrófico"),CONCATENATE("R8C",'Mapa final'!$Q$52),"")</f>
        <v/>
      </c>
      <c r="AI43" s="40" t="str">
        <f>IF(AND('Mapa final'!$AA$53="Baja",'Mapa final'!$AC$53="Catastrófico"),CONCATENATE("R8C",'Mapa final'!$Q$53),"")</f>
        <v/>
      </c>
      <c r="AJ43" s="40" t="str">
        <f>IF(AND('Mapa final'!$AA$54="Baja",'Mapa final'!$AC$54="Catastrófico"),CONCATENATE("R8C",'Mapa final'!$Q$54),"")</f>
        <v/>
      </c>
      <c r="AK43" s="40" t="str">
        <f>IF(AND('Mapa final'!$AA$55="Baja",'Mapa final'!$AC$55="Catastrófico"),CONCATENATE("R8C",'Mapa final'!$Q$55),"")</f>
        <v/>
      </c>
      <c r="AL43" s="40" t="str">
        <f>IF(AND('Mapa final'!$AA$56="Baja",'Mapa final'!$AC$56="Catastrófico"),CONCATENATE("R8C",'Mapa final'!$Q$56),"")</f>
        <v/>
      </c>
      <c r="AM43" s="41" t="str">
        <f>IF(AND('Mapa final'!$AA$57="Baja",'Mapa final'!$AC$57="Catastrófico"),CONCATENATE("R8C",'Mapa final'!$Q$57),"")</f>
        <v/>
      </c>
      <c r="AN43" s="68"/>
      <c r="AO43" s="404"/>
      <c r="AP43" s="405"/>
      <c r="AQ43" s="405"/>
      <c r="AR43" s="405"/>
      <c r="AS43" s="405"/>
      <c r="AT43" s="406"/>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row>
    <row r="44" spans="1:80" ht="15" customHeight="1" x14ac:dyDescent="0.25">
      <c r="A44" s="68"/>
      <c r="B44" s="282"/>
      <c r="C44" s="282"/>
      <c r="D44" s="283"/>
      <c r="E44" s="383"/>
      <c r="F44" s="384"/>
      <c r="G44" s="384"/>
      <c r="H44" s="384"/>
      <c r="I44" s="382"/>
      <c r="J44" s="61" t="str">
        <f>IF(AND('Mapa final'!$AA$58="Baja",'Mapa final'!$AC$58="Leve"),CONCATENATE("R9C",'Mapa final'!$Q$58),"")</f>
        <v/>
      </c>
      <c r="K44" s="62" t="str">
        <f>IF(AND('Mapa final'!$AA$59="Baja",'Mapa final'!$AC$59="Leve"),CONCATENATE("R9C",'Mapa final'!$Q$59),"")</f>
        <v/>
      </c>
      <c r="L44" s="62" t="str">
        <f>IF(AND('Mapa final'!$AA$60="Baja",'Mapa final'!$AC$60="Leve"),CONCATENATE("R9C",'Mapa final'!$Q$60),"")</f>
        <v/>
      </c>
      <c r="M44" s="62" t="str">
        <f>IF(AND('Mapa final'!$AA$61="Baja",'Mapa final'!$AC$61="Leve"),CONCATENATE("R9C",'Mapa final'!$Q$61),"")</f>
        <v/>
      </c>
      <c r="N44" s="62" t="str">
        <f>IF(AND('Mapa final'!$AA$62="Baja",'Mapa final'!$AC$62="Leve"),CONCATENATE("R9C",'Mapa final'!$Q$62),"")</f>
        <v/>
      </c>
      <c r="O44" s="63" t="str">
        <f>IF(AND('Mapa final'!$AA$63="Baja",'Mapa final'!$AC$63="Leve"),CONCATENATE("R9C",'Mapa final'!$Q$63),"")</f>
        <v/>
      </c>
      <c r="P44" s="52" t="str">
        <f>IF(AND('Mapa final'!$AA$58="Baja",'Mapa final'!$AC$58="Menor"),CONCATENATE("R9C",'Mapa final'!$Q$58),"")</f>
        <v/>
      </c>
      <c r="Q44" s="53" t="str">
        <f>IF(AND('Mapa final'!$AA$59="Baja",'Mapa final'!$AC$59="Menor"),CONCATENATE("R9C",'Mapa final'!$Q$59),"")</f>
        <v/>
      </c>
      <c r="R44" s="53" t="str">
        <f>IF(AND('Mapa final'!$AA$60="Baja",'Mapa final'!$AC$60="Menor"),CONCATENATE("R9C",'Mapa final'!$Q$60),"")</f>
        <v/>
      </c>
      <c r="S44" s="53" t="str">
        <f>IF(AND('Mapa final'!$AA$61="Baja",'Mapa final'!$AC$61="Menor"),CONCATENATE("R9C",'Mapa final'!$Q$61),"")</f>
        <v/>
      </c>
      <c r="T44" s="53" t="str">
        <f>IF(AND('Mapa final'!$AA$62="Baja",'Mapa final'!$AC$62="Menor"),CONCATENATE("R9C",'Mapa final'!$Q$62),"")</f>
        <v/>
      </c>
      <c r="U44" s="54" t="str">
        <f>IF(AND('Mapa final'!$AA$63="Baja",'Mapa final'!$AC$63="Menor"),CONCATENATE("R9C",'Mapa final'!$Q$63),"")</f>
        <v/>
      </c>
      <c r="V44" s="52" t="str">
        <f>IF(AND('Mapa final'!$AA$58="Baja",'Mapa final'!$AC$58="Moderado"),CONCATENATE("R9C",'Mapa final'!$Q$58),"")</f>
        <v/>
      </c>
      <c r="W44" s="53" t="str">
        <f>IF(AND('Mapa final'!$AA$59="Baja",'Mapa final'!$AC$59="Moderado"),CONCATENATE("R9C",'Mapa final'!$Q$59),"")</f>
        <v/>
      </c>
      <c r="X44" s="53" t="str">
        <f>IF(AND('Mapa final'!$AA$60="Baja",'Mapa final'!$AC$60="Moderado"),CONCATENATE("R9C",'Mapa final'!$Q$60),"")</f>
        <v/>
      </c>
      <c r="Y44" s="53" t="str">
        <f>IF(AND('Mapa final'!$AA$61="Baja",'Mapa final'!$AC$61="Moderado"),CONCATENATE("R9C",'Mapa final'!$Q$61),"")</f>
        <v/>
      </c>
      <c r="Z44" s="53" t="str">
        <f>IF(AND('Mapa final'!$AA$62="Baja",'Mapa final'!$AC$62="Moderado"),CONCATENATE("R9C",'Mapa final'!$Q$62),"")</f>
        <v/>
      </c>
      <c r="AA44" s="54" t="str">
        <f>IF(AND('Mapa final'!$AA$63="Baja",'Mapa final'!$AC$63="Moderado"),CONCATENATE("R9C",'Mapa final'!$Q$63),"")</f>
        <v/>
      </c>
      <c r="AB44" s="36" t="str">
        <f>IF(AND('Mapa final'!$AA$58="Baja",'Mapa final'!$AC$58="Mayor"),CONCATENATE("R9C",'Mapa final'!$Q$58),"")</f>
        <v/>
      </c>
      <c r="AC44" s="37" t="str">
        <f>IF(AND('Mapa final'!$AA$59="Baja",'Mapa final'!$AC$59="Mayor"),CONCATENATE("R9C",'Mapa final'!$Q$59),"")</f>
        <v/>
      </c>
      <c r="AD44" s="42" t="str">
        <f>IF(AND('Mapa final'!$AA$60="Baja",'Mapa final'!$AC$60="Mayor"),CONCATENATE("R9C",'Mapa final'!$Q$60),"")</f>
        <v/>
      </c>
      <c r="AE44" s="42" t="str">
        <f>IF(AND('Mapa final'!$AA$61="Baja",'Mapa final'!$AC$61="Mayor"),CONCATENATE("R9C",'Mapa final'!$Q$61),"")</f>
        <v/>
      </c>
      <c r="AF44" s="42" t="str">
        <f>IF(AND('Mapa final'!$AA$62="Baja",'Mapa final'!$AC$62="Mayor"),CONCATENATE("R9C",'Mapa final'!$Q$62),"")</f>
        <v/>
      </c>
      <c r="AG44" s="38" t="str">
        <f>IF(AND('Mapa final'!$AA$63="Baja",'Mapa final'!$AC$63="Mayor"),CONCATENATE("R9C",'Mapa final'!$Q$63),"")</f>
        <v/>
      </c>
      <c r="AH44" s="39" t="str">
        <f>IF(AND('Mapa final'!$AA$58="Baja",'Mapa final'!$AC$58="Catastrófico"),CONCATENATE("R9C",'Mapa final'!$Q$58),"")</f>
        <v/>
      </c>
      <c r="AI44" s="40" t="str">
        <f>IF(AND('Mapa final'!$AA$59="Baja",'Mapa final'!$AC$59="Catastrófico"),CONCATENATE("R9C",'Mapa final'!$Q$59),"")</f>
        <v/>
      </c>
      <c r="AJ44" s="40" t="str">
        <f>IF(AND('Mapa final'!$AA$60="Baja",'Mapa final'!$AC$60="Catastrófico"),CONCATENATE("R9C",'Mapa final'!$Q$60),"")</f>
        <v/>
      </c>
      <c r="AK44" s="40" t="str">
        <f>IF(AND('Mapa final'!$AA$61="Baja",'Mapa final'!$AC$61="Catastrófico"),CONCATENATE("R9C",'Mapa final'!$Q$61),"")</f>
        <v/>
      </c>
      <c r="AL44" s="40" t="str">
        <f>IF(AND('Mapa final'!$AA$62="Baja",'Mapa final'!$AC$62="Catastrófico"),CONCATENATE("R9C",'Mapa final'!$Q$62),"")</f>
        <v/>
      </c>
      <c r="AM44" s="41" t="str">
        <f>IF(AND('Mapa final'!$AA$63="Baja",'Mapa final'!$AC$63="Catastrófico"),CONCATENATE("R9C",'Mapa final'!$Q$63),"")</f>
        <v/>
      </c>
      <c r="AN44" s="68"/>
      <c r="AO44" s="404"/>
      <c r="AP44" s="405"/>
      <c r="AQ44" s="405"/>
      <c r="AR44" s="405"/>
      <c r="AS44" s="405"/>
      <c r="AT44" s="406"/>
      <c r="AU44" s="68"/>
      <c r="AV44" s="68"/>
      <c r="AW44" s="68"/>
      <c r="AX44" s="68"/>
      <c r="AY44" s="68"/>
      <c r="AZ44" s="68"/>
      <c r="BA44" s="68"/>
      <c r="BB44" s="68"/>
      <c r="BC44" s="68"/>
      <c r="BD44" s="68"/>
      <c r="BE44" s="68"/>
      <c r="BF44" s="68"/>
      <c r="BG44" s="68"/>
      <c r="BH44" s="68"/>
      <c r="BI44" s="68"/>
      <c r="BJ44" s="68"/>
      <c r="BK44" s="68"/>
      <c r="BL44" s="68"/>
      <c r="BM44" s="68"/>
      <c r="BN44" s="68"/>
      <c r="BO44" s="68"/>
      <c r="BP44" s="68"/>
      <c r="BQ44" s="68"/>
      <c r="BR44" s="68"/>
      <c r="BS44" s="68"/>
      <c r="BT44" s="68"/>
      <c r="BU44" s="68"/>
      <c r="BV44" s="68"/>
      <c r="BW44" s="68"/>
      <c r="BX44" s="68"/>
    </row>
    <row r="45" spans="1:80" ht="15.75" customHeight="1" thickBot="1" x14ac:dyDescent="0.3">
      <c r="A45" s="68"/>
      <c r="B45" s="282"/>
      <c r="C45" s="282"/>
      <c r="D45" s="283"/>
      <c r="E45" s="385"/>
      <c r="F45" s="386"/>
      <c r="G45" s="386"/>
      <c r="H45" s="386"/>
      <c r="I45" s="386"/>
      <c r="J45" s="64" t="str">
        <f>IF(AND('Mapa final'!$AA$64="Baja",'Mapa final'!$AC$64="Leve"),CONCATENATE("R10C",'Mapa final'!$Q$64),"")</f>
        <v/>
      </c>
      <c r="K45" s="65" t="str">
        <f>IF(AND('Mapa final'!$AA$65="Baja",'Mapa final'!$AC$65="Leve"),CONCATENATE("R10C",'Mapa final'!$Q$65),"")</f>
        <v/>
      </c>
      <c r="L45" s="65" t="str">
        <f>IF(AND('Mapa final'!$AA$66="Baja",'Mapa final'!$AC$66="Leve"),CONCATENATE("R10C",'Mapa final'!$Q$66),"")</f>
        <v/>
      </c>
      <c r="M45" s="65" t="str">
        <f>IF(AND('Mapa final'!$AA$67="Baja",'Mapa final'!$AC$67="Leve"),CONCATENATE("R10C",'Mapa final'!$Q$67),"")</f>
        <v/>
      </c>
      <c r="N45" s="65" t="str">
        <f>IF(AND('Mapa final'!$AA$68="Baja",'Mapa final'!$AC$68="Leve"),CONCATENATE("R10C",'Mapa final'!$Q$68),"")</f>
        <v/>
      </c>
      <c r="O45" s="66" t="str">
        <f>IF(AND('Mapa final'!$AA$69="Baja",'Mapa final'!$AC$69="Leve"),CONCATENATE("R10C",'Mapa final'!$Q$69),"")</f>
        <v/>
      </c>
      <c r="P45" s="52" t="str">
        <f>IF(AND('Mapa final'!$AA$64="Baja",'Mapa final'!$AC$64="Menor"),CONCATENATE("R10C",'Mapa final'!$Q$64),"")</f>
        <v/>
      </c>
      <c r="Q45" s="53" t="str">
        <f>IF(AND('Mapa final'!$AA$65="Baja",'Mapa final'!$AC$65="Menor"),CONCATENATE("R10C",'Mapa final'!$Q$65),"")</f>
        <v/>
      </c>
      <c r="R45" s="53" t="str">
        <f>IF(AND('Mapa final'!$AA$66="Baja",'Mapa final'!$AC$66="Menor"),CONCATENATE("R10C",'Mapa final'!$Q$66),"")</f>
        <v/>
      </c>
      <c r="S45" s="53" t="str">
        <f>IF(AND('Mapa final'!$AA$67="Baja",'Mapa final'!$AC$67="Menor"),CONCATENATE("R10C",'Mapa final'!$Q$67),"")</f>
        <v/>
      </c>
      <c r="T45" s="53" t="str">
        <f>IF(AND('Mapa final'!$AA$68="Baja",'Mapa final'!$AC$68="Menor"),CONCATENATE("R10C",'Mapa final'!$Q$68),"")</f>
        <v/>
      </c>
      <c r="U45" s="54" t="str">
        <f>IF(AND('Mapa final'!$AA$69="Baja",'Mapa final'!$AC$69="Menor"),CONCATENATE("R10C",'Mapa final'!$Q$69),"")</f>
        <v/>
      </c>
      <c r="V45" s="55" t="str">
        <f>IF(AND('Mapa final'!$AA$64="Baja",'Mapa final'!$AC$64="Moderado"),CONCATENATE("R10C",'Mapa final'!$Q$64),"")</f>
        <v/>
      </c>
      <c r="W45" s="56" t="str">
        <f>IF(AND('Mapa final'!$AA$65="Baja",'Mapa final'!$AC$65="Moderado"),CONCATENATE("R10C",'Mapa final'!$Q$65),"")</f>
        <v/>
      </c>
      <c r="X45" s="56" t="str">
        <f>IF(AND('Mapa final'!$AA$66="Baja",'Mapa final'!$AC$66="Moderado"),CONCATENATE("R10C",'Mapa final'!$Q$66),"")</f>
        <v/>
      </c>
      <c r="Y45" s="56" t="str">
        <f>IF(AND('Mapa final'!$AA$67="Baja",'Mapa final'!$AC$67="Moderado"),CONCATENATE("R10C",'Mapa final'!$Q$67),"")</f>
        <v/>
      </c>
      <c r="Z45" s="56" t="str">
        <f>IF(AND('Mapa final'!$AA$68="Baja",'Mapa final'!$AC$68="Moderado"),CONCATENATE("R10C",'Mapa final'!$Q$68),"")</f>
        <v/>
      </c>
      <c r="AA45" s="57" t="str">
        <f>IF(AND('Mapa final'!$AA$69="Baja",'Mapa final'!$AC$69="Moderado"),CONCATENATE("R10C",'Mapa final'!$Q$69),"")</f>
        <v/>
      </c>
      <c r="AB45" s="43" t="str">
        <f>IF(AND('Mapa final'!$AA$64="Baja",'Mapa final'!$AC$64="Mayor"),CONCATENATE("R10C",'Mapa final'!$Q$64),"")</f>
        <v/>
      </c>
      <c r="AC45" s="44" t="str">
        <f>IF(AND('Mapa final'!$AA$65="Baja",'Mapa final'!$AC$65="Mayor"),CONCATENATE("R10C",'Mapa final'!$Q$65),"")</f>
        <v/>
      </c>
      <c r="AD45" s="44" t="str">
        <f>IF(AND('Mapa final'!$AA$66="Baja",'Mapa final'!$AC$66="Mayor"),CONCATENATE("R10C",'Mapa final'!$Q$66),"")</f>
        <v/>
      </c>
      <c r="AE45" s="44" t="str">
        <f>IF(AND('Mapa final'!$AA$67="Baja",'Mapa final'!$AC$67="Mayor"),CONCATENATE("R10C",'Mapa final'!$Q$67),"")</f>
        <v/>
      </c>
      <c r="AF45" s="44" t="str">
        <f>IF(AND('Mapa final'!$AA$68="Baja",'Mapa final'!$AC$68="Mayor"),CONCATENATE("R10C",'Mapa final'!$Q$68),"")</f>
        <v/>
      </c>
      <c r="AG45" s="45" t="str">
        <f>IF(AND('Mapa final'!$AA$69="Baja",'Mapa final'!$AC$69="Mayor"),CONCATENATE("R10C",'Mapa final'!$Q$69),"")</f>
        <v/>
      </c>
      <c r="AH45" s="46" t="str">
        <f>IF(AND('Mapa final'!$AA$64="Baja",'Mapa final'!$AC$64="Catastrófico"),CONCATENATE("R10C",'Mapa final'!$Q$64),"")</f>
        <v/>
      </c>
      <c r="AI45" s="47" t="str">
        <f>IF(AND('Mapa final'!$AA$65="Baja",'Mapa final'!$AC$65="Catastrófico"),CONCATENATE("R10C",'Mapa final'!$Q$65),"")</f>
        <v/>
      </c>
      <c r="AJ45" s="47" t="str">
        <f>IF(AND('Mapa final'!$AA$66="Baja",'Mapa final'!$AC$66="Catastrófico"),CONCATENATE("R10C",'Mapa final'!$Q$66),"")</f>
        <v/>
      </c>
      <c r="AK45" s="47" t="str">
        <f>IF(AND('Mapa final'!$AA$67="Baja",'Mapa final'!$AC$67="Catastrófico"),CONCATENATE("R10C",'Mapa final'!$Q$67),"")</f>
        <v/>
      </c>
      <c r="AL45" s="47" t="str">
        <f>IF(AND('Mapa final'!$AA$68="Baja",'Mapa final'!$AC$68="Catastrófico"),CONCATENATE("R10C",'Mapa final'!$Q$68),"")</f>
        <v/>
      </c>
      <c r="AM45" s="48" t="str">
        <f>IF(AND('Mapa final'!$AA$69="Baja",'Mapa final'!$AC$69="Catastrófico"),CONCATENATE("R10C",'Mapa final'!$Q$69),"")</f>
        <v/>
      </c>
      <c r="AN45" s="68"/>
      <c r="AO45" s="407"/>
      <c r="AP45" s="408"/>
      <c r="AQ45" s="408"/>
      <c r="AR45" s="408"/>
      <c r="AS45" s="408"/>
      <c r="AT45" s="409"/>
    </row>
    <row r="46" spans="1:80" ht="46.5" customHeight="1" x14ac:dyDescent="0.35">
      <c r="A46" s="68"/>
      <c r="B46" s="282"/>
      <c r="C46" s="282"/>
      <c r="D46" s="283"/>
      <c r="E46" s="379" t="s">
        <v>108</v>
      </c>
      <c r="F46" s="380"/>
      <c r="G46" s="380"/>
      <c r="H46" s="380"/>
      <c r="I46" s="398"/>
      <c r="J46" s="58" t="str">
        <f>IF(AND('Mapa final'!$AA$10="Muy Baja",'Mapa final'!$AC$10="Leve"),CONCATENATE("R1C",'Mapa final'!$Q$10),"")</f>
        <v/>
      </c>
      <c r="K46" s="59" t="str">
        <f>IF(AND('Mapa final'!$AA$11="Muy Baja",'Mapa final'!$AC$11="Leve"),CONCATENATE("R1C",'Mapa final'!$Q$11),"")</f>
        <v/>
      </c>
      <c r="L46" s="59" t="str">
        <f>IF(AND('Mapa final'!$AA$12="Muy Baja",'Mapa final'!$AC$12="Leve"),CONCATENATE("R1C",'Mapa final'!$Q$12),"")</f>
        <v/>
      </c>
      <c r="M46" s="59" t="str">
        <f>IF(AND('Mapa final'!$AA$13="Muy Baja",'Mapa final'!$AC$13="Leve"),CONCATENATE("R1C",'Mapa final'!$Q$13),"")</f>
        <v/>
      </c>
      <c r="N46" s="59" t="str">
        <f>IF(AND('Mapa final'!$AA$14="Muy Baja",'Mapa final'!$AC$14="Leve"),CONCATENATE("R1C",'Mapa final'!$Q$14),"")</f>
        <v/>
      </c>
      <c r="O46" s="60" t="str">
        <f>IF(AND('Mapa final'!$AA$15="Muy Baja",'Mapa final'!$AC$15="Leve"),CONCATENATE("R1C",'Mapa final'!$Q$15),"")</f>
        <v/>
      </c>
      <c r="P46" s="58" t="str">
        <f>IF(AND('Mapa final'!$AA$10="Muy Baja",'Mapa final'!$AC$10="Menor"),CONCATENATE("R1C",'Mapa final'!$Q$10),"")</f>
        <v/>
      </c>
      <c r="Q46" s="59" t="str">
        <f>IF(AND('Mapa final'!$AA$11="Muy Baja",'Mapa final'!$AC$11="Menor"),CONCATENATE("R1C",'Mapa final'!$Q$11),"")</f>
        <v/>
      </c>
      <c r="R46" s="59" t="str">
        <f>IF(AND('Mapa final'!$AA$12="Muy Baja",'Mapa final'!$AC$12="Menor"),CONCATENATE("R1C",'Mapa final'!$Q$12),"")</f>
        <v/>
      </c>
      <c r="S46" s="59" t="str">
        <f>IF(AND('Mapa final'!$AA$13="Muy Baja",'Mapa final'!$AC$13="Menor"),CONCATENATE("R1C",'Mapa final'!$Q$13),"")</f>
        <v/>
      </c>
      <c r="T46" s="59" t="str">
        <f>IF(AND('Mapa final'!$AA$14="Muy Baja",'Mapa final'!$AC$14="Menor"),CONCATENATE("R1C",'Mapa final'!$Q$14),"")</f>
        <v/>
      </c>
      <c r="U46" s="60" t="str">
        <f>IF(AND('Mapa final'!$AA$15="Muy Baja",'Mapa final'!$AC$15="Menor"),CONCATENATE("R1C",'Mapa final'!$Q$15),"")</f>
        <v/>
      </c>
      <c r="V46" s="49" t="str">
        <f>IF(AND('Mapa final'!$AA$10="Muy Baja",'Mapa final'!$AC$10="Moderado"),CONCATENATE("R1C",'Mapa final'!$Q$10),"")</f>
        <v/>
      </c>
      <c r="W46" s="67" t="str">
        <f>IF(AND('Mapa final'!$AA$11="Muy Baja",'Mapa final'!$AC$11="Moderado"),CONCATENATE("R1C",'Mapa final'!$Q$11),"")</f>
        <v/>
      </c>
      <c r="X46" s="50" t="str">
        <f>IF(AND('Mapa final'!$AA$12="Muy Baja",'Mapa final'!$AC$12="Moderado"),CONCATENATE("R1C",'Mapa final'!$Q$12),"")</f>
        <v/>
      </c>
      <c r="Y46" s="50" t="str">
        <f>IF(AND('Mapa final'!$AA$13="Muy Baja",'Mapa final'!$AC$13="Moderado"),CONCATENATE("R1C",'Mapa final'!$Q$13),"")</f>
        <v/>
      </c>
      <c r="Z46" s="50" t="str">
        <f>IF(AND('Mapa final'!$AA$14="Muy Baja",'Mapa final'!$AC$14="Moderado"),CONCATENATE("R1C",'Mapa final'!$Q$14),"")</f>
        <v/>
      </c>
      <c r="AA46" s="51" t="str">
        <f>IF(AND('Mapa final'!$AA$15="Muy Baja",'Mapa final'!$AC$15="Moderado"),CONCATENATE("R1C",'Mapa final'!$Q$15),"")</f>
        <v/>
      </c>
      <c r="AB46" s="30" t="str">
        <f>IF(AND('Mapa final'!$AA$10="Muy Baja",'Mapa final'!$AC$10="Mayor"),CONCATENATE("R1C",'Mapa final'!$Q$10),"")</f>
        <v/>
      </c>
      <c r="AC46" s="31" t="str">
        <f>IF(AND('Mapa final'!$AA$11="Muy Baja",'Mapa final'!$AC$11="Mayor"),CONCATENATE("R1C",'Mapa final'!$Q$11),"")</f>
        <v/>
      </c>
      <c r="AD46" s="31" t="str">
        <f>IF(AND('Mapa final'!$AA$12="Muy Baja",'Mapa final'!$AC$12="Mayor"),CONCATENATE("R1C",'Mapa final'!$Q$12),"")</f>
        <v/>
      </c>
      <c r="AE46" s="31" t="str">
        <f>IF(AND('Mapa final'!$AA$13="Muy Baja",'Mapa final'!$AC$13="Mayor"),CONCATENATE("R1C",'Mapa final'!$Q$13),"")</f>
        <v/>
      </c>
      <c r="AF46" s="31" t="str">
        <f>IF(AND('Mapa final'!$AA$14="Muy Baja",'Mapa final'!$AC$14="Mayor"),CONCATENATE("R1C",'Mapa final'!$Q$14),"")</f>
        <v/>
      </c>
      <c r="AG46" s="32" t="str">
        <f>IF(AND('Mapa final'!$AA$15="Muy Baja",'Mapa final'!$AC$15="Mayor"),CONCATENATE("R1C",'Mapa final'!$Q$15),"")</f>
        <v/>
      </c>
      <c r="AH46" s="33" t="str">
        <f>IF(AND('Mapa final'!$AA$10="Muy Baja",'Mapa final'!$AC$10="Catastrófico"),CONCATENATE("R1C",'Mapa final'!$Q$10),"")</f>
        <v/>
      </c>
      <c r="AI46" s="34" t="str">
        <f>IF(AND('Mapa final'!$AA$11="Muy Baja",'Mapa final'!$AC$11="Catastrófico"),CONCATENATE("R1C",'Mapa final'!$Q$11),"")</f>
        <v/>
      </c>
      <c r="AJ46" s="34" t="str">
        <f>IF(AND('Mapa final'!$AA$12="Muy Baja",'Mapa final'!$AC$12="Catastrófico"),CONCATENATE("R1C",'Mapa final'!$Q$12),"")</f>
        <v/>
      </c>
      <c r="AK46" s="34" t="str">
        <f>IF(AND('Mapa final'!$AA$13="Muy Baja",'Mapa final'!$AC$13="Catastrófico"),CONCATENATE("R1C",'Mapa final'!$Q$13),"")</f>
        <v/>
      </c>
      <c r="AL46" s="34" t="str">
        <f>IF(AND('Mapa final'!$AA$14="Muy Baja",'Mapa final'!$AC$14="Catastrófico"),CONCATENATE("R1C",'Mapa final'!$Q$14),"")</f>
        <v/>
      </c>
      <c r="AM46" s="35" t="str">
        <f>IF(AND('Mapa final'!$AA$15="Muy Baja",'Mapa final'!$AC$15="Catastrófico"),CONCATENATE("R1C",'Mapa final'!$Q$15),"")</f>
        <v/>
      </c>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c r="BV46" s="68"/>
      <c r="BW46" s="68"/>
      <c r="BX46" s="68"/>
      <c r="BY46" s="68"/>
      <c r="BZ46" s="68"/>
      <c r="CA46" s="68"/>
      <c r="CB46" s="68"/>
    </row>
    <row r="47" spans="1:80" ht="46.5" customHeight="1" x14ac:dyDescent="0.25">
      <c r="A47" s="68"/>
      <c r="B47" s="282"/>
      <c r="C47" s="282"/>
      <c r="D47" s="283"/>
      <c r="E47" s="381"/>
      <c r="F47" s="382"/>
      <c r="G47" s="382"/>
      <c r="H47" s="382"/>
      <c r="I47" s="399"/>
      <c r="J47" s="61" t="str">
        <f>IF(AND('Mapa final'!$AA$16="Muy Baja",'Mapa final'!$AC$16="Leve"),CONCATENATE("R2C",'Mapa final'!$Q$16),"")</f>
        <v/>
      </c>
      <c r="K47" s="62" t="str">
        <f>IF(AND('Mapa final'!$AA$17="Muy Baja",'Mapa final'!$AC$17="Leve"),CONCATENATE("R2C",'Mapa final'!$Q$17),"")</f>
        <v/>
      </c>
      <c r="L47" s="62" t="str">
        <f>IF(AND('Mapa final'!$AA$18="Muy Baja",'Mapa final'!$AC$18="Leve"),CONCATENATE("R2C",'Mapa final'!$Q$18),"")</f>
        <v/>
      </c>
      <c r="M47" s="62" t="str">
        <f>IF(AND('Mapa final'!$AA$19="Muy Baja",'Mapa final'!$AC$19="Leve"),CONCATENATE("R2C",'Mapa final'!$Q$19),"")</f>
        <v/>
      </c>
      <c r="N47" s="62" t="str">
        <f>IF(AND('Mapa final'!$AA$20="Muy Baja",'Mapa final'!$AC$20="Leve"),CONCATENATE("R2C",'Mapa final'!$Q$20),"")</f>
        <v/>
      </c>
      <c r="O47" s="63" t="str">
        <f>IF(AND('Mapa final'!$AA$21="Muy Baja",'Mapa final'!$AC$21="Leve"),CONCATENATE("R2C",'Mapa final'!$Q$21),"")</f>
        <v/>
      </c>
      <c r="P47" s="61" t="str">
        <f>IF(AND('Mapa final'!$AA$16="Muy Baja",'Mapa final'!$AC$16="Menor"),CONCATENATE("R2C",'Mapa final'!$Q$16),"")</f>
        <v/>
      </c>
      <c r="Q47" s="62" t="str">
        <f>IF(AND('Mapa final'!$AA$17="Muy Baja",'Mapa final'!$AC$17="Menor"),CONCATENATE("R2C",'Mapa final'!$Q$17),"")</f>
        <v/>
      </c>
      <c r="R47" s="62" t="str">
        <f>IF(AND('Mapa final'!$AA$18="Muy Baja",'Mapa final'!$AC$18="Menor"),CONCATENATE("R2C",'Mapa final'!$Q$18),"")</f>
        <v/>
      </c>
      <c r="S47" s="62" t="str">
        <f>IF(AND('Mapa final'!$AA$19="Muy Baja",'Mapa final'!$AC$19="Menor"),CONCATENATE("R2C",'Mapa final'!$Q$19),"")</f>
        <v/>
      </c>
      <c r="T47" s="62" t="str">
        <f>IF(AND('Mapa final'!$AA$20="Muy Baja",'Mapa final'!$AC$20="Menor"),CONCATENATE("R2C",'Mapa final'!$Q$20),"")</f>
        <v/>
      </c>
      <c r="U47" s="63" t="str">
        <f>IF(AND('Mapa final'!$AA$21="Muy Baja",'Mapa final'!$AC$21="Menor"),CONCATENATE("R2C",'Mapa final'!$Q$21),"")</f>
        <v/>
      </c>
      <c r="V47" s="52" t="str">
        <f>IF(AND('Mapa final'!$AA$16="Muy Baja",'Mapa final'!$AC$16="Moderado"),CONCATENATE("R2C",'Mapa final'!$Q$16),"")</f>
        <v/>
      </c>
      <c r="W47" s="53" t="str">
        <f>IF(AND('Mapa final'!$AA$17="Muy Baja",'Mapa final'!$AC$17="Moderado"),CONCATENATE("R2C",'Mapa final'!$Q$17),"")</f>
        <v/>
      </c>
      <c r="X47" s="53" t="str">
        <f>IF(AND('Mapa final'!$AA$18="Muy Baja",'Mapa final'!$AC$18="Moderado"),CONCATENATE("R2C",'Mapa final'!$Q$18),"")</f>
        <v/>
      </c>
      <c r="Y47" s="53" t="str">
        <f>IF(AND('Mapa final'!$AA$19="Muy Baja",'Mapa final'!$AC$19="Moderado"),CONCATENATE("R2C",'Mapa final'!$Q$19),"")</f>
        <v/>
      </c>
      <c r="Z47" s="53" t="str">
        <f>IF(AND('Mapa final'!$AA$20="Muy Baja",'Mapa final'!$AC$20="Moderado"),CONCATENATE("R2C",'Mapa final'!$Q$20),"")</f>
        <v/>
      </c>
      <c r="AA47" s="54" t="str">
        <f>IF(AND('Mapa final'!$AA$21="Muy Baja",'Mapa final'!$AC$21="Moderado"),CONCATENATE("R2C",'Mapa final'!$Q$21),"")</f>
        <v/>
      </c>
      <c r="AB47" s="36" t="str">
        <f>IF(AND('Mapa final'!$AA$16="Muy Baja",'Mapa final'!$AC$16="Mayor"),CONCATENATE("R2C",'Mapa final'!$Q$16),"")</f>
        <v/>
      </c>
      <c r="AC47" s="37" t="str">
        <f>IF(AND('Mapa final'!$AA$17="Muy Baja",'Mapa final'!$AC$17="Mayor"),CONCATENATE("R2C",'Mapa final'!$Q$17),"")</f>
        <v/>
      </c>
      <c r="AD47" s="37" t="str">
        <f>IF(AND('Mapa final'!$AA$18="Muy Baja",'Mapa final'!$AC$18="Mayor"),CONCATENATE("R2C",'Mapa final'!$Q$18),"")</f>
        <v/>
      </c>
      <c r="AE47" s="37" t="str">
        <f>IF(AND('Mapa final'!$AA$19="Muy Baja",'Mapa final'!$AC$19="Mayor"),CONCATENATE("R2C",'Mapa final'!$Q$19),"")</f>
        <v/>
      </c>
      <c r="AF47" s="37" t="str">
        <f>IF(AND('Mapa final'!$AA$20="Muy Baja",'Mapa final'!$AC$20="Mayor"),CONCATENATE("R2C",'Mapa final'!$Q$20),"")</f>
        <v/>
      </c>
      <c r="AG47" s="38" t="str">
        <f>IF(AND('Mapa final'!$AA$21="Muy Baja",'Mapa final'!$AC$21="Mayor"),CONCATENATE("R2C",'Mapa final'!$Q$21),"")</f>
        <v/>
      </c>
      <c r="AH47" s="39" t="str">
        <f>IF(AND('Mapa final'!$AA$16="Muy Baja",'Mapa final'!$AC$16="Catastrófico"),CONCATENATE("R2C",'Mapa final'!$Q$16),"")</f>
        <v/>
      </c>
      <c r="AI47" s="40" t="str">
        <f>IF(AND('Mapa final'!$AA$17="Muy Baja",'Mapa final'!$AC$17="Catastrófico"),CONCATENATE("R2C",'Mapa final'!$Q$17),"")</f>
        <v/>
      </c>
      <c r="AJ47" s="40" t="str">
        <f>IF(AND('Mapa final'!$AA$18="Muy Baja",'Mapa final'!$AC$18="Catastrófico"),CONCATENATE("R2C",'Mapa final'!$Q$18),"")</f>
        <v/>
      </c>
      <c r="AK47" s="40" t="str">
        <f>IF(AND('Mapa final'!$AA$19="Muy Baja",'Mapa final'!$AC$19="Catastrófico"),CONCATENATE("R2C",'Mapa final'!$Q$19),"")</f>
        <v/>
      </c>
      <c r="AL47" s="40" t="str">
        <f>IF(AND('Mapa final'!$AA$20="Muy Baja",'Mapa final'!$AC$20="Catastrófico"),CONCATENATE("R2C",'Mapa final'!$Q$20),"")</f>
        <v/>
      </c>
      <c r="AM47" s="41" t="str">
        <f>IF(AND('Mapa final'!$AA$21="Muy Baja",'Mapa final'!$AC$21="Catastrófico"),CONCATENATE("R2C",'Mapa final'!$Q$21),"")</f>
        <v/>
      </c>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c r="BL47" s="68"/>
      <c r="BM47" s="68"/>
      <c r="BN47" s="68"/>
      <c r="BO47" s="68"/>
      <c r="BP47" s="68"/>
      <c r="BQ47" s="68"/>
      <c r="BR47" s="68"/>
      <c r="BS47" s="68"/>
      <c r="BT47" s="68"/>
      <c r="BU47" s="68"/>
      <c r="BV47" s="68"/>
      <c r="BW47" s="68"/>
      <c r="BX47" s="68"/>
      <c r="BY47" s="68"/>
      <c r="BZ47" s="68"/>
      <c r="CA47" s="68"/>
      <c r="CB47" s="68"/>
    </row>
    <row r="48" spans="1:80" ht="15" customHeight="1" x14ac:dyDescent="0.25">
      <c r="A48" s="68"/>
      <c r="B48" s="282"/>
      <c r="C48" s="282"/>
      <c r="D48" s="283"/>
      <c r="E48" s="381"/>
      <c r="F48" s="382"/>
      <c r="G48" s="382"/>
      <c r="H48" s="382"/>
      <c r="I48" s="399"/>
      <c r="J48" s="61" t="str">
        <f>IF(AND('Mapa final'!$AA$22="Muy Baja",'Mapa final'!$AC$22="Leve"),CONCATENATE("R3C",'Mapa final'!$Q$22),"")</f>
        <v/>
      </c>
      <c r="K48" s="62" t="str">
        <f>IF(AND('Mapa final'!$AA$23="Muy Baja",'Mapa final'!$AC$23="Leve"),CONCATENATE("R3C",'Mapa final'!$Q$23),"")</f>
        <v/>
      </c>
      <c r="L48" s="62" t="str">
        <f>IF(AND('Mapa final'!$AA$24="Muy Baja",'Mapa final'!$AC$24="Leve"),CONCATENATE("R3C",'Mapa final'!$Q$24),"")</f>
        <v/>
      </c>
      <c r="M48" s="62" t="str">
        <f>IF(AND('Mapa final'!$AA$25="Muy Baja",'Mapa final'!$AC$25="Leve"),CONCATENATE("R3C",'Mapa final'!$Q$25),"")</f>
        <v/>
      </c>
      <c r="N48" s="62" t="str">
        <f>IF(AND('Mapa final'!$AA$26="Muy Baja",'Mapa final'!$AC$26="Leve"),CONCATENATE("R3C",'Mapa final'!$Q$26),"")</f>
        <v/>
      </c>
      <c r="O48" s="63" t="str">
        <f>IF(AND('Mapa final'!$AA$27="Muy Baja",'Mapa final'!$AC$27="Leve"),CONCATENATE("R3C",'Mapa final'!$Q$27),"")</f>
        <v/>
      </c>
      <c r="P48" s="61" t="str">
        <f>IF(AND('Mapa final'!$AA$22="Muy Baja",'Mapa final'!$AC$22="Menor"),CONCATENATE("R3C",'Mapa final'!$Q$22),"")</f>
        <v/>
      </c>
      <c r="Q48" s="62" t="str">
        <f>IF(AND('Mapa final'!$AA$23="Muy Baja",'Mapa final'!$AC$23="Menor"),CONCATENATE("R3C",'Mapa final'!$Q$23),"")</f>
        <v/>
      </c>
      <c r="R48" s="62" t="str">
        <f>IF(AND('Mapa final'!$AA$24="Muy Baja",'Mapa final'!$AC$24="Menor"),CONCATENATE("R3C",'Mapa final'!$Q$24),"")</f>
        <v/>
      </c>
      <c r="S48" s="62" t="str">
        <f>IF(AND('Mapa final'!$AA$25="Muy Baja",'Mapa final'!$AC$25="Menor"),CONCATENATE("R3C",'Mapa final'!$Q$25),"")</f>
        <v/>
      </c>
      <c r="T48" s="62" t="str">
        <f>IF(AND('Mapa final'!$AA$26="Muy Baja",'Mapa final'!$AC$26="Menor"),CONCATENATE("R3C",'Mapa final'!$Q$26),"")</f>
        <v/>
      </c>
      <c r="U48" s="63" t="str">
        <f>IF(AND('Mapa final'!$AA$27="Muy Baja",'Mapa final'!$AC$27="Menor"),CONCATENATE("R3C",'Mapa final'!$Q$27),"")</f>
        <v/>
      </c>
      <c r="V48" s="52" t="str">
        <f>IF(AND('Mapa final'!$AA$22="Muy Baja",'Mapa final'!$AC$22="Moderado"),CONCATENATE("R3C",'Mapa final'!$Q$22),"")</f>
        <v/>
      </c>
      <c r="W48" s="53" t="str">
        <f>IF(AND('Mapa final'!$AA$23="Muy Baja",'Mapa final'!$AC$23="Moderado"),CONCATENATE("R3C",'Mapa final'!$Q$23),"")</f>
        <v/>
      </c>
      <c r="X48" s="53" t="str">
        <f>IF(AND('Mapa final'!$AA$24="Muy Baja",'Mapa final'!$AC$24="Moderado"),CONCATENATE("R3C",'Mapa final'!$Q$24),"")</f>
        <v/>
      </c>
      <c r="Y48" s="53" t="str">
        <f>IF(AND('Mapa final'!$AA$25="Muy Baja",'Mapa final'!$AC$25="Moderado"),CONCATENATE("R3C",'Mapa final'!$Q$25),"")</f>
        <v/>
      </c>
      <c r="Z48" s="53" t="str">
        <f>IF(AND('Mapa final'!$AA$26="Muy Baja",'Mapa final'!$AC$26="Moderado"),CONCATENATE("R3C",'Mapa final'!$Q$26),"")</f>
        <v/>
      </c>
      <c r="AA48" s="54" t="str">
        <f>IF(AND('Mapa final'!$AA$27="Muy Baja",'Mapa final'!$AC$27="Moderado"),CONCATENATE("R3C",'Mapa final'!$Q$27),"")</f>
        <v/>
      </c>
      <c r="AB48" s="36" t="str">
        <f>IF(AND('Mapa final'!$AA$22="Muy Baja",'Mapa final'!$AC$22="Mayor"),CONCATENATE("R3C",'Mapa final'!$Q$22),"")</f>
        <v/>
      </c>
      <c r="AC48" s="37" t="str">
        <f>IF(AND('Mapa final'!$AA$23="Muy Baja",'Mapa final'!$AC$23="Mayor"),CONCATENATE("R3C",'Mapa final'!$Q$23),"")</f>
        <v/>
      </c>
      <c r="AD48" s="37" t="str">
        <f>IF(AND('Mapa final'!$AA$24="Muy Baja",'Mapa final'!$AC$24="Mayor"),CONCATENATE("R3C",'Mapa final'!$Q$24),"")</f>
        <v/>
      </c>
      <c r="AE48" s="37" t="str">
        <f>IF(AND('Mapa final'!$AA$25="Muy Baja",'Mapa final'!$AC$25="Mayor"),CONCATENATE("R3C",'Mapa final'!$Q$25),"")</f>
        <v/>
      </c>
      <c r="AF48" s="37" t="str">
        <f>IF(AND('Mapa final'!$AA$26="Muy Baja",'Mapa final'!$AC$26="Mayor"),CONCATENATE("R3C",'Mapa final'!$Q$26),"")</f>
        <v/>
      </c>
      <c r="AG48" s="38" t="str">
        <f>IF(AND('Mapa final'!$AA$27="Muy Baja",'Mapa final'!$AC$27="Mayor"),CONCATENATE("R3C",'Mapa final'!$Q$27),"")</f>
        <v/>
      </c>
      <c r="AH48" s="39" t="str">
        <f>IF(AND('Mapa final'!$AA$22="Muy Baja",'Mapa final'!$AC$22="Catastrófico"),CONCATENATE("R3C",'Mapa final'!$Q$22),"")</f>
        <v/>
      </c>
      <c r="AI48" s="40" t="str">
        <f>IF(AND('Mapa final'!$AA$23="Muy Baja",'Mapa final'!$AC$23="Catastrófico"),CONCATENATE("R3C",'Mapa final'!$Q$23),"")</f>
        <v/>
      </c>
      <c r="AJ48" s="40" t="str">
        <f>IF(AND('Mapa final'!$AA$24="Muy Baja",'Mapa final'!$AC$24="Catastrófico"),CONCATENATE("R3C",'Mapa final'!$Q$24),"")</f>
        <v/>
      </c>
      <c r="AK48" s="40" t="str">
        <f>IF(AND('Mapa final'!$AA$25="Muy Baja",'Mapa final'!$AC$25="Catastrófico"),CONCATENATE("R3C",'Mapa final'!$Q$25),"")</f>
        <v/>
      </c>
      <c r="AL48" s="40" t="str">
        <f>IF(AND('Mapa final'!$AA$26="Muy Baja",'Mapa final'!$AC$26="Catastrófico"),CONCATENATE("R3C",'Mapa final'!$Q$26),"")</f>
        <v/>
      </c>
      <c r="AM48" s="41" t="str">
        <f>IF(AND('Mapa final'!$AA$27="Muy Baja",'Mapa final'!$AC$27="Catastrófico"),CONCATENATE("R3C",'Mapa final'!$Q$27),"")</f>
        <v/>
      </c>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c r="BL48" s="68"/>
      <c r="BM48" s="68"/>
      <c r="BN48" s="68"/>
      <c r="BO48" s="68"/>
      <c r="BP48" s="68"/>
      <c r="BQ48" s="68"/>
      <c r="BR48" s="68"/>
      <c r="BS48" s="68"/>
      <c r="BT48" s="68"/>
      <c r="BU48" s="68"/>
      <c r="BV48" s="68"/>
      <c r="BW48" s="68"/>
      <c r="BX48" s="68"/>
      <c r="BY48" s="68"/>
      <c r="BZ48" s="68"/>
      <c r="CA48" s="68"/>
      <c r="CB48" s="68"/>
    </row>
    <row r="49" spans="1:80" ht="15" customHeight="1" x14ac:dyDescent="0.25">
      <c r="A49" s="68"/>
      <c r="B49" s="282"/>
      <c r="C49" s="282"/>
      <c r="D49" s="283"/>
      <c r="E49" s="383"/>
      <c r="F49" s="384"/>
      <c r="G49" s="384"/>
      <c r="H49" s="384"/>
      <c r="I49" s="399"/>
      <c r="J49" s="61" t="str">
        <f>IF(AND('Mapa final'!$AA$28="Muy Baja",'Mapa final'!$AC$28="Leve"),CONCATENATE("R4C",'Mapa final'!$Q$28),"")</f>
        <v/>
      </c>
      <c r="K49" s="62" t="str">
        <f>IF(AND('Mapa final'!$AA$29="Muy Baja",'Mapa final'!$AC$29="Leve"),CONCATENATE("R4C",'Mapa final'!$Q$29),"")</f>
        <v/>
      </c>
      <c r="L49" s="62" t="str">
        <f>IF(AND('Mapa final'!$AA$30="Muy Baja",'Mapa final'!$AC$30="Leve"),CONCATENATE("R4C",'Mapa final'!$Q$30),"")</f>
        <v/>
      </c>
      <c r="M49" s="62" t="str">
        <f>IF(AND('Mapa final'!$AA$31="Muy Baja",'Mapa final'!$AC$31="Leve"),CONCATENATE("R4C",'Mapa final'!$Q$31),"")</f>
        <v/>
      </c>
      <c r="N49" s="62" t="str">
        <f>IF(AND('Mapa final'!$AA$32="Muy Baja",'Mapa final'!$AC$32="Leve"),CONCATENATE("R4C",'Mapa final'!$Q$32),"")</f>
        <v/>
      </c>
      <c r="O49" s="63" t="str">
        <f>IF(AND('Mapa final'!$AA$33="Muy Baja",'Mapa final'!$AC$33="Leve"),CONCATENATE("R4C",'Mapa final'!$Q$33),"")</f>
        <v/>
      </c>
      <c r="P49" s="61" t="str">
        <f>IF(AND('Mapa final'!$AA$28="Muy Baja",'Mapa final'!$AC$28="Menor"),CONCATENATE("R4C",'Mapa final'!$Q$28),"")</f>
        <v/>
      </c>
      <c r="Q49" s="62" t="str">
        <f>IF(AND('Mapa final'!$AA$29="Muy Baja",'Mapa final'!$AC$29="Menor"),CONCATENATE("R4C",'Mapa final'!$Q$29),"")</f>
        <v/>
      </c>
      <c r="R49" s="62" t="str">
        <f>IF(AND('Mapa final'!$AA$30="Muy Baja",'Mapa final'!$AC$30="Menor"),CONCATENATE("R4C",'Mapa final'!$Q$30),"")</f>
        <v/>
      </c>
      <c r="S49" s="62" t="str">
        <f>IF(AND('Mapa final'!$AA$31="Muy Baja",'Mapa final'!$AC$31="Menor"),CONCATENATE("R4C",'Mapa final'!$Q$31),"")</f>
        <v/>
      </c>
      <c r="T49" s="62" t="str">
        <f>IF(AND('Mapa final'!$AA$32="Muy Baja",'Mapa final'!$AC$32="Menor"),CONCATENATE("R4C",'Mapa final'!$Q$32),"")</f>
        <v/>
      </c>
      <c r="U49" s="63" t="str">
        <f>IF(AND('Mapa final'!$AA$33="Muy Baja",'Mapa final'!$AC$33="Menor"),CONCATENATE("R4C",'Mapa final'!$Q$33),"")</f>
        <v/>
      </c>
      <c r="V49" s="52" t="str">
        <f>IF(AND('Mapa final'!$AA$28="Muy Baja",'Mapa final'!$AC$28="Moderado"),CONCATENATE("R4C",'Mapa final'!$Q$28),"")</f>
        <v/>
      </c>
      <c r="W49" s="53" t="str">
        <f>IF(AND('Mapa final'!$AA$29="Muy Baja",'Mapa final'!$AC$29="Moderado"),CONCATENATE("R4C",'Mapa final'!$Q$29),"")</f>
        <v/>
      </c>
      <c r="X49" s="53" t="str">
        <f>IF(AND('Mapa final'!$AA$30="Muy Baja",'Mapa final'!$AC$30="Moderado"),CONCATENATE("R4C",'Mapa final'!$Q$30),"")</f>
        <v/>
      </c>
      <c r="Y49" s="53" t="str">
        <f>IF(AND('Mapa final'!$AA$31="Muy Baja",'Mapa final'!$AC$31="Moderado"),CONCATENATE("R4C",'Mapa final'!$Q$31),"")</f>
        <v/>
      </c>
      <c r="Z49" s="53" t="str">
        <f>IF(AND('Mapa final'!$AA$32="Muy Baja",'Mapa final'!$AC$32="Moderado"),CONCATENATE("R4C",'Mapa final'!$Q$32),"")</f>
        <v/>
      </c>
      <c r="AA49" s="54" t="str">
        <f>IF(AND('Mapa final'!$AA$33="Muy Baja",'Mapa final'!$AC$33="Moderado"),CONCATENATE("R4C",'Mapa final'!$Q$33),"")</f>
        <v/>
      </c>
      <c r="AB49" s="36" t="str">
        <f>IF(AND('Mapa final'!$AA$28="Muy Baja",'Mapa final'!$AC$28="Mayor"),CONCATENATE("R4C",'Mapa final'!$Q$28),"")</f>
        <v/>
      </c>
      <c r="AC49" s="37" t="str">
        <f>IF(AND('Mapa final'!$AA$29="Muy Baja",'Mapa final'!$AC$29="Mayor"),CONCATENATE("R4C",'Mapa final'!$Q$29),"")</f>
        <v/>
      </c>
      <c r="AD49" s="37" t="str">
        <f>IF(AND('Mapa final'!$AA$30="Muy Baja",'Mapa final'!$AC$30="Mayor"),CONCATENATE("R4C",'Mapa final'!$Q$30),"")</f>
        <v/>
      </c>
      <c r="AE49" s="37" t="str">
        <f>IF(AND('Mapa final'!$AA$31="Muy Baja",'Mapa final'!$AC$31="Mayor"),CONCATENATE("R4C",'Mapa final'!$Q$31),"")</f>
        <v/>
      </c>
      <c r="AF49" s="37" t="str">
        <f>IF(AND('Mapa final'!$AA$32="Muy Baja",'Mapa final'!$AC$32="Mayor"),CONCATENATE("R4C",'Mapa final'!$Q$32),"")</f>
        <v/>
      </c>
      <c r="AG49" s="38" t="str">
        <f>IF(AND('Mapa final'!$AA$33="Muy Baja",'Mapa final'!$AC$33="Mayor"),CONCATENATE("R4C",'Mapa final'!$Q$33),"")</f>
        <v/>
      </c>
      <c r="AH49" s="39" t="str">
        <f>IF(AND('Mapa final'!$AA$28="Muy Baja",'Mapa final'!$AC$28="Catastrófico"),CONCATENATE("R4C",'Mapa final'!$Q$28),"")</f>
        <v/>
      </c>
      <c r="AI49" s="40" t="str">
        <f>IF(AND('Mapa final'!$AA$29="Muy Baja",'Mapa final'!$AC$29="Catastrófico"),CONCATENATE("R4C",'Mapa final'!$Q$29),"")</f>
        <v/>
      </c>
      <c r="AJ49" s="40" t="str">
        <f>IF(AND('Mapa final'!$AA$30="Muy Baja",'Mapa final'!$AC$30="Catastrófico"),CONCATENATE("R4C",'Mapa final'!$Q$30),"")</f>
        <v/>
      </c>
      <c r="AK49" s="40" t="str">
        <f>IF(AND('Mapa final'!$AA$31="Muy Baja",'Mapa final'!$AC$31="Catastrófico"),CONCATENATE("R4C",'Mapa final'!$Q$31),"")</f>
        <v/>
      </c>
      <c r="AL49" s="40" t="str">
        <f>IF(AND('Mapa final'!$AA$32="Muy Baja",'Mapa final'!$AC$32="Catastrófico"),CONCATENATE("R4C",'Mapa final'!$Q$32),"")</f>
        <v/>
      </c>
      <c r="AM49" s="41" t="str">
        <f>IF(AND('Mapa final'!$AA$33="Muy Baja",'Mapa final'!$AC$33="Catastrófico"),CONCATENATE("R4C",'Mapa final'!$Q$33),"")</f>
        <v/>
      </c>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c r="BT49" s="68"/>
      <c r="BU49" s="68"/>
      <c r="BV49" s="68"/>
      <c r="BW49" s="68"/>
      <c r="BX49" s="68"/>
      <c r="BY49" s="68"/>
      <c r="BZ49" s="68"/>
      <c r="CA49" s="68"/>
      <c r="CB49" s="68"/>
    </row>
    <row r="50" spans="1:80" ht="15" customHeight="1" x14ac:dyDescent="0.25">
      <c r="A50" s="68"/>
      <c r="B50" s="282"/>
      <c r="C50" s="282"/>
      <c r="D50" s="283"/>
      <c r="E50" s="383"/>
      <c r="F50" s="384"/>
      <c r="G50" s="384"/>
      <c r="H50" s="384"/>
      <c r="I50" s="399"/>
      <c r="J50" s="61" t="str">
        <f>IF(AND('Mapa final'!$AA$34="Muy Baja",'Mapa final'!$AC$34="Leve"),CONCATENATE("R5C",'Mapa final'!$Q$34),"")</f>
        <v/>
      </c>
      <c r="K50" s="62" t="str">
        <f>IF(AND('Mapa final'!$AA$35="Muy Baja",'Mapa final'!$AC$35="Leve"),CONCATENATE("R5C",'Mapa final'!$Q$35),"")</f>
        <v/>
      </c>
      <c r="L50" s="62" t="str">
        <f>IF(AND('Mapa final'!$AA$36="Muy Baja",'Mapa final'!$AC$36="Leve"),CONCATENATE("R5C",'Mapa final'!$Q$36),"")</f>
        <v/>
      </c>
      <c r="M50" s="62" t="str">
        <f>IF(AND('Mapa final'!$AA$37="Muy Baja",'Mapa final'!$AC$37="Leve"),CONCATENATE("R5C",'Mapa final'!$Q$37),"")</f>
        <v/>
      </c>
      <c r="N50" s="62" t="str">
        <f>IF(AND('Mapa final'!$AA$38="Muy Baja",'Mapa final'!$AC$38="Leve"),CONCATENATE("R5C",'Mapa final'!$Q$38),"")</f>
        <v/>
      </c>
      <c r="O50" s="63" t="str">
        <f>IF(AND('Mapa final'!$AA$39="Muy Baja",'Mapa final'!$AC$39="Leve"),CONCATENATE("R5C",'Mapa final'!$Q$39),"")</f>
        <v/>
      </c>
      <c r="P50" s="61" t="str">
        <f>IF(AND('Mapa final'!$AA$34="Muy Baja",'Mapa final'!$AC$34="Menor"),CONCATENATE("R5C",'Mapa final'!$Q$34),"")</f>
        <v/>
      </c>
      <c r="Q50" s="62" t="str">
        <f>IF(AND('Mapa final'!$AA$35="Muy Baja",'Mapa final'!$AC$35="Menor"),CONCATENATE("R5C",'Mapa final'!$Q$35),"")</f>
        <v/>
      </c>
      <c r="R50" s="62" t="str">
        <f>IF(AND('Mapa final'!$AA$36="Muy Baja",'Mapa final'!$AC$36="Menor"),CONCATENATE("R5C",'Mapa final'!$Q$36),"")</f>
        <v/>
      </c>
      <c r="S50" s="62" t="str">
        <f>IF(AND('Mapa final'!$AA$37="Muy Baja",'Mapa final'!$AC$37="Menor"),CONCATENATE("R5C",'Mapa final'!$Q$37),"")</f>
        <v/>
      </c>
      <c r="T50" s="62" t="str">
        <f>IF(AND('Mapa final'!$AA$38="Muy Baja",'Mapa final'!$AC$38="Menor"),CONCATENATE("R5C",'Mapa final'!$Q$38),"")</f>
        <v/>
      </c>
      <c r="U50" s="63" t="str">
        <f>IF(AND('Mapa final'!$AA$39="Muy Baja",'Mapa final'!$AC$39="Menor"),CONCATENATE("R5C",'Mapa final'!$Q$39),"")</f>
        <v/>
      </c>
      <c r="V50" s="52" t="str">
        <f>IF(AND('Mapa final'!$AA$34="Muy Baja",'Mapa final'!$AC$34="Moderado"),CONCATENATE("R5C",'Mapa final'!$Q$34),"")</f>
        <v/>
      </c>
      <c r="W50" s="53" t="str">
        <f>IF(AND('Mapa final'!$AA$35="Muy Baja",'Mapa final'!$AC$35="Moderado"),CONCATENATE("R5C",'Mapa final'!$Q$35),"")</f>
        <v/>
      </c>
      <c r="X50" s="53" t="str">
        <f>IF(AND('Mapa final'!$AA$36="Muy Baja",'Mapa final'!$AC$36="Moderado"),CONCATENATE("R5C",'Mapa final'!$Q$36),"")</f>
        <v/>
      </c>
      <c r="Y50" s="53" t="str">
        <f>IF(AND('Mapa final'!$AA$37="Muy Baja",'Mapa final'!$AC$37="Moderado"),CONCATENATE("R5C",'Mapa final'!$Q$37),"")</f>
        <v/>
      </c>
      <c r="Z50" s="53" t="str">
        <f>IF(AND('Mapa final'!$AA$38="Muy Baja",'Mapa final'!$AC$38="Moderado"),CONCATENATE("R5C",'Mapa final'!$Q$38),"")</f>
        <v/>
      </c>
      <c r="AA50" s="54" t="str">
        <f>IF(AND('Mapa final'!$AA$39="Muy Baja",'Mapa final'!$AC$39="Moderado"),CONCATENATE("R5C",'Mapa final'!$Q$39),"")</f>
        <v/>
      </c>
      <c r="AB50" s="36" t="str">
        <f>IF(AND('Mapa final'!$AA$34="Muy Baja",'Mapa final'!$AC$34="Mayor"),CONCATENATE("R5C",'Mapa final'!$Q$34),"")</f>
        <v/>
      </c>
      <c r="AC50" s="37" t="str">
        <f>IF(AND('Mapa final'!$AA$35="Muy Baja",'Mapa final'!$AC$35="Mayor"),CONCATENATE("R5C",'Mapa final'!$Q$35),"")</f>
        <v/>
      </c>
      <c r="AD50" s="42" t="str">
        <f>IF(AND('Mapa final'!$AA$36="Muy Baja",'Mapa final'!$AC$36="Mayor"),CONCATENATE("R5C",'Mapa final'!$Q$36),"")</f>
        <v/>
      </c>
      <c r="AE50" s="42" t="str">
        <f>IF(AND('Mapa final'!$AA$37="Muy Baja",'Mapa final'!$AC$37="Mayor"),CONCATENATE("R5C",'Mapa final'!$Q$37),"")</f>
        <v/>
      </c>
      <c r="AF50" s="42" t="str">
        <f>IF(AND('Mapa final'!$AA$38="Muy Baja",'Mapa final'!$AC$38="Mayor"),CONCATENATE("R5C",'Mapa final'!$Q$38),"")</f>
        <v/>
      </c>
      <c r="AG50" s="38" t="str">
        <f>IF(AND('Mapa final'!$AA$39="Muy Baja",'Mapa final'!$AC$39="Mayor"),CONCATENATE("R5C",'Mapa final'!$Q$39),"")</f>
        <v/>
      </c>
      <c r="AH50" s="39" t="str">
        <f>IF(AND('Mapa final'!$AA$34="Muy Baja",'Mapa final'!$AC$34="Catastrófico"),CONCATENATE("R5C",'Mapa final'!$Q$34),"")</f>
        <v/>
      </c>
      <c r="AI50" s="40" t="str">
        <f>IF(AND('Mapa final'!$AA$35="Muy Baja",'Mapa final'!$AC$35="Catastrófico"),CONCATENATE("R5C",'Mapa final'!$Q$35),"")</f>
        <v/>
      </c>
      <c r="AJ50" s="40" t="str">
        <f>IF(AND('Mapa final'!$AA$36="Muy Baja",'Mapa final'!$AC$36="Catastrófico"),CONCATENATE("R5C",'Mapa final'!$Q$36),"")</f>
        <v/>
      </c>
      <c r="AK50" s="40" t="str">
        <f>IF(AND('Mapa final'!$AA$37="Muy Baja",'Mapa final'!$AC$37="Catastrófico"),CONCATENATE("R5C",'Mapa final'!$Q$37),"")</f>
        <v/>
      </c>
      <c r="AL50" s="40" t="str">
        <f>IF(AND('Mapa final'!$AA$38="Muy Baja",'Mapa final'!$AC$38="Catastrófico"),CONCATENATE("R5C",'Mapa final'!$Q$38),"")</f>
        <v/>
      </c>
      <c r="AM50" s="41" t="str">
        <f>IF(AND('Mapa final'!$AA$39="Muy Baja",'Mapa final'!$AC$39="Catastrófico"),CONCATENATE("R5C",'Mapa final'!$Q$39),"")</f>
        <v/>
      </c>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c r="CB50" s="68"/>
    </row>
    <row r="51" spans="1:80" ht="15" customHeight="1" x14ac:dyDescent="0.25">
      <c r="A51" s="68"/>
      <c r="B51" s="282"/>
      <c r="C51" s="282"/>
      <c r="D51" s="283"/>
      <c r="E51" s="383"/>
      <c r="F51" s="384"/>
      <c r="G51" s="384"/>
      <c r="H51" s="384"/>
      <c r="I51" s="399"/>
      <c r="J51" s="61" t="str">
        <f>IF(AND('Mapa final'!$AA$40="Muy Baja",'Mapa final'!$AC$40="Leve"),CONCATENATE("R6C",'Mapa final'!$Q$40),"")</f>
        <v/>
      </c>
      <c r="K51" s="62" t="str">
        <f>IF(AND('Mapa final'!$AA$41="Muy Baja",'Mapa final'!$AC$41="Leve"),CONCATENATE("R6C",'Mapa final'!$Q$41),"")</f>
        <v/>
      </c>
      <c r="L51" s="62" t="str">
        <f>IF(AND('Mapa final'!$AA$42="Muy Baja",'Mapa final'!$AC$42="Leve"),CONCATENATE("R6C",'Mapa final'!$Q$42),"")</f>
        <v/>
      </c>
      <c r="M51" s="62" t="str">
        <f>IF(AND('Mapa final'!$AA$43="Muy Baja",'Mapa final'!$AC$43="Leve"),CONCATENATE("R6C",'Mapa final'!$Q$43),"")</f>
        <v/>
      </c>
      <c r="N51" s="62" t="str">
        <f>IF(AND('Mapa final'!$AA$44="Muy Baja",'Mapa final'!$AC$44="Leve"),CONCATENATE("R6C",'Mapa final'!$Q$44),"")</f>
        <v/>
      </c>
      <c r="O51" s="63" t="str">
        <f>IF(AND('Mapa final'!$AA$45="Muy Baja",'Mapa final'!$AC$45="Leve"),CONCATENATE("R6C",'Mapa final'!$Q$45),"")</f>
        <v/>
      </c>
      <c r="P51" s="61" t="str">
        <f>IF(AND('Mapa final'!$AA$40="Muy Baja",'Mapa final'!$AC$40="Menor"),CONCATENATE("R6C",'Mapa final'!$Q$40),"")</f>
        <v/>
      </c>
      <c r="Q51" s="62" t="str">
        <f>IF(AND('Mapa final'!$AA$41="Muy Baja",'Mapa final'!$AC$41="Menor"),CONCATENATE("R6C",'Mapa final'!$Q$41),"")</f>
        <v/>
      </c>
      <c r="R51" s="62" t="str">
        <f>IF(AND('Mapa final'!$AA$42="Muy Baja",'Mapa final'!$AC$42="Menor"),CONCATENATE("R6C",'Mapa final'!$Q$42),"")</f>
        <v/>
      </c>
      <c r="S51" s="62" t="str">
        <f>IF(AND('Mapa final'!$AA$43="Muy Baja",'Mapa final'!$AC$43="Menor"),CONCATENATE("R6C",'Mapa final'!$Q$43),"")</f>
        <v/>
      </c>
      <c r="T51" s="62" t="str">
        <f>IF(AND('Mapa final'!$AA$44="Muy Baja",'Mapa final'!$AC$44="Menor"),CONCATENATE("R6C",'Mapa final'!$Q$44),"")</f>
        <v/>
      </c>
      <c r="U51" s="63" t="str">
        <f>IF(AND('Mapa final'!$AA$45="Muy Baja",'Mapa final'!$AC$45="Menor"),CONCATENATE("R6C",'Mapa final'!$Q$45),"")</f>
        <v/>
      </c>
      <c r="V51" s="52" t="str">
        <f>IF(AND('Mapa final'!$AA$40="Muy Baja",'Mapa final'!$AC$40="Moderado"),CONCATENATE("R6C",'Mapa final'!$Q$40),"")</f>
        <v/>
      </c>
      <c r="W51" s="53" t="str">
        <f>IF(AND('Mapa final'!$AA$41="Muy Baja",'Mapa final'!$AC$41="Moderado"),CONCATENATE("R6C",'Mapa final'!$Q$41),"")</f>
        <v/>
      </c>
      <c r="X51" s="53" t="str">
        <f>IF(AND('Mapa final'!$AA$42="Muy Baja",'Mapa final'!$AC$42="Moderado"),CONCATENATE("R6C",'Mapa final'!$Q$42),"")</f>
        <v/>
      </c>
      <c r="Y51" s="53" t="str">
        <f>IF(AND('Mapa final'!$AA$43="Muy Baja",'Mapa final'!$AC$43="Moderado"),CONCATENATE("R6C",'Mapa final'!$Q$43),"")</f>
        <v/>
      </c>
      <c r="Z51" s="53" t="str">
        <f>IF(AND('Mapa final'!$AA$44="Muy Baja",'Mapa final'!$AC$44="Moderado"),CONCATENATE("R6C",'Mapa final'!$Q$44),"")</f>
        <v/>
      </c>
      <c r="AA51" s="54" t="str">
        <f>IF(AND('Mapa final'!$AA$45="Muy Baja",'Mapa final'!$AC$45="Moderado"),CONCATENATE("R6C",'Mapa final'!$Q$45),"")</f>
        <v/>
      </c>
      <c r="AB51" s="36" t="str">
        <f>IF(AND('Mapa final'!$AA$40="Muy Baja",'Mapa final'!$AC$40="Mayor"),CONCATENATE("R6C",'Mapa final'!$Q$40),"")</f>
        <v/>
      </c>
      <c r="AC51" s="37" t="str">
        <f>IF(AND('Mapa final'!$AA$41="Muy Baja",'Mapa final'!$AC$41="Mayor"),CONCATENATE("R6C",'Mapa final'!$Q$41),"")</f>
        <v/>
      </c>
      <c r="AD51" s="42" t="str">
        <f>IF(AND('Mapa final'!$AA$42="Muy Baja",'Mapa final'!$AC$42="Mayor"),CONCATENATE("R6C",'Mapa final'!$Q$42),"")</f>
        <v/>
      </c>
      <c r="AE51" s="42" t="str">
        <f>IF(AND('Mapa final'!$AA$43="Muy Baja",'Mapa final'!$AC$43="Mayor"),CONCATENATE("R6C",'Mapa final'!$Q$43),"")</f>
        <v/>
      </c>
      <c r="AF51" s="42" t="str">
        <f>IF(AND('Mapa final'!$AA$44="Muy Baja",'Mapa final'!$AC$44="Mayor"),CONCATENATE("R6C",'Mapa final'!$Q$44),"")</f>
        <v/>
      </c>
      <c r="AG51" s="38" t="str">
        <f>IF(AND('Mapa final'!$AA$45="Muy Baja",'Mapa final'!$AC$45="Mayor"),CONCATENATE("R6C",'Mapa final'!$Q$45),"")</f>
        <v/>
      </c>
      <c r="AH51" s="39" t="str">
        <f>IF(AND('Mapa final'!$AA$40="Muy Baja",'Mapa final'!$AC$40="Catastrófico"),CONCATENATE("R6C",'Mapa final'!$Q$40),"")</f>
        <v/>
      </c>
      <c r="AI51" s="40" t="str">
        <f>IF(AND('Mapa final'!$AA$41="Muy Baja",'Mapa final'!$AC$41="Catastrófico"),CONCATENATE("R6C",'Mapa final'!$Q$41),"")</f>
        <v/>
      </c>
      <c r="AJ51" s="40" t="str">
        <f>IF(AND('Mapa final'!$AA$42="Muy Baja",'Mapa final'!$AC$42="Catastrófico"),CONCATENATE("R6C",'Mapa final'!$Q$42),"")</f>
        <v/>
      </c>
      <c r="AK51" s="40" t="str">
        <f>IF(AND('Mapa final'!$AA$43="Muy Baja",'Mapa final'!$AC$43="Catastrófico"),CONCATENATE("R6C",'Mapa final'!$Q$43),"")</f>
        <v/>
      </c>
      <c r="AL51" s="40" t="str">
        <f>IF(AND('Mapa final'!$AA$44="Muy Baja",'Mapa final'!$AC$44="Catastrófico"),CONCATENATE("R6C",'Mapa final'!$Q$44),"")</f>
        <v/>
      </c>
      <c r="AM51" s="41" t="str">
        <f>IF(AND('Mapa final'!$AA$45="Muy Baja",'Mapa final'!$AC$45="Catastrófico"),CONCATENATE("R6C",'Mapa final'!$Q$45),"")</f>
        <v/>
      </c>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c r="BL51" s="68"/>
      <c r="BM51" s="68"/>
      <c r="BN51" s="68"/>
      <c r="BO51" s="68"/>
      <c r="BP51" s="68"/>
      <c r="BQ51" s="68"/>
      <c r="BR51" s="68"/>
      <c r="BS51" s="68"/>
      <c r="BT51" s="68"/>
      <c r="BU51" s="68"/>
      <c r="BV51" s="68"/>
      <c r="BW51" s="68"/>
      <c r="BX51" s="68"/>
      <c r="BY51" s="68"/>
      <c r="BZ51" s="68"/>
      <c r="CA51" s="68"/>
      <c r="CB51" s="68"/>
    </row>
    <row r="52" spans="1:80" ht="15" customHeight="1" x14ac:dyDescent="0.25">
      <c r="A52" s="68"/>
      <c r="B52" s="282"/>
      <c r="C52" s="282"/>
      <c r="D52" s="283"/>
      <c r="E52" s="383"/>
      <c r="F52" s="384"/>
      <c r="G52" s="384"/>
      <c r="H52" s="384"/>
      <c r="I52" s="399"/>
      <c r="J52" s="61" t="str">
        <f>IF(AND('Mapa final'!$AA$46="Muy Baja",'Mapa final'!$AC$46="Leve"),CONCATENATE("R7C",'Mapa final'!$Q$46),"")</f>
        <v/>
      </c>
      <c r="K52" s="62" t="str">
        <f>IF(AND('Mapa final'!$AA$47="Muy Baja",'Mapa final'!$AC$47="Leve"),CONCATENATE("R7C",'Mapa final'!$Q$47),"")</f>
        <v/>
      </c>
      <c r="L52" s="62" t="str">
        <f>IF(AND('Mapa final'!$AA$48="Muy Baja",'Mapa final'!$AC$48="Leve"),CONCATENATE("R7C",'Mapa final'!$Q$48),"")</f>
        <v/>
      </c>
      <c r="M52" s="62" t="str">
        <f>IF(AND('Mapa final'!$AA$49="Muy Baja",'Mapa final'!$AC$49="Leve"),CONCATENATE("R7C",'Mapa final'!$Q$49),"")</f>
        <v/>
      </c>
      <c r="N52" s="62" t="str">
        <f>IF(AND('Mapa final'!$AA$50="Muy Baja",'Mapa final'!$AC$50="Leve"),CONCATENATE("R7C",'Mapa final'!$Q$50),"")</f>
        <v/>
      </c>
      <c r="O52" s="63" t="str">
        <f>IF(AND('Mapa final'!$AA$51="Muy Baja",'Mapa final'!$AC$51="Leve"),CONCATENATE("R7C",'Mapa final'!$Q$51),"")</f>
        <v/>
      </c>
      <c r="P52" s="61" t="str">
        <f>IF(AND('Mapa final'!$AA$46="Muy Baja",'Mapa final'!$AC$46="Menor"),CONCATENATE("R7C",'Mapa final'!$Q$46),"")</f>
        <v/>
      </c>
      <c r="Q52" s="62" t="str">
        <f>IF(AND('Mapa final'!$AA$47="Muy Baja",'Mapa final'!$AC$47="Menor"),CONCATENATE("R7C",'Mapa final'!$Q$47),"")</f>
        <v/>
      </c>
      <c r="R52" s="62" t="str">
        <f>IF(AND('Mapa final'!$AA$48="Muy Baja",'Mapa final'!$AC$48="Menor"),CONCATENATE("R7C",'Mapa final'!$Q$48),"")</f>
        <v/>
      </c>
      <c r="S52" s="62" t="str">
        <f>IF(AND('Mapa final'!$AA$49="Muy Baja",'Mapa final'!$AC$49="Menor"),CONCATENATE("R7C",'Mapa final'!$Q$49),"")</f>
        <v/>
      </c>
      <c r="T52" s="62" t="str">
        <f>IF(AND('Mapa final'!$AA$50="Muy Baja",'Mapa final'!$AC$50="Menor"),CONCATENATE("R7C",'Mapa final'!$Q$50),"")</f>
        <v/>
      </c>
      <c r="U52" s="63" t="str">
        <f>IF(AND('Mapa final'!$AA$51="Muy Baja",'Mapa final'!$AC$51="Menor"),CONCATENATE("R7C",'Mapa final'!$Q$51),"")</f>
        <v/>
      </c>
      <c r="V52" s="52" t="str">
        <f>IF(AND('Mapa final'!$AA$46="Muy Baja",'Mapa final'!$AC$46="Moderado"),CONCATENATE("R7C",'Mapa final'!$Q$46),"")</f>
        <v/>
      </c>
      <c r="W52" s="53" t="str">
        <f>IF(AND('Mapa final'!$AA$47="Muy Baja",'Mapa final'!$AC$47="Moderado"),CONCATENATE("R7C",'Mapa final'!$Q$47),"")</f>
        <v/>
      </c>
      <c r="X52" s="53" t="str">
        <f>IF(AND('Mapa final'!$AA$48="Muy Baja",'Mapa final'!$AC$48="Moderado"),CONCATENATE("R7C",'Mapa final'!$Q$48),"")</f>
        <v/>
      </c>
      <c r="Y52" s="53" t="str">
        <f>IF(AND('Mapa final'!$AA$49="Muy Baja",'Mapa final'!$AC$49="Moderado"),CONCATENATE("R7C",'Mapa final'!$Q$49),"")</f>
        <v/>
      </c>
      <c r="Z52" s="53" t="str">
        <f>IF(AND('Mapa final'!$AA$50="Muy Baja",'Mapa final'!$AC$50="Moderado"),CONCATENATE("R7C",'Mapa final'!$Q$50),"")</f>
        <v/>
      </c>
      <c r="AA52" s="54" t="str">
        <f>IF(AND('Mapa final'!$AA$51="Muy Baja",'Mapa final'!$AC$51="Moderado"),CONCATENATE("R7C",'Mapa final'!$Q$51),"")</f>
        <v/>
      </c>
      <c r="AB52" s="36" t="str">
        <f>IF(AND('Mapa final'!$AA$46="Muy Baja",'Mapa final'!$AC$46="Mayor"),CONCATENATE("R7C",'Mapa final'!$Q$46),"")</f>
        <v/>
      </c>
      <c r="AC52" s="37" t="str">
        <f>IF(AND('Mapa final'!$AA$47="Muy Baja",'Mapa final'!$AC$47="Mayor"),CONCATENATE("R7C",'Mapa final'!$Q$47),"")</f>
        <v/>
      </c>
      <c r="AD52" s="42" t="str">
        <f>IF(AND('Mapa final'!$AA$48="Muy Baja",'Mapa final'!$AC$48="Mayor"),CONCATENATE("R7C",'Mapa final'!$Q$48),"")</f>
        <v/>
      </c>
      <c r="AE52" s="42" t="str">
        <f>IF(AND('Mapa final'!$AA$49="Muy Baja",'Mapa final'!$AC$49="Mayor"),CONCATENATE("R7C",'Mapa final'!$Q$49),"")</f>
        <v/>
      </c>
      <c r="AF52" s="42" t="str">
        <f>IF(AND('Mapa final'!$AA$50="Muy Baja",'Mapa final'!$AC$50="Mayor"),CONCATENATE("R7C",'Mapa final'!$Q$50),"")</f>
        <v/>
      </c>
      <c r="AG52" s="38" t="str">
        <f>IF(AND('Mapa final'!$AA$51="Muy Baja",'Mapa final'!$AC$51="Mayor"),CONCATENATE("R7C",'Mapa final'!$Q$51),"")</f>
        <v/>
      </c>
      <c r="AH52" s="39" t="str">
        <f>IF(AND('Mapa final'!$AA$46="Muy Baja",'Mapa final'!$AC$46="Catastrófico"),CONCATENATE("R7C",'Mapa final'!$Q$46),"")</f>
        <v/>
      </c>
      <c r="AI52" s="40" t="str">
        <f>IF(AND('Mapa final'!$AA$47="Muy Baja",'Mapa final'!$AC$47="Catastrófico"),CONCATENATE("R7C",'Mapa final'!$Q$47),"")</f>
        <v/>
      </c>
      <c r="AJ52" s="40" t="str">
        <f>IF(AND('Mapa final'!$AA$48="Muy Baja",'Mapa final'!$AC$48="Catastrófico"),CONCATENATE("R7C",'Mapa final'!$Q$48),"")</f>
        <v/>
      </c>
      <c r="AK52" s="40" t="str">
        <f>IF(AND('Mapa final'!$AA$49="Muy Baja",'Mapa final'!$AC$49="Catastrófico"),CONCATENATE("R7C",'Mapa final'!$Q$49),"")</f>
        <v/>
      </c>
      <c r="AL52" s="40" t="str">
        <f>IF(AND('Mapa final'!$AA$50="Muy Baja",'Mapa final'!$AC$50="Catastrófico"),CONCATENATE("R7C",'Mapa final'!$Q$50),"")</f>
        <v/>
      </c>
      <c r="AM52" s="41" t="str">
        <f>IF(AND('Mapa final'!$AA$51="Muy Baja",'Mapa final'!$AC$51="Catastrófico"),CONCATENATE("R7C",'Mapa final'!$Q$51),"")</f>
        <v/>
      </c>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8"/>
      <c r="BR52" s="68"/>
      <c r="BS52" s="68"/>
      <c r="BT52" s="68"/>
      <c r="BU52" s="68"/>
      <c r="BV52" s="68"/>
      <c r="BW52" s="68"/>
      <c r="BX52" s="68"/>
      <c r="BY52" s="68"/>
      <c r="BZ52" s="68"/>
      <c r="CA52" s="68"/>
      <c r="CB52" s="68"/>
    </row>
    <row r="53" spans="1:80" ht="15" customHeight="1" x14ac:dyDescent="0.25">
      <c r="A53" s="68"/>
      <c r="B53" s="282"/>
      <c r="C53" s="282"/>
      <c r="D53" s="283"/>
      <c r="E53" s="383"/>
      <c r="F53" s="384"/>
      <c r="G53" s="384"/>
      <c r="H53" s="384"/>
      <c r="I53" s="399"/>
      <c r="J53" s="61" t="str">
        <f>IF(AND('Mapa final'!$AA$52="Muy Baja",'Mapa final'!$AC$52="Leve"),CONCATENATE("R8C",'Mapa final'!$Q$52),"")</f>
        <v/>
      </c>
      <c r="K53" s="62" t="str">
        <f>IF(AND('Mapa final'!$AA$53="Muy Baja",'Mapa final'!$AC$53="Leve"),CONCATENATE("R8C",'Mapa final'!$Q$53),"")</f>
        <v/>
      </c>
      <c r="L53" s="62" t="str">
        <f>IF(AND('Mapa final'!$AA$54="Muy Baja",'Mapa final'!$AC$54="Leve"),CONCATENATE("R8C",'Mapa final'!$Q$54),"")</f>
        <v/>
      </c>
      <c r="M53" s="62" t="str">
        <f>IF(AND('Mapa final'!$AA$55="Muy Baja",'Mapa final'!$AC$55="Leve"),CONCATENATE("R8C",'Mapa final'!$Q$55),"")</f>
        <v/>
      </c>
      <c r="N53" s="62" t="str">
        <f>IF(AND('Mapa final'!$AA$56="Muy Baja",'Mapa final'!$AC$56="Leve"),CONCATENATE("R8C",'Mapa final'!$Q$56),"")</f>
        <v/>
      </c>
      <c r="O53" s="63" t="str">
        <f>IF(AND('Mapa final'!$AA$57="Muy Baja",'Mapa final'!$AC$57="Leve"),CONCATENATE("R8C",'Mapa final'!$Q$57),"")</f>
        <v/>
      </c>
      <c r="P53" s="61" t="str">
        <f>IF(AND('Mapa final'!$AA$52="Muy Baja",'Mapa final'!$AC$52="Menor"),CONCATENATE("R8C",'Mapa final'!$Q$52),"")</f>
        <v/>
      </c>
      <c r="Q53" s="62" t="str">
        <f>IF(AND('Mapa final'!$AA$53="Muy Baja",'Mapa final'!$AC$53="Menor"),CONCATENATE("R8C",'Mapa final'!$Q$53),"")</f>
        <v/>
      </c>
      <c r="R53" s="62" t="str">
        <f>IF(AND('Mapa final'!$AA$54="Muy Baja",'Mapa final'!$AC$54="Menor"),CONCATENATE("R8C",'Mapa final'!$Q$54),"")</f>
        <v/>
      </c>
      <c r="S53" s="62" t="str">
        <f>IF(AND('Mapa final'!$AA$55="Muy Baja",'Mapa final'!$AC$55="Menor"),CONCATENATE("R8C",'Mapa final'!$Q$55),"")</f>
        <v/>
      </c>
      <c r="T53" s="62" t="str">
        <f>IF(AND('Mapa final'!$AA$56="Muy Baja",'Mapa final'!$AC$56="Menor"),CONCATENATE("R8C",'Mapa final'!$Q$56),"")</f>
        <v/>
      </c>
      <c r="U53" s="63" t="str">
        <f>IF(AND('Mapa final'!$AA$57="Muy Baja",'Mapa final'!$AC$57="Menor"),CONCATENATE("R8C",'Mapa final'!$Q$57),"")</f>
        <v/>
      </c>
      <c r="V53" s="52" t="str">
        <f>IF(AND('Mapa final'!$AA$52="Muy Baja",'Mapa final'!$AC$52="Moderado"),CONCATENATE("R8C",'Mapa final'!$Q$52),"")</f>
        <v/>
      </c>
      <c r="W53" s="53" t="str">
        <f>IF(AND('Mapa final'!$AA$53="Muy Baja",'Mapa final'!$AC$53="Moderado"),CONCATENATE("R8C",'Mapa final'!$Q$53),"")</f>
        <v/>
      </c>
      <c r="X53" s="53" t="str">
        <f>IF(AND('Mapa final'!$AA$54="Muy Baja",'Mapa final'!$AC$54="Moderado"),CONCATENATE("R8C",'Mapa final'!$Q$54),"")</f>
        <v/>
      </c>
      <c r="Y53" s="53" t="str">
        <f>IF(AND('Mapa final'!$AA$55="Muy Baja",'Mapa final'!$AC$55="Moderado"),CONCATENATE("R8C",'Mapa final'!$Q$55),"")</f>
        <v/>
      </c>
      <c r="Z53" s="53" t="str">
        <f>IF(AND('Mapa final'!$AA$56="Muy Baja",'Mapa final'!$AC$56="Moderado"),CONCATENATE("R8C",'Mapa final'!$Q$56),"")</f>
        <v/>
      </c>
      <c r="AA53" s="54" t="str">
        <f>IF(AND('Mapa final'!$AA$57="Muy Baja",'Mapa final'!$AC$57="Moderado"),CONCATENATE("R8C",'Mapa final'!$Q$57),"")</f>
        <v/>
      </c>
      <c r="AB53" s="36" t="str">
        <f>IF(AND('Mapa final'!$AA$52="Muy Baja",'Mapa final'!$AC$52="Mayor"),CONCATENATE("R8C",'Mapa final'!$Q$52),"")</f>
        <v/>
      </c>
      <c r="AC53" s="37" t="str">
        <f>IF(AND('Mapa final'!$AA$53="Muy Baja",'Mapa final'!$AC$53="Mayor"),CONCATENATE("R8C",'Mapa final'!$Q$53),"")</f>
        <v/>
      </c>
      <c r="AD53" s="42" t="str">
        <f>IF(AND('Mapa final'!$AA$54="Muy Baja",'Mapa final'!$AC$54="Mayor"),CONCATENATE("R8C",'Mapa final'!$Q$54),"")</f>
        <v/>
      </c>
      <c r="AE53" s="42" t="str">
        <f>IF(AND('Mapa final'!$AA$55="Muy Baja",'Mapa final'!$AC$55="Mayor"),CONCATENATE("R8C",'Mapa final'!$Q$55),"")</f>
        <v/>
      </c>
      <c r="AF53" s="42" t="str">
        <f>IF(AND('Mapa final'!$AA$56="Muy Baja",'Mapa final'!$AC$56="Mayor"),CONCATENATE("R8C",'Mapa final'!$Q$56),"")</f>
        <v/>
      </c>
      <c r="AG53" s="38" t="str">
        <f>IF(AND('Mapa final'!$AA$57="Muy Baja",'Mapa final'!$AC$57="Mayor"),CONCATENATE("R8C",'Mapa final'!$Q$57),"")</f>
        <v/>
      </c>
      <c r="AH53" s="39" t="str">
        <f>IF(AND('Mapa final'!$AA$52="Muy Baja",'Mapa final'!$AC$52="Catastrófico"),CONCATENATE("R8C",'Mapa final'!$Q$52),"")</f>
        <v/>
      </c>
      <c r="AI53" s="40" t="str">
        <f>IF(AND('Mapa final'!$AA$53="Muy Baja",'Mapa final'!$AC$53="Catastrófico"),CONCATENATE("R8C",'Mapa final'!$Q$53),"")</f>
        <v/>
      </c>
      <c r="AJ53" s="40" t="str">
        <f>IF(AND('Mapa final'!$AA$54="Muy Baja",'Mapa final'!$AC$54="Catastrófico"),CONCATENATE("R8C",'Mapa final'!$Q$54),"")</f>
        <v/>
      </c>
      <c r="AK53" s="40" t="str">
        <f>IF(AND('Mapa final'!$AA$55="Muy Baja",'Mapa final'!$AC$55="Catastrófico"),CONCATENATE("R8C",'Mapa final'!$Q$55),"")</f>
        <v/>
      </c>
      <c r="AL53" s="40" t="str">
        <f>IF(AND('Mapa final'!$AA$56="Muy Baja",'Mapa final'!$AC$56="Catastrófico"),CONCATENATE("R8C",'Mapa final'!$Q$56),"")</f>
        <v/>
      </c>
      <c r="AM53" s="41" t="str">
        <f>IF(AND('Mapa final'!$AA$57="Muy Baja",'Mapa final'!$AC$57="Catastrófico"),CONCATENATE("R8C",'Mapa final'!$Q$57),"")</f>
        <v/>
      </c>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c r="BT53" s="68"/>
      <c r="BU53" s="68"/>
      <c r="BV53" s="68"/>
      <c r="BW53" s="68"/>
      <c r="BX53" s="68"/>
      <c r="BY53" s="68"/>
      <c r="BZ53" s="68"/>
      <c r="CA53" s="68"/>
      <c r="CB53" s="68"/>
    </row>
    <row r="54" spans="1:80" ht="15" customHeight="1" x14ac:dyDescent="0.25">
      <c r="A54" s="68"/>
      <c r="B54" s="282"/>
      <c r="C54" s="282"/>
      <c r="D54" s="283"/>
      <c r="E54" s="383"/>
      <c r="F54" s="384"/>
      <c r="G54" s="384"/>
      <c r="H54" s="384"/>
      <c r="I54" s="399"/>
      <c r="J54" s="61" t="str">
        <f>IF(AND('Mapa final'!$AA$58="Muy Baja",'Mapa final'!$AC$58="Leve"),CONCATENATE("R9C",'Mapa final'!$Q$58),"")</f>
        <v/>
      </c>
      <c r="K54" s="62" t="str">
        <f>IF(AND('Mapa final'!$AA$59="Muy Baja",'Mapa final'!$AC$59="Leve"),CONCATENATE("R9C",'Mapa final'!$Q$59),"")</f>
        <v/>
      </c>
      <c r="L54" s="62" t="str">
        <f>IF(AND('Mapa final'!$AA$60="Muy Baja",'Mapa final'!$AC$60="Leve"),CONCATENATE("R9C",'Mapa final'!$Q$60),"")</f>
        <v/>
      </c>
      <c r="M54" s="62" t="str">
        <f>IF(AND('Mapa final'!$AA$61="Muy Baja",'Mapa final'!$AC$61="Leve"),CONCATENATE("R9C",'Mapa final'!$Q$61),"")</f>
        <v/>
      </c>
      <c r="N54" s="62" t="str">
        <f>IF(AND('Mapa final'!$AA$62="Muy Baja",'Mapa final'!$AC$62="Leve"),CONCATENATE("R9C",'Mapa final'!$Q$62),"")</f>
        <v/>
      </c>
      <c r="O54" s="63" t="str">
        <f>IF(AND('Mapa final'!$AA$63="Muy Baja",'Mapa final'!$AC$63="Leve"),CONCATENATE("R9C",'Mapa final'!$Q$63),"")</f>
        <v/>
      </c>
      <c r="P54" s="61" t="str">
        <f>IF(AND('Mapa final'!$AA$58="Muy Baja",'Mapa final'!$AC$58="Menor"),CONCATENATE("R9C",'Mapa final'!$Q$58),"")</f>
        <v/>
      </c>
      <c r="Q54" s="62" t="str">
        <f>IF(AND('Mapa final'!$AA$59="Muy Baja",'Mapa final'!$AC$59="Menor"),CONCATENATE("R9C",'Mapa final'!$Q$59),"")</f>
        <v/>
      </c>
      <c r="R54" s="62" t="str">
        <f>IF(AND('Mapa final'!$AA$60="Muy Baja",'Mapa final'!$AC$60="Menor"),CONCATENATE("R9C",'Mapa final'!$Q$60),"")</f>
        <v/>
      </c>
      <c r="S54" s="62" t="str">
        <f>IF(AND('Mapa final'!$AA$61="Muy Baja",'Mapa final'!$AC$61="Menor"),CONCATENATE("R9C",'Mapa final'!$Q$61),"")</f>
        <v/>
      </c>
      <c r="T54" s="62" t="str">
        <f>IF(AND('Mapa final'!$AA$62="Muy Baja",'Mapa final'!$AC$62="Menor"),CONCATENATE("R9C",'Mapa final'!$Q$62),"")</f>
        <v/>
      </c>
      <c r="U54" s="63" t="str">
        <f>IF(AND('Mapa final'!$AA$63="Muy Baja",'Mapa final'!$AC$63="Menor"),CONCATENATE("R9C",'Mapa final'!$Q$63),"")</f>
        <v/>
      </c>
      <c r="V54" s="52" t="str">
        <f>IF(AND('Mapa final'!$AA$58="Muy Baja",'Mapa final'!$AC$58="Moderado"),CONCATENATE("R9C",'Mapa final'!$Q$58),"")</f>
        <v/>
      </c>
      <c r="W54" s="53" t="str">
        <f>IF(AND('Mapa final'!$AA$59="Muy Baja",'Mapa final'!$AC$59="Moderado"),CONCATENATE("R9C",'Mapa final'!$Q$59),"")</f>
        <v/>
      </c>
      <c r="X54" s="53" t="str">
        <f>IF(AND('Mapa final'!$AA$60="Muy Baja",'Mapa final'!$AC$60="Moderado"),CONCATENATE("R9C",'Mapa final'!$Q$60),"")</f>
        <v/>
      </c>
      <c r="Y54" s="53" t="str">
        <f>IF(AND('Mapa final'!$AA$61="Muy Baja",'Mapa final'!$AC$61="Moderado"),CONCATENATE("R9C",'Mapa final'!$Q$61),"")</f>
        <v/>
      </c>
      <c r="Z54" s="53" t="str">
        <f>IF(AND('Mapa final'!$AA$62="Muy Baja",'Mapa final'!$AC$62="Moderado"),CONCATENATE("R9C",'Mapa final'!$Q$62),"")</f>
        <v/>
      </c>
      <c r="AA54" s="54" t="str">
        <f>IF(AND('Mapa final'!$AA$63="Muy Baja",'Mapa final'!$AC$63="Moderado"),CONCATENATE("R9C",'Mapa final'!$Q$63),"")</f>
        <v/>
      </c>
      <c r="AB54" s="36" t="str">
        <f>IF(AND('Mapa final'!$AA$58="Muy Baja",'Mapa final'!$AC$58="Mayor"),CONCATENATE("R9C",'Mapa final'!$Q$58),"")</f>
        <v/>
      </c>
      <c r="AC54" s="37" t="str">
        <f>IF(AND('Mapa final'!$AA$59="Muy Baja",'Mapa final'!$AC$59="Mayor"),CONCATENATE("R9C",'Mapa final'!$Q$59),"")</f>
        <v/>
      </c>
      <c r="AD54" s="42" t="str">
        <f>IF(AND('Mapa final'!$AA$60="Muy Baja",'Mapa final'!$AC$60="Mayor"),CONCATENATE("R9C",'Mapa final'!$Q$60),"")</f>
        <v/>
      </c>
      <c r="AE54" s="42" t="str">
        <f>IF(AND('Mapa final'!$AA$61="Muy Baja",'Mapa final'!$AC$61="Mayor"),CONCATENATE("R9C",'Mapa final'!$Q$61),"")</f>
        <v/>
      </c>
      <c r="AF54" s="42" t="str">
        <f>IF(AND('Mapa final'!$AA$62="Muy Baja",'Mapa final'!$AC$62="Mayor"),CONCATENATE("R9C",'Mapa final'!$Q$62),"")</f>
        <v/>
      </c>
      <c r="AG54" s="38" t="str">
        <f>IF(AND('Mapa final'!$AA$63="Muy Baja",'Mapa final'!$AC$63="Mayor"),CONCATENATE("R9C",'Mapa final'!$Q$63),"")</f>
        <v/>
      </c>
      <c r="AH54" s="39" t="str">
        <f>IF(AND('Mapa final'!$AA$58="Muy Baja",'Mapa final'!$AC$58="Catastrófico"),CONCATENATE("R9C",'Mapa final'!$Q$58),"")</f>
        <v/>
      </c>
      <c r="AI54" s="40" t="str">
        <f>IF(AND('Mapa final'!$AA$59="Muy Baja",'Mapa final'!$AC$59="Catastrófico"),CONCATENATE("R9C",'Mapa final'!$Q$59),"")</f>
        <v/>
      </c>
      <c r="AJ54" s="40" t="str">
        <f>IF(AND('Mapa final'!$AA$60="Muy Baja",'Mapa final'!$AC$60="Catastrófico"),CONCATENATE("R9C",'Mapa final'!$Q$60),"")</f>
        <v/>
      </c>
      <c r="AK54" s="40" t="str">
        <f>IF(AND('Mapa final'!$AA$61="Muy Baja",'Mapa final'!$AC$61="Catastrófico"),CONCATENATE("R9C",'Mapa final'!$Q$61),"")</f>
        <v/>
      </c>
      <c r="AL54" s="40" t="str">
        <f>IF(AND('Mapa final'!$AA$62="Muy Baja",'Mapa final'!$AC$62="Catastrófico"),CONCATENATE("R9C",'Mapa final'!$Q$62),"")</f>
        <v/>
      </c>
      <c r="AM54" s="41" t="str">
        <f>IF(AND('Mapa final'!$AA$63="Muy Baja",'Mapa final'!$AC$63="Catastrófico"),CONCATENATE("R9C",'Mapa final'!$Q$63),"")</f>
        <v/>
      </c>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68"/>
      <c r="BS54" s="68"/>
      <c r="BT54" s="68"/>
      <c r="BU54" s="68"/>
      <c r="BV54" s="68"/>
      <c r="BW54" s="68"/>
      <c r="BX54" s="68"/>
      <c r="BY54" s="68"/>
      <c r="BZ54" s="68"/>
      <c r="CA54" s="68"/>
      <c r="CB54" s="68"/>
    </row>
    <row r="55" spans="1:80" ht="15.75" customHeight="1" thickBot="1" x14ac:dyDescent="0.3">
      <c r="A55" s="68"/>
      <c r="B55" s="282"/>
      <c r="C55" s="282"/>
      <c r="D55" s="283"/>
      <c r="E55" s="385"/>
      <c r="F55" s="386"/>
      <c r="G55" s="386"/>
      <c r="H55" s="386"/>
      <c r="I55" s="400"/>
      <c r="J55" s="64" t="str">
        <f>IF(AND('Mapa final'!$AA$64="Muy Baja",'Mapa final'!$AC$64="Leve"),CONCATENATE("R10C",'Mapa final'!$Q$64),"")</f>
        <v/>
      </c>
      <c r="K55" s="65" t="str">
        <f>IF(AND('Mapa final'!$AA$65="Muy Baja",'Mapa final'!$AC$65="Leve"),CONCATENATE("R10C",'Mapa final'!$Q$65),"")</f>
        <v/>
      </c>
      <c r="L55" s="65" t="str">
        <f>IF(AND('Mapa final'!$AA$66="Muy Baja",'Mapa final'!$AC$66="Leve"),CONCATENATE("R10C",'Mapa final'!$Q$66),"")</f>
        <v/>
      </c>
      <c r="M55" s="65" t="str">
        <f>IF(AND('Mapa final'!$AA$67="Muy Baja",'Mapa final'!$AC$67="Leve"),CONCATENATE("R10C",'Mapa final'!$Q$67),"")</f>
        <v/>
      </c>
      <c r="N55" s="65" t="str">
        <f>IF(AND('Mapa final'!$AA$68="Muy Baja",'Mapa final'!$AC$68="Leve"),CONCATENATE("R10C",'Mapa final'!$Q$68),"")</f>
        <v/>
      </c>
      <c r="O55" s="66" t="str">
        <f>IF(AND('Mapa final'!$AA$69="Muy Baja",'Mapa final'!$AC$69="Leve"),CONCATENATE("R10C",'Mapa final'!$Q$69),"")</f>
        <v/>
      </c>
      <c r="P55" s="64" t="str">
        <f>IF(AND('Mapa final'!$AA$64="Muy Baja",'Mapa final'!$AC$64="Menor"),CONCATENATE("R10C",'Mapa final'!$Q$64),"")</f>
        <v/>
      </c>
      <c r="Q55" s="65" t="str">
        <f>IF(AND('Mapa final'!$AA$65="Muy Baja",'Mapa final'!$AC$65="Menor"),CONCATENATE("R10C",'Mapa final'!$Q$65),"")</f>
        <v/>
      </c>
      <c r="R55" s="65" t="str">
        <f>IF(AND('Mapa final'!$AA$66="Muy Baja",'Mapa final'!$AC$66="Menor"),CONCATENATE("R10C",'Mapa final'!$Q$66),"")</f>
        <v/>
      </c>
      <c r="S55" s="65" t="str">
        <f>IF(AND('Mapa final'!$AA$67="Muy Baja",'Mapa final'!$AC$67="Menor"),CONCATENATE("R10C",'Mapa final'!$Q$67),"")</f>
        <v/>
      </c>
      <c r="T55" s="65" t="str">
        <f>IF(AND('Mapa final'!$AA$68="Muy Baja",'Mapa final'!$AC$68="Menor"),CONCATENATE("R10C",'Mapa final'!$Q$68),"")</f>
        <v/>
      </c>
      <c r="U55" s="66" t="str">
        <f>IF(AND('Mapa final'!$AA$69="Muy Baja",'Mapa final'!$AC$69="Menor"),CONCATENATE("R10C",'Mapa final'!$Q$69),"")</f>
        <v/>
      </c>
      <c r="V55" s="55" t="str">
        <f>IF(AND('Mapa final'!$AA$64="Muy Baja",'Mapa final'!$AC$64="Moderado"),CONCATENATE("R10C",'Mapa final'!$Q$64),"")</f>
        <v/>
      </c>
      <c r="W55" s="56" t="str">
        <f>IF(AND('Mapa final'!$AA$65="Muy Baja",'Mapa final'!$AC$65="Moderado"),CONCATENATE("R10C",'Mapa final'!$Q$65),"")</f>
        <v/>
      </c>
      <c r="X55" s="56" t="str">
        <f>IF(AND('Mapa final'!$AA$66="Muy Baja",'Mapa final'!$AC$66="Moderado"),CONCATENATE("R10C",'Mapa final'!$Q$66),"")</f>
        <v/>
      </c>
      <c r="Y55" s="56" t="str">
        <f>IF(AND('Mapa final'!$AA$67="Muy Baja",'Mapa final'!$AC$67="Moderado"),CONCATENATE("R10C",'Mapa final'!$Q$67),"")</f>
        <v/>
      </c>
      <c r="Z55" s="56" t="str">
        <f>IF(AND('Mapa final'!$AA$68="Muy Baja",'Mapa final'!$AC$68="Moderado"),CONCATENATE("R10C",'Mapa final'!$Q$68),"")</f>
        <v/>
      </c>
      <c r="AA55" s="57" t="str">
        <f>IF(AND('Mapa final'!$AA$69="Muy Baja",'Mapa final'!$AC$69="Moderado"),CONCATENATE("R10C",'Mapa final'!$Q$69),"")</f>
        <v/>
      </c>
      <c r="AB55" s="43" t="str">
        <f>IF(AND('Mapa final'!$AA$64="Muy Baja",'Mapa final'!$AC$64="Mayor"),CONCATENATE("R10C",'Mapa final'!$Q$64),"")</f>
        <v/>
      </c>
      <c r="AC55" s="44" t="str">
        <f>IF(AND('Mapa final'!$AA$65="Muy Baja",'Mapa final'!$AC$65="Mayor"),CONCATENATE("R10C",'Mapa final'!$Q$65),"")</f>
        <v/>
      </c>
      <c r="AD55" s="44" t="str">
        <f>IF(AND('Mapa final'!$AA$66="Muy Baja",'Mapa final'!$AC$66="Mayor"),CONCATENATE("R10C",'Mapa final'!$Q$66),"")</f>
        <v/>
      </c>
      <c r="AE55" s="44" t="str">
        <f>IF(AND('Mapa final'!$AA$67="Muy Baja",'Mapa final'!$AC$67="Mayor"),CONCATENATE("R10C",'Mapa final'!$Q$67),"")</f>
        <v/>
      </c>
      <c r="AF55" s="44" t="str">
        <f>IF(AND('Mapa final'!$AA$68="Muy Baja",'Mapa final'!$AC$68="Mayor"),CONCATENATE("R10C",'Mapa final'!$Q$68),"")</f>
        <v/>
      </c>
      <c r="AG55" s="45" t="str">
        <f>IF(AND('Mapa final'!$AA$69="Muy Baja",'Mapa final'!$AC$69="Mayor"),CONCATENATE("R10C",'Mapa final'!$Q$69),"")</f>
        <v/>
      </c>
      <c r="AH55" s="46" t="str">
        <f>IF(AND('Mapa final'!$AA$64="Muy Baja",'Mapa final'!$AC$64="Catastrófico"),CONCATENATE("R10C",'Mapa final'!$Q$64),"")</f>
        <v/>
      </c>
      <c r="AI55" s="47" t="str">
        <f>IF(AND('Mapa final'!$AA$65="Muy Baja",'Mapa final'!$AC$65="Catastrófico"),CONCATENATE("R10C",'Mapa final'!$Q$65),"")</f>
        <v/>
      </c>
      <c r="AJ55" s="47" t="str">
        <f>IF(AND('Mapa final'!$AA$66="Muy Baja",'Mapa final'!$AC$66="Catastrófico"),CONCATENATE("R10C",'Mapa final'!$Q$66),"")</f>
        <v/>
      </c>
      <c r="AK55" s="47" t="str">
        <f>IF(AND('Mapa final'!$AA$67="Muy Baja",'Mapa final'!$AC$67="Catastrófico"),CONCATENATE("R10C",'Mapa final'!$Q$67),"")</f>
        <v/>
      </c>
      <c r="AL55" s="47" t="str">
        <f>IF(AND('Mapa final'!$AA$68="Muy Baja",'Mapa final'!$AC$68="Catastrófico"),CONCATENATE("R10C",'Mapa final'!$Q$68),"")</f>
        <v/>
      </c>
      <c r="AM55" s="48" t="str">
        <f>IF(AND('Mapa final'!$AA$69="Muy Baja",'Mapa final'!$AC$69="Catastrófico"),CONCATENATE("R10C",'Mapa final'!$Q$69),"")</f>
        <v/>
      </c>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c r="BL55" s="68"/>
      <c r="BM55" s="68"/>
      <c r="BN55" s="68"/>
      <c r="BO55" s="68"/>
      <c r="BP55" s="68"/>
      <c r="BQ55" s="68"/>
      <c r="BR55" s="68"/>
      <c r="BS55" s="68"/>
      <c r="BT55" s="68"/>
      <c r="BU55" s="68"/>
      <c r="BV55" s="68"/>
      <c r="BW55" s="68"/>
      <c r="BX55" s="68"/>
      <c r="BY55" s="68"/>
      <c r="BZ55" s="68"/>
      <c r="CA55" s="68"/>
      <c r="CB55" s="68"/>
    </row>
    <row r="56" spans="1:80" x14ac:dyDescent="0.25">
      <c r="A56" s="68"/>
      <c r="B56" s="68"/>
      <c r="C56" s="68"/>
      <c r="D56" s="68"/>
      <c r="E56" s="68"/>
      <c r="F56" s="68"/>
      <c r="G56" s="68"/>
      <c r="H56" s="68"/>
      <c r="I56" s="68"/>
      <c r="J56" s="379" t="s">
        <v>107</v>
      </c>
      <c r="K56" s="380"/>
      <c r="L56" s="380"/>
      <c r="M56" s="380"/>
      <c r="N56" s="380"/>
      <c r="O56" s="398"/>
      <c r="P56" s="379" t="s">
        <v>106</v>
      </c>
      <c r="Q56" s="380"/>
      <c r="R56" s="380"/>
      <c r="S56" s="380"/>
      <c r="T56" s="380"/>
      <c r="U56" s="398"/>
      <c r="V56" s="379" t="s">
        <v>105</v>
      </c>
      <c r="W56" s="380"/>
      <c r="X56" s="380"/>
      <c r="Y56" s="380"/>
      <c r="Z56" s="380"/>
      <c r="AA56" s="398"/>
      <c r="AB56" s="379" t="s">
        <v>104</v>
      </c>
      <c r="AC56" s="419"/>
      <c r="AD56" s="380"/>
      <c r="AE56" s="380"/>
      <c r="AF56" s="380"/>
      <c r="AG56" s="398"/>
      <c r="AH56" s="379" t="s">
        <v>103</v>
      </c>
      <c r="AI56" s="380"/>
      <c r="AJ56" s="380"/>
      <c r="AK56" s="380"/>
      <c r="AL56" s="380"/>
      <c r="AM56" s="39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c r="BW56" s="68"/>
      <c r="BX56" s="68"/>
      <c r="BY56" s="68"/>
      <c r="BZ56" s="68"/>
      <c r="CA56" s="68"/>
      <c r="CB56" s="68"/>
    </row>
    <row r="57" spans="1:80" x14ac:dyDescent="0.25">
      <c r="A57" s="68"/>
      <c r="B57" s="68"/>
      <c r="C57" s="68"/>
      <c r="D57" s="68"/>
      <c r="E57" s="68"/>
      <c r="F57" s="68"/>
      <c r="G57" s="68"/>
      <c r="H57" s="68"/>
      <c r="I57" s="68"/>
      <c r="J57" s="383"/>
      <c r="K57" s="384"/>
      <c r="L57" s="384"/>
      <c r="M57" s="384"/>
      <c r="N57" s="384"/>
      <c r="O57" s="399"/>
      <c r="P57" s="383"/>
      <c r="Q57" s="384"/>
      <c r="R57" s="384"/>
      <c r="S57" s="384"/>
      <c r="T57" s="384"/>
      <c r="U57" s="399"/>
      <c r="V57" s="383"/>
      <c r="W57" s="384"/>
      <c r="X57" s="384"/>
      <c r="Y57" s="384"/>
      <c r="Z57" s="384"/>
      <c r="AA57" s="399"/>
      <c r="AB57" s="383"/>
      <c r="AC57" s="384"/>
      <c r="AD57" s="384"/>
      <c r="AE57" s="384"/>
      <c r="AF57" s="384"/>
      <c r="AG57" s="399"/>
      <c r="AH57" s="383"/>
      <c r="AI57" s="384"/>
      <c r="AJ57" s="384"/>
      <c r="AK57" s="384"/>
      <c r="AL57" s="384"/>
      <c r="AM57" s="399"/>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row>
    <row r="58" spans="1:80" x14ac:dyDescent="0.25">
      <c r="A58" s="68"/>
      <c r="B58" s="68"/>
      <c r="C58" s="68"/>
      <c r="D58" s="68"/>
      <c r="E58" s="68"/>
      <c r="F58" s="68"/>
      <c r="G58" s="68"/>
      <c r="H58" s="68"/>
      <c r="I58" s="68"/>
      <c r="J58" s="383"/>
      <c r="K58" s="384"/>
      <c r="L58" s="384"/>
      <c r="M58" s="384"/>
      <c r="N58" s="384"/>
      <c r="O58" s="399"/>
      <c r="P58" s="383"/>
      <c r="Q58" s="384"/>
      <c r="R58" s="384"/>
      <c r="S58" s="384"/>
      <c r="T58" s="384"/>
      <c r="U58" s="399"/>
      <c r="V58" s="383"/>
      <c r="W58" s="384"/>
      <c r="X58" s="384"/>
      <c r="Y58" s="384"/>
      <c r="Z58" s="384"/>
      <c r="AA58" s="399"/>
      <c r="AB58" s="383"/>
      <c r="AC58" s="384"/>
      <c r="AD58" s="384"/>
      <c r="AE58" s="384"/>
      <c r="AF58" s="384"/>
      <c r="AG58" s="399"/>
      <c r="AH58" s="383"/>
      <c r="AI58" s="384"/>
      <c r="AJ58" s="384"/>
      <c r="AK58" s="384"/>
      <c r="AL58" s="384"/>
      <c r="AM58" s="399"/>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68"/>
      <c r="BN58" s="68"/>
      <c r="BO58" s="68"/>
      <c r="BP58" s="68"/>
      <c r="BQ58" s="68"/>
      <c r="BR58" s="68"/>
      <c r="BS58" s="68"/>
      <c r="BT58" s="68"/>
      <c r="BU58" s="68"/>
      <c r="BV58" s="68"/>
      <c r="BW58" s="68"/>
      <c r="BX58" s="68"/>
      <c r="BY58" s="68"/>
      <c r="BZ58" s="68"/>
      <c r="CA58" s="68"/>
      <c r="CB58" s="68"/>
    </row>
    <row r="59" spans="1:80" x14ac:dyDescent="0.25">
      <c r="A59" s="68"/>
      <c r="B59" s="68"/>
      <c r="C59" s="68"/>
      <c r="D59" s="68"/>
      <c r="E59" s="68"/>
      <c r="F59" s="68"/>
      <c r="G59" s="68"/>
      <c r="H59" s="68"/>
      <c r="I59" s="68"/>
      <c r="J59" s="383"/>
      <c r="K59" s="384"/>
      <c r="L59" s="384"/>
      <c r="M59" s="384"/>
      <c r="N59" s="384"/>
      <c r="O59" s="399"/>
      <c r="P59" s="383"/>
      <c r="Q59" s="384"/>
      <c r="R59" s="384"/>
      <c r="S59" s="384"/>
      <c r="T59" s="384"/>
      <c r="U59" s="399"/>
      <c r="V59" s="383"/>
      <c r="W59" s="384"/>
      <c r="X59" s="384"/>
      <c r="Y59" s="384"/>
      <c r="Z59" s="384"/>
      <c r="AA59" s="399"/>
      <c r="AB59" s="383"/>
      <c r="AC59" s="384"/>
      <c r="AD59" s="384"/>
      <c r="AE59" s="384"/>
      <c r="AF59" s="384"/>
      <c r="AG59" s="399"/>
      <c r="AH59" s="383"/>
      <c r="AI59" s="384"/>
      <c r="AJ59" s="384"/>
      <c r="AK59" s="384"/>
      <c r="AL59" s="384"/>
      <c r="AM59" s="399"/>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68"/>
      <c r="BN59" s="68"/>
      <c r="BO59" s="68"/>
      <c r="BP59" s="68"/>
      <c r="BQ59" s="68"/>
      <c r="BR59" s="68"/>
      <c r="BS59" s="68"/>
      <c r="BT59" s="68"/>
      <c r="BU59" s="68"/>
      <c r="BV59" s="68"/>
      <c r="BW59" s="68"/>
      <c r="BX59" s="68"/>
      <c r="BY59" s="68"/>
      <c r="BZ59" s="68"/>
      <c r="CA59" s="68"/>
      <c r="CB59" s="68"/>
    </row>
    <row r="60" spans="1:80" x14ac:dyDescent="0.25">
      <c r="A60" s="68"/>
      <c r="B60" s="68"/>
      <c r="C60" s="68"/>
      <c r="D60" s="68"/>
      <c r="E60" s="68"/>
      <c r="F60" s="68"/>
      <c r="G60" s="68"/>
      <c r="H60" s="68"/>
      <c r="I60" s="68"/>
      <c r="J60" s="383"/>
      <c r="K60" s="384"/>
      <c r="L60" s="384"/>
      <c r="M60" s="384"/>
      <c r="N60" s="384"/>
      <c r="O60" s="399"/>
      <c r="P60" s="383"/>
      <c r="Q60" s="384"/>
      <c r="R60" s="384"/>
      <c r="S60" s="384"/>
      <c r="T60" s="384"/>
      <c r="U60" s="399"/>
      <c r="V60" s="383"/>
      <c r="W60" s="384"/>
      <c r="X60" s="384"/>
      <c r="Y60" s="384"/>
      <c r="Z60" s="384"/>
      <c r="AA60" s="399"/>
      <c r="AB60" s="383"/>
      <c r="AC60" s="384"/>
      <c r="AD60" s="384"/>
      <c r="AE60" s="384"/>
      <c r="AF60" s="384"/>
      <c r="AG60" s="399"/>
      <c r="AH60" s="383"/>
      <c r="AI60" s="384"/>
      <c r="AJ60" s="384"/>
      <c r="AK60" s="384"/>
      <c r="AL60" s="384"/>
      <c r="AM60" s="399"/>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68"/>
      <c r="BN60" s="68"/>
      <c r="BO60" s="68"/>
      <c r="BP60" s="68"/>
      <c r="BQ60" s="68"/>
      <c r="BR60" s="68"/>
      <c r="BS60" s="68"/>
      <c r="BT60" s="68"/>
      <c r="BU60" s="68"/>
      <c r="BV60" s="68"/>
      <c r="BW60" s="68"/>
      <c r="BX60" s="68"/>
      <c r="BY60" s="68"/>
      <c r="BZ60" s="68"/>
      <c r="CA60" s="68"/>
      <c r="CB60" s="68"/>
    </row>
    <row r="61" spans="1:80" ht="15.75" thickBot="1" x14ac:dyDescent="0.3">
      <c r="A61" s="68"/>
      <c r="B61" s="68"/>
      <c r="C61" s="68"/>
      <c r="D61" s="68"/>
      <c r="E61" s="68"/>
      <c r="F61" s="68"/>
      <c r="G61" s="68"/>
      <c r="H61" s="68"/>
      <c r="I61" s="68"/>
      <c r="J61" s="385"/>
      <c r="K61" s="386"/>
      <c r="L61" s="386"/>
      <c r="M61" s="386"/>
      <c r="N61" s="386"/>
      <c r="O61" s="400"/>
      <c r="P61" s="385"/>
      <c r="Q61" s="386"/>
      <c r="R61" s="386"/>
      <c r="S61" s="386"/>
      <c r="T61" s="386"/>
      <c r="U61" s="400"/>
      <c r="V61" s="385"/>
      <c r="W61" s="386"/>
      <c r="X61" s="386"/>
      <c r="Y61" s="386"/>
      <c r="Z61" s="386"/>
      <c r="AA61" s="400"/>
      <c r="AB61" s="385"/>
      <c r="AC61" s="386"/>
      <c r="AD61" s="386"/>
      <c r="AE61" s="386"/>
      <c r="AF61" s="386"/>
      <c r="AG61" s="400"/>
      <c r="AH61" s="385"/>
      <c r="AI61" s="386"/>
      <c r="AJ61" s="386"/>
      <c r="AK61" s="386"/>
      <c r="AL61" s="386"/>
      <c r="AM61" s="400"/>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c r="BT61" s="68"/>
      <c r="BU61" s="68"/>
      <c r="BV61" s="68"/>
      <c r="BW61" s="68"/>
      <c r="BX61" s="68"/>
      <c r="BY61" s="68"/>
      <c r="BZ61" s="68"/>
      <c r="CA61" s="68"/>
      <c r="CB61" s="68"/>
    </row>
    <row r="62" spans="1:80" x14ac:dyDescent="0.25">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row>
    <row r="63" spans="1:80" ht="15" customHeight="1" x14ac:dyDescent="0.25">
      <c r="A63" s="68"/>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68"/>
      <c r="AV63" s="68"/>
      <c r="AW63" s="68"/>
      <c r="AX63" s="68"/>
      <c r="AY63" s="68"/>
      <c r="AZ63" s="68"/>
      <c r="BA63" s="68"/>
      <c r="BB63" s="68"/>
      <c r="BC63" s="68"/>
      <c r="BD63" s="68"/>
      <c r="BE63" s="68"/>
      <c r="BF63" s="68"/>
      <c r="BG63" s="68"/>
      <c r="BH63" s="68"/>
    </row>
    <row r="64" spans="1:80" ht="15" customHeight="1" x14ac:dyDescent="0.25">
      <c r="A64" s="68"/>
      <c r="B64" s="72"/>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68"/>
      <c r="AV64" s="68"/>
      <c r="AW64" s="68"/>
      <c r="AX64" s="68"/>
      <c r="AY64" s="68"/>
      <c r="AZ64" s="68"/>
      <c r="BA64" s="68"/>
      <c r="BB64" s="68"/>
      <c r="BC64" s="68"/>
      <c r="BD64" s="68"/>
      <c r="BE64" s="68"/>
      <c r="BF64" s="68"/>
      <c r="BG64" s="68"/>
      <c r="BH64" s="68"/>
    </row>
    <row r="65" spans="1:60" x14ac:dyDescent="0.25">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row>
    <row r="66" spans="1:60" x14ac:dyDescent="0.25">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row>
    <row r="67" spans="1:60" x14ac:dyDescent="0.25">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row>
    <row r="68" spans="1:60" x14ac:dyDescent="0.25">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row>
    <row r="69" spans="1:60" x14ac:dyDescent="0.25">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row>
    <row r="70" spans="1:60" x14ac:dyDescent="0.25">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row>
    <row r="71" spans="1:60" x14ac:dyDescent="0.25">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row>
    <row r="72" spans="1:60" x14ac:dyDescent="0.25">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row>
    <row r="73" spans="1:60" x14ac:dyDescent="0.25">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row>
    <row r="74" spans="1:60" x14ac:dyDescent="0.25">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row>
    <row r="75" spans="1:60" x14ac:dyDescent="0.25">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row>
    <row r="76" spans="1:60" x14ac:dyDescent="0.25">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row>
    <row r="77" spans="1:60" x14ac:dyDescent="0.25">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row>
    <row r="78" spans="1:60" x14ac:dyDescent="0.25">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row>
    <row r="79" spans="1:60" x14ac:dyDescent="0.25">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row>
    <row r="80" spans="1:60" x14ac:dyDescent="0.25">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row>
    <row r="81" spans="1:60" x14ac:dyDescent="0.25">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row>
    <row r="82" spans="1:60" x14ac:dyDescent="0.25">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row>
    <row r="83" spans="1:60" x14ac:dyDescent="0.25">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row>
    <row r="84" spans="1:60" x14ac:dyDescent="0.25">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row>
    <row r="85" spans="1:60" x14ac:dyDescent="0.25">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row>
    <row r="86" spans="1:60" x14ac:dyDescent="0.25">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row>
    <row r="87" spans="1:60" x14ac:dyDescent="0.25">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row>
    <row r="88" spans="1:60" x14ac:dyDescent="0.25">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c r="AA88" s="68"/>
      <c r="AB88" s="68"/>
      <c r="AC88" s="68"/>
      <c r="AD88" s="68"/>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row>
    <row r="89" spans="1:60" x14ac:dyDescent="0.25">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row>
    <row r="90" spans="1:60" x14ac:dyDescent="0.25">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row>
    <row r="91" spans="1:60" x14ac:dyDescent="0.25">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c r="AA91" s="68"/>
      <c r="AB91" s="68"/>
      <c r="AC91" s="68"/>
      <c r="AD91" s="68"/>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row>
    <row r="92" spans="1:60" x14ac:dyDescent="0.25">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row>
    <row r="93" spans="1:60" x14ac:dyDescent="0.25">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c r="AA93" s="68"/>
      <c r="AB93" s="68"/>
      <c r="AC93" s="68"/>
      <c r="AD93" s="68"/>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row>
    <row r="94" spans="1:60" x14ac:dyDescent="0.25">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row>
    <row r="95" spans="1:60" x14ac:dyDescent="0.25">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row>
    <row r="96" spans="1:60" x14ac:dyDescent="0.25">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row>
    <row r="97" spans="1:60" x14ac:dyDescent="0.25">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row>
    <row r="98" spans="1:60" x14ac:dyDescent="0.25">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row>
    <row r="99" spans="1:60" x14ac:dyDescent="0.25">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row>
    <row r="100" spans="1:60" x14ac:dyDescent="0.25">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row>
    <row r="101" spans="1:60" x14ac:dyDescent="0.25">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row>
    <row r="102" spans="1:60" x14ac:dyDescent="0.25">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row>
    <row r="103" spans="1:60" x14ac:dyDescent="0.25">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c r="AA103" s="68"/>
      <c r="AB103" s="68"/>
      <c r="AC103" s="68"/>
      <c r="AD103" s="68"/>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row>
    <row r="104" spans="1:60" x14ac:dyDescent="0.25">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row>
    <row r="105" spans="1:60" x14ac:dyDescent="0.25">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row>
    <row r="106" spans="1:60" x14ac:dyDescent="0.25">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row>
    <row r="107" spans="1:60" x14ac:dyDescent="0.25">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c r="AA107" s="68"/>
      <c r="AB107" s="68"/>
      <c r="AC107" s="68"/>
      <c r="AD107" s="68"/>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row>
    <row r="108" spans="1:60" x14ac:dyDescent="0.25">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row>
    <row r="109" spans="1:60" x14ac:dyDescent="0.25">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row>
    <row r="110" spans="1:60" x14ac:dyDescent="0.25">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row>
    <row r="111" spans="1:60" x14ac:dyDescent="0.25">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row>
    <row r="112" spans="1:60" x14ac:dyDescent="0.25">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row>
    <row r="113" spans="1:60" x14ac:dyDescent="0.25">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row>
    <row r="114" spans="1:60" x14ac:dyDescent="0.25">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row>
    <row r="115" spans="1:60" x14ac:dyDescent="0.25">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c r="AA115" s="68"/>
      <c r="AB115" s="68"/>
      <c r="AC115" s="68"/>
      <c r="AD115" s="68"/>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row>
    <row r="116" spans="1:60" x14ac:dyDescent="0.25">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c r="AA116" s="68"/>
      <c r="AB116" s="68"/>
      <c r="AC116" s="68"/>
      <c r="AD116" s="68"/>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row>
    <row r="117" spans="1:60" x14ac:dyDescent="0.25">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row>
    <row r="118" spans="1:60" x14ac:dyDescent="0.25">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row>
    <row r="119" spans="1:60" x14ac:dyDescent="0.25">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row>
    <row r="120" spans="1:60" x14ac:dyDescent="0.25">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row>
    <row r="121" spans="1:60" x14ac:dyDescent="0.25">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68"/>
      <c r="AJ121" s="68"/>
      <c r="AK121" s="68"/>
      <c r="AL121" s="68"/>
      <c r="AM121" s="68"/>
      <c r="AN121" s="68"/>
      <c r="AO121" s="68"/>
      <c r="AP121" s="68"/>
      <c r="AQ121" s="68"/>
      <c r="AR121" s="68"/>
      <c r="AS121" s="68"/>
      <c r="AT121" s="68"/>
      <c r="AU121" s="68"/>
      <c r="AV121" s="68"/>
      <c r="AW121" s="68"/>
      <c r="AX121" s="68"/>
      <c r="AY121" s="68"/>
      <c r="AZ121" s="68"/>
      <c r="BA121" s="68"/>
      <c r="BB121" s="68"/>
      <c r="BC121" s="68"/>
      <c r="BD121" s="68"/>
      <c r="BE121" s="68"/>
      <c r="BF121" s="68"/>
      <c r="BG121" s="68"/>
      <c r="BH121" s="68"/>
    </row>
    <row r="122" spans="1:60" x14ac:dyDescent="0.25">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c r="AQ122" s="68"/>
      <c r="AR122" s="68"/>
      <c r="AS122" s="68"/>
      <c r="AT122" s="68"/>
      <c r="AU122" s="68"/>
      <c r="AV122" s="68"/>
      <c r="AW122" s="68"/>
      <c r="AX122" s="68"/>
      <c r="AY122" s="68"/>
      <c r="AZ122" s="68"/>
      <c r="BA122" s="68"/>
      <c r="BB122" s="68"/>
      <c r="BC122" s="68"/>
      <c r="BD122" s="68"/>
      <c r="BE122" s="68"/>
      <c r="BF122" s="68"/>
      <c r="BG122" s="68"/>
      <c r="BH122" s="68"/>
    </row>
    <row r="123" spans="1:60" x14ac:dyDescent="0.25">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c r="AA123" s="68"/>
      <c r="AB123" s="68"/>
      <c r="AC123" s="68"/>
      <c r="AD123" s="68"/>
      <c r="AE123" s="68"/>
      <c r="AF123" s="68"/>
      <c r="AG123" s="68"/>
      <c r="AH123" s="68"/>
      <c r="AI123" s="68"/>
      <c r="AJ123" s="68"/>
      <c r="AK123" s="68"/>
      <c r="AL123" s="68"/>
      <c r="AM123" s="68"/>
      <c r="AN123" s="68"/>
      <c r="AO123" s="68"/>
      <c r="AP123" s="68"/>
      <c r="AQ123" s="68"/>
      <c r="AR123" s="68"/>
      <c r="AS123" s="68"/>
      <c r="AT123" s="68"/>
      <c r="AU123" s="68"/>
      <c r="AV123" s="68"/>
      <c r="AW123" s="68"/>
      <c r="AX123" s="68"/>
      <c r="AY123" s="68"/>
      <c r="AZ123" s="68"/>
      <c r="BA123" s="68"/>
      <c r="BB123" s="68"/>
      <c r="BC123" s="68"/>
      <c r="BD123" s="68"/>
      <c r="BE123" s="68"/>
      <c r="BF123" s="68"/>
      <c r="BG123" s="68"/>
      <c r="BH123" s="68"/>
    </row>
    <row r="124" spans="1:60" x14ac:dyDescent="0.25">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row>
    <row r="125" spans="1:60" x14ac:dyDescent="0.25">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row>
    <row r="126" spans="1:60" x14ac:dyDescent="0.25">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c r="AS126" s="68"/>
      <c r="AT126" s="68"/>
      <c r="AU126" s="68"/>
      <c r="AV126" s="68"/>
      <c r="AW126" s="68"/>
      <c r="AX126" s="68"/>
      <c r="AY126" s="68"/>
      <c r="AZ126" s="68"/>
      <c r="BA126" s="68"/>
      <c r="BB126" s="68"/>
      <c r="BC126" s="68"/>
      <c r="BD126" s="68"/>
      <c r="BE126" s="68"/>
      <c r="BF126" s="68"/>
      <c r="BG126" s="68"/>
      <c r="BH126" s="68"/>
    </row>
    <row r="127" spans="1:60" x14ac:dyDescent="0.25">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c r="AT127" s="68"/>
      <c r="AU127" s="68"/>
      <c r="AV127" s="68"/>
      <c r="AW127" s="68"/>
      <c r="AX127" s="68"/>
      <c r="AY127" s="68"/>
      <c r="AZ127" s="68"/>
      <c r="BA127" s="68"/>
      <c r="BB127" s="68"/>
      <c r="BC127" s="68"/>
      <c r="BD127" s="68"/>
      <c r="BE127" s="68"/>
      <c r="BF127" s="68"/>
      <c r="BG127" s="68"/>
      <c r="BH127" s="68"/>
    </row>
    <row r="128" spans="1:60" x14ac:dyDescent="0.25">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68"/>
      <c r="BA128" s="68"/>
      <c r="BB128" s="68"/>
      <c r="BC128" s="68"/>
      <c r="BD128" s="68"/>
      <c r="BE128" s="68"/>
      <c r="BF128" s="68"/>
      <c r="BG128" s="68"/>
      <c r="BH128" s="68"/>
    </row>
    <row r="129" spans="1:60" x14ac:dyDescent="0.25">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68"/>
      <c r="AI129" s="68"/>
      <c r="AJ129" s="68"/>
      <c r="AK129" s="68"/>
      <c r="AL129" s="68"/>
      <c r="AM129" s="68"/>
      <c r="AN129" s="68"/>
      <c r="AO129" s="68"/>
      <c r="AP129" s="68"/>
      <c r="AQ129" s="68"/>
      <c r="AR129" s="68"/>
      <c r="AS129" s="68"/>
      <c r="AT129" s="68"/>
      <c r="AU129" s="68"/>
      <c r="AV129" s="68"/>
      <c r="AW129" s="68"/>
      <c r="AX129" s="68"/>
      <c r="AY129" s="68"/>
      <c r="AZ129" s="68"/>
      <c r="BA129" s="68"/>
      <c r="BB129" s="68"/>
      <c r="BC129" s="68"/>
      <c r="BD129" s="68"/>
      <c r="BE129" s="68"/>
      <c r="BF129" s="68"/>
      <c r="BG129" s="68"/>
      <c r="BH129" s="68"/>
    </row>
    <row r="130" spans="1:60" x14ac:dyDescent="0.25">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c r="AP130" s="68"/>
      <c r="AQ130" s="68"/>
      <c r="AR130" s="68"/>
      <c r="AS130" s="68"/>
      <c r="AT130" s="68"/>
      <c r="AU130" s="68"/>
      <c r="AV130" s="68"/>
      <c r="AW130" s="68"/>
      <c r="AX130" s="68"/>
      <c r="AY130" s="68"/>
      <c r="AZ130" s="68"/>
      <c r="BA130" s="68"/>
      <c r="BB130" s="68"/>
      <c r="BC130" s="68"/>
      <c r="BD130" s="68"/>
      <c r="BE130" s="68"/>
      <c r="BF130" s="68"/>
      <c r="BG130" s="68"/>
      <c r="BH130" s="68"/>
    </row>
    <row r="131" spans="1:60" x14ac:dyDescent="0.25">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c r="AS131" s="68"/>
      <c r="AT131" s="68"/>
      <c r="AU131" s="68"/>
      <c r="AV131" s="68"/>
      <c r="AW131" s="68"/>
      <c r="AX131" s="68"/>
      <c r="AY131" s="68"/>
      <c r="AZ131" s="68"/>
      <c r="BA131" s="68"/>
      <c r="BB131" s="68"/>
      <c r="BC131" s="68"/>
      <c r="BD131" s="68"/>
      <c r="BE131" s="68"/>
      <c r="BF131" s="68"/>
      <c r="BG131" s="68"/>
      <c r="BH131" s="68"/>
    </row>
    <row r="132" spans="1:60" x14ac:dyDescent="0.25">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c r="AA132" s="68"/>
      <c r="AB132" s="68"/>
      <c r="AC132" s="68"/>
      <c r="AD132" s="68"/>
      <c r="AE132" s="68"/>
      <c r="AF132" s="68"/>
      <c r="AG132" s="68"/>
      <c r="AH132" s="68"/>
      <c r="AI132" s="68"/>
      <c r="AJ132" s="68"/>
      <c r="AK132" s="68"/>
      <c r="AL132" s="68"/>
      <c r="AM132" s="68"/>
      <c r="AN132" s="68"/>
      <c r="AO132" s="68"/>
      <c r="AP132" s="68"/>
      <c r="AQ132" s="68"/>
      <c r="AR132" s="68"/>
      <c r="AS132" s="68"/>
      <c r="AT132" s="68"/>
      <c r="AU132" s="68"/>
      <c r="AV132" s="68"/>
      <c r="AW132" s="68"/>
      <c r="AX132" s="68"/>
      <c r="AY132" s="68"/>
      <c r="AZ132" s="68"/>
      <c r="BA132" s="68"/>
      <c r="BB132" s="68"/>
      <c r="BC132" s="68"/>
      <c r="BD132" s="68"/>
      <c r="BE132" s="68"/>
      <c r="BF132" s="68"/>
      <c r="BG132" s="68"/>
      <c r="BH132" s="68"/>
    </row>
    <row r="133" spans="1:60" x14ac:dyDescent="0.25">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c r="AS133" s="68"/>
      <c r="AT133" s="68"/>
      <c r="AU133" s="68"/>
      <c r="AV133" s="68"/>
      <c r="AW133" s="68"/>
      <c r="AX133" s="68"/>
      <c r="AY133" s="68"/>
      <c r="AZ133" s="68"/>
      <c r="BA133" s="68"/>
      <c r="BB133" s="68"/>
      <c r="BC133" s="68"/>
      <c r="BD133" s="68"/>
      <c r="BE133" s="68"/>
      <c r="BF133" s="68"/>
      <c r="BG133" s="68"/>
      <c r="BH133" s="68"/>
    </row>
    <row r="134" spans="1:60" x14ac:dyDescent="0.25">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8"/>
      <c r="AE134" s="68"/>
      <c r="AF134" s="68"/>
      <c r="AG134" s="68"/>
      <c r="AH134" s="68"/>
      <c r="AI134" s="68"/>
      <c r="AJ134" s="68"/>
      <c r="AK134" s="68"/>
      <c r="AL134" s="68"/>
      <c r="AM134" s="68"/>
      <c r="AN134" s="68"/>
      <c r="AO134" s="68"/>
      <c r="AP134" s="68"/>
      <c r="AQ134" s="68"/>
      <c r="AR134" s="68"/>
      <c r="AS134" s="68"/>
      <c r="AT134" s="68"/>
      <c r="AU134" s="68"/>
      <c r="AV134" s="68"/>
      <c r="AW134" s="68"/>
      <c r="AX134" s="68"/>
      <c r="AY134" s="68"/>
      <c r="AZ134" s="68"/>
      <c r="BA134" s="68"/>
      <c r="BB134" s="68"/>
      <c r="BC134" s="68"/>
      <c r="BD134" s="68"/>
      <c r="BE134" s="68"/>
      <c r="BF134" s="68"/>
      <c r="BG134" s="68"/>
      <c r="BH134" s="68"/>
    </row>
    <row r="135" spans="1:60" x14ac:dyDescent="0.25">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c r="AP135" s="68"/>
      <c r="AQ135" s="68"/>
      <c r="AR135" s="68"/>
      <c r="AS135" s="68"/>
      <c r="AT135" s="68"/>
      <c r="AU135" s="68"/>
      <c r="AV135" s="68"/>
      <c r="AW135" s="68"/>
      <c r="AX135" s="68"/>
      <c r="AY135" s="68"/>
      <c r="AZ135" s="68"/>
      <c r="BA135" s="68"/>
      <c r="BB135" s="68"/>
      <c r="BC135" s="68"/>
      <c r="BD135" s="68"/>
      <c r="BE135" s="68"/>
      <c r="BF135" s="68"/>
      <c r="BG135" s="68"/>
      <c r="BH135" s="68"/>
    </row>
    <row r="136" spans="1:60" x14ac:dyDescent="0.25">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c r="AP136" s="68"/>
      <c r="AQ136" s="68"/>
      <c r="AR136" s="68"/>
      <c r="AS136" s="68"/>
      <c r="AT136" s="68"/>
      <c r="AU136" s="68"/>
      <c r="AV136" s="68"/>
      <c r="AW136" s="68"/>
      <c r="AX136" s="68"/>
      <c r="AY136" s="68"/>
      <c r="AZ136" s="68"/>
      <c r="BA136" s="68"/>
      <c r="BB136" s="68"/>
      <c r="BC136" s="68"/>
      <c r="BD136" s="68"/>
      <c r="BE136" s="68"/>
      <c r="BF136" s="68"/>
      <c r="BG136" s="68"/>
      <c r="BH136" s="68"/>
    </row>
    <row r="137" spans="1:60" x14ac:dyDescent="0.25">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68"/>
      <c r="AH137" s="68"/>
      <c r="AI137" s="68"/>
      <c r="AJ137" s="68"/>
      <c r="AK137" s="68"/>
      <c r="AL137" s="68"/>
      <c r="AM137" s="68"/>
      <c r="AN137" s="68"/>
      <c r="AO137" s="68"/>
      <c r="AP137" s="68"/>
      <c r="AQ137" s="68"/>
      <c r="AR137" s="68"/>
      <c r="AS137" s="68"/>
      <c r="AT137" s="68"/>
      <c r="AU137" s="68"/>
      <c r="AV137" s="68"/>
      <c r="AW137" s="68"/>
      <c r="AX137" s="68"/>
      <c r="AY137" s="68"/>
      <c r="AZ137" s="68"/>
      <c r="BA137" s="68"/>
      <c r="BB137" s="68"/>
      <c r="BC137" s="68"/>
      <c r="BD137" s="68"/>
      <c r="BE137" s="68"/>
      <c r="BF137" s="68"/>
      <c r="BG137" s="68"/>
      <c r="BH137" s="68"/>
    </row>
    <row r="138" spans="1:60" x14ac:dyDescent="0.25">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c r="AL138" s="68"/>
      <c r="AM138" s="68"/>
      <c r="AN138" s="68"/>
      <c r="AO138" s="68"/>
      <c r="AP138" s="68"/>
      <c r="AQ138" s="68"/>
      <c r="AR138" s="68"/>
      <c r="AS138" s="68"/>
      <c r="AT138" s="68"/>
      <c r="AU138" s="68"/>
      <c r="AV138" s="68"/>
      <c r="AW138" s="68"/>
      <c r="AX138" s="68"/>
      <c r="AY138" s="68"/>
      <c r="AZ138" s="68"/>
      <c r="BA138" s="68"/>
      <c r="BB138" s="68"/>
      <c r="BC138" s="68"/>
      <c r="BD138" s="68"/>
      <c r="BE138" s="68"/>
      <c r="BF138" s="68"/>
      <c r="BG138" s="68"/>
      <c r="BH138" s="68"/>
    </row>
    <row r="139" spans="1:60" x14ac:dyDescent="0.25">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c r="AT139" s="68"/>
      <c r="AU139" s="68"/>
      <c r="AV139" s="68"/>
      <c r="AW139" s="68"/>
      <c r="AX139" s="68"/>
      <c r="AY139" s="68"/>
      <c r="AZ139" s="68"/>
      <c r="BA139" s="68"/>
      <c r="BB139" s="68"/>
      <c r="BC139" s="68"/>
      <c r="BD139" s="68"/>
      <c r="BE139" s="68"/>
      <c r="BF139" s="68"/>
      <c r="BG139" s="68"/>
      <c r="BH139" s="68"/>
    </row>
    <row r="140" spans="1:60" x14ac:dyDescent="0.25">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68"/>
      <c r="AH140" s="68"/>
      <c r="AI140" s="68"/>
      <c r="AJ140" s="68"/>
      <c r="AK140" s="68"/>
      <c r="AL140" s="68"/>
      <c r="AM140" s="68"/>
      <c r="AN140" s="68"/>
      <c r="AO140" s="68"/>
      <c r="AP140" s="68"/>
      <c r="AQ140" s="68"/>
      <c r="AR140" s="68"/>
      <c r="AS140" s="68"/>
      <c r="AT140" s="68"/>
      <c r="AU140" s="68"/>
      <c r="AV140" s="68"/>
      <c r="AW140" s="68"/>
      <c r="AX140" s="68"/>
      <c r="AY140" s="68"/>
      <c r="AZ140" s="68"/>
      <c r="BA140" s="68"/>
      <c r="BB140" s="68"/>
      <c r="BC140" s="68"/>
      <c r="BD140" s="68"/>
      <c r="BE140" s="68"/>
      <c r="BF140" s="68"/>
      <c r="BG140" s="68"/>
      <c r="BH140" s="68"/>
    </row>
    <row r="141" spans="1:60" x14ac:dyDescent="0.25">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8"/>
      <c r="AK141" s="68"/>
      <c r="AL141" s="68"/>
      <c r="AM141" s="68"/>
      <c r="AN141" s="68"/>
      <c r="AO141" s="68"/>
      <c r="AP141" s="68"/>
      <c r="AQ141" s="68"/>
      <c r="AR141" s="68"/>
      <c r="AS141" s="68"/>
      <c r="AT141" s="68"/>
      <c r="AU141" s="68"/>
      <c r="AV141" s="68"/>
      <c r="AW141" s="68"/>
      <c r="AX141" s="68"/>
      <c r="AY141" s="68"/>
      <c r="AZ141" s="68"/>
      <c r="BA141" s="68"/>
      <c r="BB141" s="68"/>
      <c r="BC141" s="68"/>
      <c r="BD141" s="68"/>
      <c r="BE141" s="68"/>
      <c r="BF141" s="68"/>
      <c r="BG141" s="68"/>
      <c r="BH141" s="68"/>
    </row>
    <row r="142" spans="1:60" x14ac:dyDescent="0.25">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68"/>
      <c r="AH142" s="68"/>
      <c r="AI142" s="68"/>
      <c r="AJ142" s="68"/>
      <c r="AK142" s="68"/>
      <c r="AL142" s="68"/>
      <c r="AM142" s="68"/>
      <c r="AN142" s="68"/>
      <c r="AO142" s="68"/>
      <c r="AP142" s="68"/>
      <c r="AQ142" s="68"/>
      <c r="AR142" s="68"/>
      <c r="AS142" s="68"/>
      <c r="AT142" s="68"/>
      <c r="AU142" s="68"/>
      <c r="AV142" s="68"/>
      <c r="AW142" s="68"/>
      <c r="AX142" s="68"/>
      <c r="AY142" s="68"/>
      <c r="AZ142" s="68"/>
      <c r="BA142" s="68"/>
      <c r="BB142" s="68"/>
      <c r="BC142" s="68"/>
      <c r="BD142" s="68"/>
      <c r="BE142" s="68"/>
      <c r="BF142" s="68"/>
      <c r="BG142" s="68"/>
      <c r="BH142" s="68"/>
    </row>
    <row r="143" spans="1:60" x14ac:dyDescent="0.25">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68"/>
      <c r="AH143" s="68"/>
      <c r="AI143" s="68"/>
      <c r="AJ143" s="68"/>
      <c r="AK143" s="68"/>
      <c r="AL143" s="68"/>
      <c r="AM143" s="68"/>
      <c r="AN143" s="68"/>
      <c r="AO143" s="68"/>
      <c r="AP143" s="68"/>
      <c r="AQ143" s="68"/>
      <c r="AR143" s="68"/>
      <c r="AS143" s="68"/>
      <c r="AT143" s="68"/>
      <c r="AU143" s="68"/>
      <c r="AV143" s="68"/>
      <c r="AW143" s="68"/>
      <c r="AX143" s="68"/>
      <c r="AY143" s="68"/>
      <c r="AZ143" s="68"/>
      <c r="BA143" s="68"/>
      <c r="BB143" s="68"/>
      <c r="BC143" s="68"/>
      <c r="BD143" s="68"/>
      <c r="BE143" s="68"/>
      <c r="BF143" s="68"/>
      <c r="BG143" s="68"/>
      <c r="BH143" s="68"/>
    </row>
    <row r="144" spans="1:60" x14ac:dyDescent="0.25">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68"/>
      <c r="AH144" s="68"/>
      <c r="AI144" s="68"/>
      <c r="AJ144" s="68"/>
      <c r="AK144" s="68"/>
      <c r="AL144" s="68"/>
      <c r="AM144" s="68"/>
      <c r="AN144" s="68"/>
      <c r="AO144" s="68"/>
      <c r="AP144" s="68"/>
      <c r="AQ144" s="68"/>
      <c r="AR144" s="68"/>
      <c r="AS144" s="68"/>
      <c r="AT144" s="68"/>
      <c r="AU144" s="68"/>
      <c r="AV144" s="68"/>
      <c r="AW144" s="68"/>
      <c r="AX144" s="68"/>
      <c r="AY144" s="68"/>
      <c r="AZ144" s="68"/>
      <c r="BA144" s="68"/>
      <c r="BB144" s="68"/>
      <c r="BC144" s="68"/>
      <c r="BD144" s="68"/>
      <c r="BE144" s="68"/>
      <c r="BF144" s="68"/>
      <c r="BG144" s="68"/>
      <c r="BH144" s="68"/>
    </row>
    <row r="145" spans="1:60" x14ac:dyDescent="0.25">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68"/>
      <c r="AH145" s="68"/>
      <c r="AI145" s="68"/>
      <c r="AJ145" s="68"/>
      <c r="AK145" s="68"/>
      <c r="AL145" s="68"/>
      <c r="AM145" s="68"/>
      <c r="AN145" s="68"/>
      <c r="AO145" s="68"/>
      <c r="AP145" s="68"/>
      <c r="AQ145" s="68"/>
      <c r="AR145" s="68"/>
      <c r="AS145" s="68"/>
      <c r="AT145" s="68"/>
      <c r="AU145" s="68"/>
      <c r="AV145" s="68"/>
      <c r="AW145" s="68"/>
      <c r="AX145" s="68"/>
      <c r="AY145" s="68"/>
      <c r="AZ145" s="68"/>
      <c r="BA145" s="68"/>
      <c r="BB145" s="68"/>
      <c r="BC145" s="68"/>
      <c r="BD145" s="68"/>
      <c r="BE145" s="68"/>
      <c r="BF145" s="68"/>
      <c r="BG145" s="68"/>
      <c r="BH145" s="68"/>
    </row>
    <row r="146" spans="1:60" x14ac:dyDescent="0.25">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68"/>
      <c r="AH146" s="68"/>
      <c r="AI146" s="68"/>
      <c r="AJ146" s="68"/>
      <c r="AK146" s="68"/>
      <c r="AL146" s="68"/>
      <c r="AM146" s="68"/>
      <c r="AN146" s="68"/>
      <c r="AO146" s="68"/>
      <c r="AP146" s="68"/>
      <c r="AQ146" s="68"/>
      <c r="AR146" s="68"/>
      <c r="AS146" s="68"/>
      <c r="AT146" s="68"/>
      <c r="AU146" s="68"/>
      <c r="AV146" s="68"/>
      <c r="AW146" s="68"/>
      <c r="AX146" s="68"/>
      <c r="AY146" s="68"/>
      <c r="AZ146" s="68"/>
      <c r="BA146" s="68"/>
      <c r="BB146" s="68"/>
      <c r="BC146" s="68"/>
      <c r="BD146" s="68"/>
      <c r="BE146" s="68"/>
      <c r="BF146" s="68"/>
      <c r="BG146" s="68"/>
      <c r="BH146" s="68"/>
    </row>
    <row r="147" spans="1:60" x14ac:dyDescent="0.25">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c r="AL147" s="68"/>
      <c r="AM147" s="68"/>
      <c r="AN147" s="68"/>
      <c r="AO147" s="68"/>
      <c r="AP147" s="68"/>
      <c r="AQ147" s="68"/>
      <c r="AR147" s="68"/>
      <c r="AS147" s="68"/>
      <c r="AT147" s="68"/>
      <c r="AU147" s="68"/>
      <c r="AV147" s="68"/>
      <c r="AW147" s="68"/>
      <c r="AX147" s="68"/>
      <c r="AY147" s="68"/>
      <c r="AZ147" s="68"/>
      <c r="BA147" s="68"/>
      <c r="BB147" s="68"/>
      <c r="BC147" s="68"/>
      <c r="BD147" s="68"/>
      <c r="BE147" s="68"/>
      <c r="BF147" s="68"/>
      <c r="BG147" s="68"/>
      <c r="BH147" s="68"/>
    </row>
    <row r="148" spans="1:60" x14ac:dyDescent="0.25">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68"/>
      <c r="AH148" s="68"/>
      <c r="AI148" s="68"/>
      <c r="AJ148" s="68"/>
      <c r="AK148" s="68"/>
      <c r="AL148" s="68"/>
      <c r="AM148" s="68"/>
      <c r="AN148" s="68"/>
      <c r="AO148" s="68"/>
      <c r="AP148" s="68"/>
      <c r="AQ148" s="68"/>
      <c r="AR148" s="68"/>
      <c r="AS148" s="68"/>
      <c r="AT148" s="68"/>
      <c r="AU148" s="68"/>
      <c r="AV148" s="68"/>
      <c r="AW148" s="68"/>
      <c r="AX148" s="68"/>
      <c r="AY148" s="68"/>
      <c r="AZ148" s="68"/>
      <c r="BA148" s="68"/>
      <c r="BB148" s="68"/>
      <c r="BC148" s="68"/>
      <c r="BD148" s="68"/>
      <c r="BE148" s="68"/>
      <c r="BF148" s="68"/>
      <c r="BG148" s="68"/>
      <c r="BH148" s="68"/>
    </row>
    <row r="149" spans="1:60" x14ac:dyDescent="0.25">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68"/>
      <c r="AH149" s="68"/>
      <c r="AI149" s="68"/>
      <c r="AJ149" s="68"/>
      <c r="AK149" s="68"/>
      <c r="AL149" s="68"/>
      <c r="AM149" s="68"/>
      <c r="AN149" s="68"/>
      <c r="AO149" s="68"/>
      <c r="AP149" s="68"/>
      <c r="AQ149" s="68"/>
      <c r="AR149" s="68"/>
      <c r="AS149" s="68"/>
      <c r="AT149" s="68"/>
      <c r="AU149" s="68"/>
      <c r="AV149" s="68"/>
      <c r="AW149" s="68"/>
      <c r="AX149" s="68"/>
      <c r="AY149" s="68"/>
      <c r="AZ149" s="68"/>
      <c r="BA149" s="68"/>
      <c r="BB149" s="68"/>
      <c r="BC149" s="68"/>
      <c r="BD149" s="68"/>
      <c r="BE149" s="68"/>
      <c r="BF149" s="68"/>
      <c r="BG149" s="68"/>
      <c r="BH149" s="68"/>
    </row>
    <row r="150" spans="1:60" x14ac:dyDescent="0.25">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c r="AT150" s="68"/>
      <c r="AU150" s="68"/>
      <c r="AV150" s="68"/>
      <c r="AW150" s="68"/>
      <c r="AX150" s="68"/>
      <c r="AY150" s="68"/>
      <c r="AZ150" s="68"/>
      <c r="BA150" s="68"/>
      <c r="BB150" s="68"/>
      <c r="BC150" s="68"/>
      <c r="BD150" s="68"/>
      <c r="BE150" s="68"/>
      <c r="BF150" s="68"/>
      <c r="BG150" s="68"/>
      <c r="BH150" s="68"/>
    </row>
    <row r="151" spans="1:60" x14ac:dyDescent="0.25">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c r="AA151" s="68"/>
      <c r="AB151" s="68"/>
      <c r="AC151" s="68"/>
      <c r="AD151" s="68"/>
      <c r="AE151" s="68"/>
      <c r="AF151" s="68"/>
      <c r="AG151" s="68"/>
      <c r="AH151" s="68"/>
      <c r="AI151" s="68"/>
      <c r="AJ151" s="68"/>
      <c r="AK151" s="68"/>
      <c r="AL151" s="68"/>
      <c r="AM151" s="68"/>
      <c r="AN151" s="68"/>
      <c r="AO151" s="68"/>
      <c r="AP151" s="68"/>
      <c r="AQ151" s="68"/>
      <c r="AR151" s="68"/>
      <c r="AS151" s="68"/>
      <c r="AT151" s="68"/>
      <c r="AU151" s="68"/>
      <c r="AV151" s="68"/>
      <c r="AW151" s="68"/>
      <c r="AX151" s="68"/>
      <c r="AY151" s="68"/>
      <c r="AZ151" s="68"/>
      <c r="BA151" s="68"/>
      <c r="BB151" s="68"/>
      <c r="BC151" s="68"/>
      <c r="BD151" s="68"/>
      <c r="BE151" s="68"/>
      <c r="BF151" s="68"/>
      <c r="BG151" s="68"/>
      <c r="BH151" s="68"/>
    </row>
    <row r="152" spans="1:60" x14ac:dyDescent="0.25">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c r="AA152" s="68"/>
      <c r="AB152" s="68"/>
      <c r="AC152" s="68"/>
      <c r="AD152" s="68"/>
      <c r="AE152" s="68"/>
      <c r="AF152" s="68"/>
      <c r="AG152" s="68"/>
      <c r="AH152" s="68"/>
      <c r="AI152" s="68"/>
      <c r="AJ152" s="68"/>
      <c r="AK152" s="68"/>
      <c r="AL152" s="68"/>
      <c r="AM152" s="68"/>
      <c r="AN152" s="68"/>
      <c r="AO152" s="68"/>
      <c r="AP152" s="68"/>
      <c r="AQ152" s="68"/>
      <c r="AR152" s="68"/>
      <c r="AS152" s="68"/>
      <c r="AT152" s="68"/>
      <c r="AU152" s="68"/>
      <c r="AV152" s="68"/>
      <c r="AW152" s="68"/>
      <c r="AX152" s="68"/>
      <c r="AY152" s="68"/>
      <c r="AZ152" s="68"/>
      <c r="BA152" s="68"/>
      <c r="BB152" s="68"/>
      <c r="BC152" s="68"/>
      <c r="BD152" s="68"/>
      <c r="BE152" s="68"/>
      <c r="BF152" s="68"/>
      <c r="BG152" s="68"/>
      <c r="BH152" s="68"/>
    </row>
    <row r="153" spans="1:60" x14ac:dyDescent="0.25">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68"/>
      <c r="BA153" s="68"/>
      <c r="BB153" s="68"/>
      <c r="BC153" s="68"/>
      <c r="BD153" s="68"/>
      <c r="BE153" s="68"/>
      <c r="BF153" s="68"/>
      <c r="BG153" s="68"/>
      <c r="BH153" s="68"/>
    </row>
    <row r="154" spans="1:60" x14ac:dyDescent="0.25">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c r="AA154" s="68"/>
      <c r="AB154" s="68"/>
      <c r="AC154" s="68"/>
      <c r="AD154" s="68"/>
      <c r="AE154" s="68"/>
      <c r="AF154" s="68"/>
      <c r="AG154" s="68"/>
      <c r="AH154" s="68"/>
      <c r="AI154" s="68"/>
      <c r="AJ154" s="68"/>
      <c r="AK154" s="68"/>
      <c r="AL154" s="68"/>
      <c r="AM154" s="68"/>
      <c r="AN154" s="68"/>
      <c r="AO154" s="68"/>
      <c r="AP154" s="68"/>
      <c r="AQ154" s="68"/>
      <c r="AR154" s="68"/>
      <c r="AS154" s="68"/>
      <c r="AT154" s="68"/>
      <c r="AU154" s="68"/>
      <c r="AV154" s="68"/>
      <c r="AW154" s="68"/>
      <c r="AX154" s="68"/>
      <c r="AY154" s="68"/>
      <c r="AZ154" s="68"/>
      <c r="BA154" s="68"/>
      <c r="BB154" s="68"/>
      <c r="BC154" s="68"/>
      <c r="BD154" s="68"/>
      <c r="BE154" s="68"/>
      <c r="BF154" s="68"/>
      <c r="BG154" s="68"/>
      <c r="BH154" s="68"/>
    </row>
    <row r="155" spans="1:60" x14ac:dyDescent="0.25">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c r="AA155" s="68"/>
      <c r="AB155" s="68"/>
      <c r="AC155" s="68"/>
      <c r="AD155" s="68"/>
      <c r="AE155" s="68"/>
      <c r="AF155" s="68"/>
      <c r="AG155" s="68"/>
      <c r="AH155" s="68"/>
      <c r="AI155" s="68"/>
      <c r="AJ155" s="68"/>
      <c r="AK155" s="68"/>
      <c r="AL155" s="68"/>
      <c r="AM155" s="68"/>
      <c r="AN155" s="68"/>
      <c r="AO155" s="68"/>
      <c r="AP155" s="68"/>
      <c r="AQ155" s="68"/>
      <c r="AR155" s="68"/>
      <c r="AS155" s="68"/>
      <c r="AT155" s="68"/>
      <c r="AU155" s="68"/>
      <c r="AV155" s="68"/>
      <c r="AW155" s="68"/>
      <c r="AX155" s="68"/>
      <c r="AY155" s="68"/>
      <c r="AZ155" s="68"/>
      <c r="BA155" s="68"/>
      <c r="BB155" s="68"/>
      <c r="BC155" s="68"/>
      <c r="BD155" s="68"/>
      <c r="BE155" s="68"/>
      <c r="BF155" s="68"/>
      <c r="BG155" s="68"/>
      <c r="BH155" s="68"/>
    </row>
    <row r="156" spans="1:60" x14ac:dyDescent="0.25">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c r="AL156" s="68"/>
      <c r="AM156" s="68"/>
      <c r="AN156" s="68"/>
      <c r="AO156" s="68"/>
      <c r="AP156" s="68"/>
      <c r="AQ156" s="68"/>
      <c r="AR156" s="68"/>
      <c r="AS156" s="68"/>
      <c r="AT156" s="68"/>
      <c r="AU156" s="68"/>
      <c r="AV156" s="68"/>
      <c r="AW156" s="68"/>
      <c r="AX156" s="68"/>
      <c r="AY156" s="68"/>
      <c r="AZ156" s="68"/>
      <c r="BA156" s="68"/>
      <c r="BB156" s="68"/>
      <c r="BC156" s="68"/>
      <c r="BD156" s="68"/>
      <c r="BE156" s="68"/>
      <c r="BF156" s="68"/>
      <c r="BG156" s="68"/>
      <c r="BH156" s="68"/>
    </row>
    <row r="157" spans="1:60" x14ac:dyDescent="0.25">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c r="AA157" s="68"/>
      <c r="AB157" s="68"/>
      <c r="AC157" s="68"/>
      <c r="AD157" s="68"/>
      <c r="AE157" s="68"/>
      <c r="AF157" s="68"/>
      <c r="AG157" s="68"/>
      <c r="AH157" s="68"/>
      <c r="AI157" s="68"/>
      <c r="AJ157" s="68"/>
      <c r="AK157" s="68"/>
      <c r="AL157" s="68"/>
      <c r="AM157" s="68"/>
      <c r="AN157" s="68"/>
      <c r="AO157" s="68"/>
      <c r="AP157" s="68"/>
      <c r="AQ157" s="68"/>
      <c r="AR157" s="68"/>
      <c r="AS157" s="68"/>
      <c r="AT157" s="68"/>
      <c r="AU157" s="68"/>
      <c r="AV157" s="68"/>
      <c r="AW157" s="68"/>
      <c r="AX157" s="68"/>
      <c r="AY157" s="68"/>
      <c r="AZ157" s="68"/>
      <c r="BA157" s="68"/>
      <c r="BB157" s="68"/>
      <c r="BC157" s="68"/>
      <c r="BD157" s="68"/>
      <c r="BE157" s="68"/>
      <c r="BF157" s="68"/>
      <c r="BG157" s="68"/>
      <c r="BH157" s="68"/>
    </row>
    <row r="158" spans="1:60" x14ac:dyDescent="0.25">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c r="AM158" s="68"/>
      <c r="AN158" s="68"/>
      <c r="AO158" s="68"/>
      <c r="AP158" s="68"/>
      <c r="AQ158" s="68"/>
      <c r="AR158" s="68"/>
      <c r="AS158" s="68"/>
      <c r="AT158" s="68"/>
      <c r="AU158" s="68"/>
      <c r="AV158" s="68"/>
      <c r="AW158" s="68"/>
      <c r="AX158" s="68"/>
      <c r="AY158" s="68"/>
      <c r="AZ158" s="68"/>
      <c r="BA158" s="68"/>
      <c r="BB158" s="68"/>
      <c r="BC158" s="68"/>
      <c r="BD158" s="68"/>
      <c r="BE158" s="68"/>
      <c r="BF158" s="68"/>
      <c r="BG158" s="68"/>
      <c r="BH158" s="68"/>
    </row>
    <row r="159" spans="1:60" x14ac:dyDescent="0.25">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8"/>
      <c r="AP159" s="68"/>
      <c r="AQ159" s="68"/>
      <c r="AR159" s="68"/>
      <c r="AS159" s="68"/>
      <c r="AT159" s="68"/>
      <c r="AU159" s="68"/>
      <c r="AV159" s="68"/>
      <c r="AW159" s="68"/>
      <c r="AX159" s="68"/>
      <c r="AY159" s="68"/>
      <c r="AZ159" s="68"/>
      <c r="BA159" s="68"/>
      <c r="BB159" s="68"/>
      <c r="BC159" s="68"/>
      <c r="BD159" s="68"/>
      <c r="BE159" s="68"/>
      <c r="BF159" s="68"/>
      <c r="BG159" s="68"/>
      <c r="BH159" s="68"/>
    </row>
    <row r="160" spans="1:60" x14ac:dyDescent="0.25">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row>
    <row r="161" spans="1:60" x14ac:dyDescent="0.25">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row>
    <row r="162" spans="1:60" x14ac:dyDescent="0.25">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row>
    <row r="163" spans="1:60" x14ac:dyDescent="0.25">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c r="AA163" s="68"/>
      <c r="AB163" s="68"/>
      <c r="AC163" s="68"/>
      <c r="AD163" s="68"/>
      <c r="AE163" s="68"/>
      <c r="AF163" s="68"/>
      <c r="AG163" s="68"/>
      <c r="AH163" s="68"/>
      <c r="AI163" s="68"/>
      <c r="AJ163" s="68"/>
      <c r="AK163" s="68"/>
      <c r="AL163" s="68"/>
      <c r="AM163" s="68"/>
      <c r="AN163" s="68"/>
      <c r="AO163" s="68"/>
      <c r="AP163" s="68"/>
      <c r="AQ163" s="68"/>
      <c r="AR163" s="68"/>
      <c r="AS163" s="68"/>
      <c r="AT163" s="68"/>
      <c r="AU163" s="68"/>
      <c r="AV163" s="68"/>
      <c r="AW163" s="68"/>
      <c r="AX163" s="68"/>
      <c r="AY163" s="68"/>
      <c r="AZ163" s="68"/>
      <c r="BA163" s="68"/>
      <c r="BB163" s="68"/>
      <c r="BC163" s="68"/>
      <c r="BD163" s="68"/>
      <c r="BE163" s="68"/>
      <c r="BF163" s="68"/>
      <c r="BG163" s="68"/>
      <c r="BH163" s="68"/>
    </row>
    <row r="164" spans="1:60" x14ac:dyDescent="0.25">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c r="AO164" s="68"/>
      <c r="AP164" s="68"/>
      <c r="AQ164" s="68"/>
      <c r="AR164" s="68"/>
      <c r="AS164" s="68"/>
      <c r="AT164" s="68"/>
      <c r="AU164" s="68"/>
      <c r="AV164" s="68"/>
      <c r="AW164" s="68"/>
      <c r="AX164" s="68"/>
      <c r="AY164" s="68"/>
      <c r="AZ164" s="68"/>
      <c r="BA164" s="68"/>
      <c r="BB164" s="68"/>
      <c r="BC164" s="68"/>
      <c r="BD164" s="68"/>
      <c r="BE164" s="68"/>
      <c r="BF164" s="68"/>
      <c r="BG164" s="68"/>
      <c r="BH164" s="68"/>
    </row>
    <row r="165" spans="1:60" x14ac:dyDescent="0.25">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c r="AA165" s="68"/>
      <c r="AB165" s="68"/>
      <c r="AC165" s="68"/>
      <c r="AD165" s="68"/>
      <c r="AE165" s="68"/>
      <c r="AF165" s="68"/>
      <c r="AG165" s="68"/>
      <c r="AH165" s="68"/>
      <c r="AI165" s="68"/>
      <c r="AJ165" s="68"/>
      <c r="AK165" s="68"/>
      <c r="AL165" s="68"/>
      <c r="AM165" s="68"/>
      <c r="AN165" s="68"/>
      <c r="AO165" s="68"/>
      <c r="AP165" s="68"/>
      <c r="AQ165" s="68"/>
      <c r="AR165" s="68"/>
      <c r="AS165" s="68"/>
      <c r="AT165" s="68"/>
      <c r="AU165" s="68"/>
      <c r="AV165" s="68"/>
      <c r="AW165" s="68"/>
      <c r="AX165" s="68"/>
      <c r="AY165" s="68"/>
      <c r="AZ165" s="68"/>
      <c r="BA165" s="68"/>
      <c r="BB165" s="68"/>
      <c r="BC165" s="68"/>
      <c r="BD165" s="68"/>
      <c r="BE165" s="68"/>
      <c r="BF165" s="68"/>
      <c r="BG165" s="68"/>
      <c r="BH165" s="68"/>
    </row>
    <row r="166" spans="1:60" x14ac:dyDescent="0.25">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c r="AL166" s="68"/>
      <c r="AM166" s="68"/>
      <c r="AN166" s="68"/>
      <c r="AO166" s="68"/>
      <c r="AP166" s="68"/>
      <c r="AQ166" s="68"/>
      <c r="AR166" s="68"/>
      <c r="AS166" s="68"/>
      <c r="AT166" s="68"/>
      <c r="AU166" s="68"/>
      <c r="AV166" s="68"/>
      <c r="AW166" s="68"/>
      <c r="AX166" s="68"/>
      <c r="AY166" s="68"/>
      <c r="AZ166" s="68"/>
      <c r="BA166" s="68"/>
      <c r="BB166" s="68"/>
      <c r="BC166" s="68"/>
      <c r="BD166" s="68"/>
      <c r="BE166" s="68"/>
      <c r="BF166" s="68"/>
      <c r="BG166" s="68"/>
      <c r="BH166" s="68"/>
    </row>
    <row r="167" spans="1:60" x14ac:dyDescent="0.25">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c r="AA167" s="68"/>
      <c r="AB167" s="68"/>
      <c r="AC167" s="68"/>
      <c r="AD167" s="68"/>
      <c r="AE167" s="68"/>
      <c r="AF167" s="68"/>
      <c r="AG167" s="68"/>
      <c r="AH167" s="68"/>
      <c r="AI167" s="68"/>
      <c r="AJ167" s="68"/>
      <c r="AK167" s="68"/>
      <c r="AL167" s="68"/>
      <c r="AM167" s="68"/>
      <c r="AN167" s="68"/>
      <c r="AO167" s="68"/>
      <c r="AP167" s="68"/>
      <c r="AQ167" s="68"/>
      <c r="AR167" s="68"/>
      <c r="AS167" s="68"/>
      <c r="AT167" s="68"/>
      <c r="AU167" s="68"/>
      <c r="AV167" s="68"/>
      <c r="AW167" s="68"/>
      <c r="AX167" s="68"/>
      <c r="AY167" s="68"/>
      <c r="AZ167" s="68"/>
      <c r="BA167" s="68"/>
      <c r="BB167" s="68"/>
      <c r="BC167" s="68"/>
      <c r="BD167" s="68"/>
      <c r="BE167" s="68"/>
      <c r="BF167" s="68"/>
      <c r="BG167" s="68"/>
      <c r="BH167" s="68"/>
    </row>
    <row r="168" spans="1:60" x14ac:dyDescent="0.25">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c r="AA168" s="68"/>
      <c r="AB168" s="68"/>
      <c r="AC168" s="68"/>
      <c r="AD168" s="68"/>
      <c r="AE168" s="68"/>
      <c r="AF168" s="68"/>
      <c r="AG168" s="68"/>
      <c r="AH168" s="68"/>
      <c r="AI168" s="68"/>
      <c r="AJ168" s="68"/>
      <c r="AK168" s="68"/>
      <c r="AL168" s="68"/>
      <c r="AM168" s="68"/>
      <c r="AN168" s="68"/>
      <c r="AO168" s="68"/>
      <c r="AP168" s="68"/>
      <c r="AQ168" s="68"/>
      <c r="AR168" s="68"/>
      <c r="AS168" s="68"/>
      <c r="AT168" s="68"/>
      <c r="AU168" s="68"/>
      <c r="AV168" s="68"/>
      <c r="AW168" s="68"/>
      <c r="AX168" s="68"/>
      <c r="AY168" s="68"/>
      <c r="AZ168" s="68"/>
      <c r="BA168" s="68"/>
      <c r="BB168" s="68"/>
      <c r="BC168" s="68"/>
      <c r="BD168" s="68"/>
      <c r="BE168" s="68"/>
      <c r="BF168" s="68"/>
      <c r="BG168" s="68"/>
      <c r="BH168" s="68"/>
    </row>
    <row r="169" spans="1:60" x14ac:dyDescent="0.25">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c r="AA169" s="68"/>
      <c r="AB169" s="68"/>
      <c r="AC169" s="68"/>
      <c r="AD169" s="68"/>
      <c r="AE169" s="68"/>
      <c r="AF169" s="68"/>
      <c r="AG169" s="68"/>
      <c r="AH169" s="68"/>
      <c r="AI169" s="68"/>
      <c r="AJ169" s="68"/>
      <c r="AK169" s="68"/>
      <c r="AL169" s="68"/>
      <c r="AM169" s="68"/>
      <c r="AN169" s="68"/>
      <c r="AO169" s="68"/>
      <c r="AP169" s="68"/>
      <c r="AQ169" s="68"/>
      <c r="AR169" s="68"/>
      <c r="AS169" s="68"/>
      <c r="AT169" s="68"/>
      <c r="AU169" s="68"/>
      <c r="AV169" s="68"/>
      <c r="AW169" s="68"/>
      <c r="AX169" s="68"/>
      <c r="AY169" s="68"/>
      <c r="AZ169" s="68"/>
      <c r="BA169" s="68"/>
      <c r="BB169" s="68"/>
      <c r="BC169" s="68"/>
      <c r="BD169" s="68"/>
      <c r="BE169" s="68"/>
      <c r="BF169" s="68"/>
      <c r="BG169" s="68"/>
      <c r="BH169" s="68"/>
    </row>
    <row r="170" spans="1:60" x14ac:dyDescent="0.25">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c r="AA170" s="68"/>
      <c r="AB170" s="68"/>
      <c r="AC170" s="68"/>
      <c r="AD170" s="68"/>
      <c r="AE170" s="68"/>
      <c r="AF170" s="68"/>
      <c r="AG170" s="68"/>
      <c r="AH170" s="68"/>
      <c r="AI170" s="68"/>
      <c r="AJ170" s="68"/>
      <c r="AK170" s="68"/>
      <c r="AL170" s="68"/>
      <c r="AM170" s="68"/>
      <c r="AN170" s="68"/>
      <c r="AO170" s="68"/>
      <c r="AP170" s="68"/>
      <c r="AQ170" s="68"/>
      <c r="AR170" s="68"/>
      <c r="AS170" s="68"/>
      <c r="AT170" s="68"/>
      <c r="AU170" s="68"/>
      <c r="AV170" s="68"/>
      <c r="AW170" s="68"/>
      <c r="AX170" s="68"/>
      <c r="AY170" s="68"/>
      <c r="AZ170" s="68"/>
      <c r="BA170" s="68"/>
      <c r="BB170" s="68"/>
      <c r="BC170" s="68"/>
      <c r="BD170" s="68"/>
      <c r="BE170" s="68"/>
      <c r="BF170" s="68"/>
      <c r="BG170" s="68"/>
      <c r="BH170" s="68"/>
    </row>
    <row r="171" spans="1:60" x14ac:dyDescent="0.25">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c r="AL171" s="68"/>
      <c r="AM171" s="68"/>
      <c r="AN171" s="68"/>
      <c r="AO171" s="68"/>
      <c r="AP171" s="68"/>
      <c r="AQ171" s="68"/>
      <c r="AR171" s="68"/>
      <c r="AS171" s="68"/>
      <c r="AT171" s="68"/>
      <c r="AU171" s="68"/>
      <c r="AV171" s="68"/>
      <c r="AW171" s="68"/>
      <c r="AX171" s="68"/>
      <c r="AY171" s="68"/>
      <c r="AZ171" s="68"/>
      <c r="BA171" s="68"/>
      <c r="BB171" s="68"/>
      <c r="BC171" s="68"/>
      <c r="BD171" s="68"/>
      <c r="BE171" s="68"/>
      <c r="BF171" s="68"/>
      <c r="BG171" s="68"/>
      <c r="BH171" s="68"/>
    </row>
    <row r="172" spans="1:60" x14ac:dyDescent="0.25">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c r="AL172" s="68"/>
      <c r="AM172" s="68"/>
      <c r="AN172" s="68"/>
      <c r="AO172" s="68"/>
      <c r="AP172" s="68"/>
      <c r="AQ172" s="68"/>
      <c r="AR172" s="68"/>
      <c r="AS172" s="68"/>
      <c r="AT172" s="68"/>
      <c r="AU172" s="68"/>
      <c r="AV172" s="68"/>
      <c r="AW172" s="68"/>
      <c r="AX172" s="68"/>
      <c r="AY172" s="68"/>
      <c r="AZ172" s="68"/>
      <c r="BA172" s="68"/>
      <c r="BB172" s="68"/>
      <c r="BC172" s="68"/>
      <c r="BD172" s="68"/>
      <c r="BE172" s="68"/>
      <c r="BF172" s="68"/>
      <c r="BG172" s="68"/>
      <c r="BH172" s="68"/>
    </row>
    <row r="173" spans="1:60" x14ac:dyDescent="0.25">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c r="AA173" s="68"/>
      <c r="AB173" s="68"/>
      <c r="AC173" s="68"/>
      <c r="AD173" s="68"/>
      <c r="AE173" s="68"/>
      <c r="AF173" s="68"/>
      <c r="AG173" s="68"/>
      <c r="AH173" s="68"/>
      <c r="AI173" s="68"/>
      <c r="AJ173" s="68"/>
      <c r="AK173" s="68"/>
      <c r="AL173" s="68"/>
      <c r="AM173" s="68"/>
      <c r="AN173" s="68"/>
      <c r="AO173" s="68"/>
      <c r="AP173" s="68"/>
      <c r="AQ173" s="68"/>
      <c r="AR173" s="68"/>
      <c r="AS173" s="68"/>
      <c r="AT173" s="68"/>
      <c r="AU173" s="68"/>
      <c r="AV173" s="68"/>
      <c r="AW173" s="68"/>
      <c r="AX173" s="68"/>
      <c r="AY173" s="68"/>
      <c r="AZ173" s="68"/>
      <c r="BA173" s="68"/>
      <c r="BB173" s="68"/>
      <c r="BC173" s="68"/>
      <c r="BD173" s="68"/>
      <c r="BE173" s="68"/>
      <c r="BF173" s="68"/>
      <c r="BG173" s="68"/>
      <c r="BH173" s="68"/>
    </row>
    <row r="174" spans="1:60" x14ac:dyDescent="0.25">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c r="AA174" s="68"/>
      <c r="AB174" s="68"/>
      <c r="AC174" s="68"/>
      <c r="AD174" s="68"/>
      <c r="AE174" s="68"/>
      <c r="AF174" s="68"/>
      <c r="AG174" s="68"/>
      <c r="AH174" s="68"/>
      <c r="AI174" s="68"/>
      <c r="AJ174" s="68"/>
      <c r="AK174" s="68"/>
      <c r="AL174" s="68"/>
      <c r="AM174" s="68"/>
      <c r="AN174" s="68"/>
      <c r="AO174" s="68"/>
      <c r="AP174" s="68"/>
      <c r="AQ174" s="68"/>
      <c r="AR174" s="68"/>
      <c r="AS174" s="68"/>
      <c r="AT174" s="68"/>
      <c r="AU174" s="68"/>
      <c r="AV174" s="68"/>
      <c r="AW174" s="68"/>
      <c r="AX174" s="68"/>
      <c r="AY174" s="68"/>
      <c r="AZ174" s="68"/>
      <c r="BA174" s="68"/>
      <c r="BB174" s="68"/>
      <c r="BC174" s="68"/>
      <c r="BD174" s="68"/>
      <c r="BE174" s="68"/>
      <c r="BF174" s="68"/>
      <c r="BG174" s="68"/>
      <c r="BH174" s="68"/>
    </row>
    <row r="175" spans="1:60" x14ac:dyDescent="0.25">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c r="AA175" s="68"/>
      <c r="AB175" s="68"/>
      <c r="AC175" s="68"/>
      <c r="AD175" s="68"/>
      <c r="AE175" s="68"/>
      <c r="AF175" s="68"/>
      <c r="AG175" s="68"/>
      <c r="AH175" s="68"/>
      <c r="AI175" s="68"/>
      <c r="AJ175" s="68"/>
      <c r="AK175" s="68"/>
      <c r="AL175" s="68"/>
      <c r="AM175" s="68"/>
      <c r="AN175" s="68"/>
      <c r="AO175" s="68"/>
      <c r="AP175" s="68"/>
      <c r="AQ175" s="68"/>
      <c r="AR175" s="68"/>
      <c r="AS175" s="68"/>
      <c r="AT175" s="68"/>
      <c r="AU175" s="68"/>
      <c r="AV175" s="68"/>
      <c r="AW175" s="68"/>
      <c r="AX175" s="68"/>
      <c r="AY175" s="68"/>
      <c r="AZ175" s="68"/>
      <c r="BA175" s="68"/>
      <c r="BB175" s="68"/>
      <c r="BC175" s="68"/>
      <c r="BD175" s="68"/>
      <c r="BE175" s="68"/>
      <c r="BF175" s="68"/>
      <c r="BG175" s="68"/>
      <c r="BH175" s="68"/>
    </row>
    <row r="176" spans="1:60" x14ac:dyDescent="0.25">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c r="AA176" s="68"/>
      <c r="AB176" s="68"/>
      <c r="AC176" s="68"/>
      <c r="AD176" s="68"/>
      <c r="AE176" s="68"/>
      <c r="AF176" s="68"/>
      <c r="AG176" s="68"/>
      <c r="AH176" s="68"/>
      <c r="AI176" s="68"/>
      <c r="AJ176" s="68"/>
      <c r="AK176" s="68"/>
      <c r="AL176" s="68"/>
      <c r="AM176" s="68"/>
      <c r="AN176" s="68"/>
      <c r="AO176" s="68"/>
      <c r="AP176" s="68"/>
      <c r="AQ176" s="68"/>
      <c r="AR176" s="68"/>
      <c r="AS176" s="68"/>
      <c r="AT176" s="68"/>
      <c r="AU176" s="68"/>
      <c r="AV176" s="68"/>
      <c r="AW176" s="68"/>
      <c r="AX176" s="68"/>
      <c r="AY176" s="68"/>
      <c r="AZ176" s="68"/>
      <c r="BA176" s="68"/>
      <c r="BB176" s="68"/>
      <c r="BC176" s="68"/>
      <c r="BD176" s="68"/>
      <c r="BE176" s="68"/>
      <c r="BF176" s="68"/>
      <c r="BG176" s="68"/>
      <c r="BH176" s="68"/>
    </row>
    <row r="177" spans="1:60" x14ac:dyDescent="0.25">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c r="AA177" s="68"/>
      <c r="AB177" s="68"/>
      <c r="AC177" s="68"/>
      <c r="AD177" s="68"/>
      <c r="AE177" s="68"/>
      <c r="AF177" s="68"/>
      <c r="AG177" s="68"/>
      <c r="AH177" s="68"/>
      <c r="AI177" s="68"/>
      <c r="AJ177" s="68"/>
      <c r="AK177" s="68"/>
      <c r="AL177" s="68"/>
      <c r="AM177" s="68"/>
      <c r="AN177" s="68"/>
      <c r="AO177" s="68"/>
      <c r="AP177" s="68"/>
      <c r="AQ177" s="68"/>
      <c r="AR177" s="68"/>
      <c r="AS177" s="68"/>
      <c r="AT177" s="68"/>
      <c r="AU177" s="68"/>
      <c r="AV177" s="68"/>
      <c r="AW177" s="68"/>
      <c r="AX177" s="68"/>
      <c r="AY177" s="68"/>
      <c r="AZ177" s="68"/>
      <c r="BA177" s="68"/>
      <c r="BB177" s="68"/>
      <c r="BC177" s="68"/>
      <c r="BD177" s="68"/>
      <c r="BE177" s="68"/>
      <c r="BF177" s="68"/>
      <c r="BG177" s="68"/>
      <c r="BH177" s="68"/>
    </row>
    <row r="178" spans="1:60" x14ac:dyDescent="0.25">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c r="AA178" s="68"/>
      <c r="AB178" s="68"/>
      <c r="AC178" s="68"/>
      <c r="AD178" s="68"/>
      <c r="AE178" s="68"/>
      <c r="AF178" s="68"/>
      <c r="AG178" s="68"/>
      <c r="AH178" s="68"/>
      <c r="AI178" s="68"/>
      <c r="AJ178" s="68"/>
      <c r="AK178" s="68"/>
      <c r="AL178" s="68"/>
      <c r="AM178" s="68"/>
      <c r="AN178" s="68"/>
      <c r="AO178" s="68"/>
      <c r="AP178" s="68"/>
      <c r="AQ178" s="68"/>
      <c r="AR178" s="68"/>
      <c r="AS178" s="68"/>
      <c r="AT178" s="68"/>
      <c r="AU178" s="68"/>
      <c r="AV178" s="68"/>
      <c r="AW178" s="68"/>
      <c r="AX178" s="68"/>
      <c r="AY178" s="68"/>
      <c r="AZ178" s="68"/>
      <c r="BA178" s="68"/>
      <c r="BB178" s="68"/>
      <c r="BC178" s="68"/>
      <c r="BD178" s="68"/>
      <c r="BE178" s="68"/>
      <c r="BF178" s="68"/>
      <c r="BG178" s="68"/>
      <c r="BH178" s="68"/>
    </row>
    <row r="179" spans="1:60" x14ac:dyDescent="0.25">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c r="AO179" s="68"/>
      <c r="AP179" s="68"/>
      <c r="AQ179" s="68"/>
      <c r="AR179" s="68"/>
      <c r="AS179" s="68"/>
      <c r="AT179" s="68"/>
      <c r="AU179" s="68"/>
      <c r="AV179" s="68"/>
      <c r="AW179" s="68"/>
      <c r="AX179" s="68"/>
      <c r="AY179" s="68"/>
      <c r="AZ179" s="68"/>
      <c r="BA179" s="68"/>
      <c r="BB179" s="68"/>
      <c r="BC179" s="68"/>
      <c r="BD179" s="68"/>
      <c r="BE179" s="68"/>
      <c r="BF179" s="68"/>
      <c r="BG179" s="68"/>
      <c r="BH179" s="68"/>
    </row>
    <row r="180" spans="1:60" x14ac:dyDescent="0.25">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c r="AA180" s="68"/>
      <c r="AB180" s="68"/>
      <c r="AC180" s="68"/>
      <c r="AD180" s="68"/>
      <c r="AE180" s="68"/>
      <c r="AF180" s="68"/>
      <c r="AG180" s="68"/>
      <c r="AH180" s="68"/>
      <c r="AI180" s="68"/>
      <c r="AJ180" s="68"/>
      <c r="AK180" s="68"/>
      <c r="AL180" s="68"/>
      <c r="AM180" s="68"/>
      <c r="AN180" s="68"/>
      <c r="AO180" s="68"/>
      <c r="AP180" s="68"/>
      <c r="AQ180" s="68"/>
      <c r="AR180" s="68"/>
      <c r="AS180" s="68"/>
      <c r="AT180" s="68"/>
      <c r="AU180" s="68"/>
      <c r="AV180" s="68"/>
      <c r="AW180" s="68"/>
      <c r="AX180" s="68"/>
      <c r="AY180" s="68"/>
      <c r="AZ180" s="68"/>
      <c r="BA180" s="68"/>
      <c r="BB180" s="68"/>
      <c r="BC180" s="68"/>
      <c r="BD180" s="68"/>
      <c r="BE180" s="68"/>
      <c r="BF180" s="68"/>
      <c r="BG180" s="68"/>
      <c r="BH180" s="68"/>
    </row>
    <row r="181" spans="1:60" x14ac:dyDescent="0.25">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c r="AA181" s="68"/>
      <c r="AB181" s="68"/>
      <c r="AC181" s="68"/>
      <c r="AD181" s="68"/>
      <c r="AE181" s="68"/>
      <c r="AF181" s="68"/>
      <c r="AG181" s="68"/>
      <c r="AH181" s="68"/>
      <c r="AI181" s="68"/>
      <c r="AJ181" s="68"/>
      <c r="AK181" s="68"/>
      <c r="AL181" s="68"/>
      <c r="AM181" s="68"/>
      <c r="AN181" s="68"/>
      <c r="AO181" s="68"/>
      <c r="AP181" s="68"/>
      <c r="AQ181" s="68"/>
      <c r="AR181" s="68"/>
      <c r="AS181" s="68"/>
      <c r="AT181" s="68"/>
      <c r="AU181" s="68"/>
      <c r="AV181" s="68"/>
      <c r="AW181" s="68"/>
      <c r="AX181" s="68"/>
      <c r="AY181" s="68"/>
      <c r="AZ181" s="68"/>
      <c r="BA181" s="68"/>
      <c r="BB181" s="68"/>
      <c r="BC181" s="68"/>
      <c r="BD181" s="68"/>
      <c r="BE181" s="68"/>
      <c r="BF181" s="68"/>
      <c r="BG181" s="68"/>
      <c r="BH181" s="68"/>
    </row>
    <row r="182" spans="1:60" x14ac:dyDescent="0.25">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c r="AA182" s="68"/>
      <c r="AB182" s="68"/>
      <c r="AC182" s="68"/>
      <c r="AD182" s="68"/>
      <c r="AE182" s="68"/>
      <c r="AF182" s="68"/>
      <c r="AG182" s="68"/>
      <c r="AH182" s="68"/>
      <c r="AI182" s="68"/>
      <c r="AJ182" s="68"/>
      <c r="AK182" s="68"/>
      <c r="AL182" s="68"/>
      <c r="AM182" s="68"/>
      <c r="AN182" s="68"/>
      <c r="AO182" s="68"/>
      <c r="AP182" s="68"/>
      <c r="AQ182" s="68"/>
      <c r="AR182" s="68"/>
      <c r="AS182" s="68"/>
      <c r="AT182" s="68"/>
      <c r="AU182" s="68"/>
      <c r="AV182" s="68"/>
      <c r="AW182" s="68"/>
      <c r="AX182" s="68"/>
      <c r="AY182" s="68"/>
      <c r="AZ182" s="68"/>
      <c r="BA182" s="68"/>
      <c r="BB182" s="68"/>
      <c r="BC182" s="68"/>
      <c r="BD182" s="68"/>
      <c r="BE182" s="68"/>
      <c r="BF182" s="68"/>
      <c r="BG182" s="68"/>
      <c r="BH182" s="68"/>
    </row>
    <row r="183" spans="1:60" x14ac:dyDescent="0.25">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c r="AA183" s="68"/>
      <c r="AB183" s="68"/>
      <c r="AC183" s="68"/>
      <c r="AD183" s="68"/>
      <c r="AE183" s="68"/>
      <c r="AF183" s="68"/>
      <c r="AG183" s="68"/>
      <c r="AH183" s="68"/>
      <c r="AI183" s="68"/>
      <c r="AJ183" s="68"/>
      <c r="AK183" s="68"/>
      <c r="AL183" s="68"/>
      <c r="AM183" s="68"/>
      <c r="AN183" s="68"/>
      <c r="AO183" s="68"/>
      <c r="AP183" s="68"/>
      <c r="AQ183" s="68"/>
      <c r="AR183" s="68"/>
      <c r="AS183" s="68"/>
      <c r="AT183" s="68"/>
      <c r="AU183" s="68"/>
      <c r="AV183" s="68"/>
      <c r="AW183" s="68"/>
      <c r="AX183" s="68"/>
      <c r="AY183" s="68"/>
      <c r="AZ183" s="68"/>
      <c r="BA183" s="68"/>
      <c r="BB183" s="68"/>
      <c r="BC183" s="68"/>
      <c r="BD183" s="68"/>
      <c r="BE183" s="68"/>
      <c r="BF183" s="68"/>
      <c r="BG183" s="68"/>
      <c r="BH183" s="68"/>
    </row>
    <row r="184" spans="1:60" x14ac:dyDescent="0.25">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c r="AA184" s="68"/>
      <c r="AB184" s="68"/>
      <c r="AC184" s="68"/>
      <c r="AD184" s="68"/>
      <c r="AE184" s="68"/>
      <c r="AF184" s="68"/>
      <c r="AG184" s="68"/>
      <c r="AH184" s="68"/>
      <c r="AI184" s="68"/>
      <c r="AJ184" s="68"/>
      <c r="AK184" s="68"/>
      <c r="AL184" s="68"/>
      <c r="AM184" s="68"/>
      <c r="AN184" s="68"/>
      <c r="AO184" s="68"/>
      <c r="AP184" s="68"/>
      <c r="AQ184" s="68"/>
      <c r="AR184" s="68"/>
      <c r="AS184" s="68"/>
      <c r="AT184" s="68"/>
      <c r="AU184" s="68"/>
      <c r="AV184" s="68"/>
      <c r="AW184" s="68"/>
      <c r="AX184" s="68"/>
      <c r="AY184" s="68"/>
      <c r="AZ184" s="68"/>
      <c r="BA184" s="68"/>
      <c r="BB184" s="68"/>
      <c r="BC184" s="68"/>
      <c r="BD184" s="68"/>
      <c r="BE184" s="68"/>
      <c r="BF184" s="68"/>
      <c r="BG184" s="68"/>
      <c r="BH184" s="68"/>
    </row>
    <row r="185" spans="1:60" x14ac:dyDescent="0.25">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c r="AA185" s="68"/>
      <c r="AB185" s="68"/>
      <c r="AC185" s="68"/>
      <c r="AD185" s="68"/>
      <c r="AE185" s="68"/>
      <c r="AF185" s="68"/>
      <c r="AG185" s="68"/>
      <c r="AH185" s="68"/>
      <c r="AI185" s="68"/>
      <c r="AJ185" s="68"/>
      <c r="AK185" s="68"/>
      <c r="AL185" s="68"/>
      <c r="AM185" s="68"/>
      <c r="AN185" s="68"/>
      <c r="AO185" s="68"/>
      <c r="AP185" s="68"/>
      <c r="AQ185" s="68"/>
      <c r="AR185" s="68"/>
      <c r="AS185" s="68"/>
      <c r="AT185" s="68"/>
      <c r="AU185" s="68"/>
      <c r="AV185" s="68"/>
      <c r="AW185" s="68"/>
      <c r="AX185" s="68"/>
      <c r="AY185" s="68"/>
      <c r="AZ185" s="68"/>
      <c r="BA185" s="68"/>
      <c r="BB185" s="68"/>
      <c r="BC185" s="68"/>
      <c r="BD185" s="68"/>
      <c r="BE185" s="68"/>
      <c r="BF185" s="68"/>
      <c r="BG185" s="68"/>
      <c r="BH185" s="68"/>
    </row>
    <row r="186" spans="1:60" x14ac:dyDescent="0.25">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c r="AA186" s="68"/>
      <c r="AB186" s="68"/>
      <c r="AC186" s="68"/>
      <c r="AD186" s="68"/>
      <c r="AE186" s="68"/>
      <c r="AF186" s="68"/>
      <c r="AG186" s="68"/>
      <c r="AH186" s="68"/>
      <c r="AI186" s="68"/>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row>
    <row r="187" spans="1:60" x14ac:dyDescent="0.25">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c r="AA187" s="68"/>
      <c r="AB187" s="68"/>
      <c r="AC187" s="68"/>
      <c r="AD187" s="68"/>
      <c r="AE187" s="68"/>
      <c r="AF187" s="68"/>
      <c r="AG187" s="68"/>
      <c r="AH187" s="68"/>
      <c r="AI187" s="68"/>
      <c r="AJ187" s="68"/>
      <c r="AK187" s="68"/>
      <c r="AL187" s="68"/>
      <c r="AM187" s="68"/>
      <c r="AN187" s="68"/>
      <c r="AO187" s="68"/>
      <c r="AP187" s="68"/>
      <c r="AQ187" s="68"/>
      <c r="AR187" s="68"/>
      <c r="AS187" s="68"/>
      <c r="AT187" s="68"/>
      <c r="AU187" s="68"/>
      <c r="AV187" s="68"/>
      <c r="AW187" s="68"/>
      <c r="AX187" s="68"/>
      <c r="AY187" s="68"/>
      <c r="AZ187" s="68"/>
      <c r="BA187" s="68"/>
      <c r="BB187" s="68"/>
      <c r="BC187" s="68"/>
      <c r="BD187" s="68"/>
      <c r="BE187" s="68"/>
      <c r="BF187" s="68"/>
      <c r="BG187" s="68"/>
      <c r="BH187" s="68"/>
    </row>
    <row r="188" spans="1:60" x14ac:dyDescent="0.25">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c r="AA188" s="68"/>
      <c r="AB188" s="68"/>
      <c r="AC188" s="68"/>
      <c r="AD188" s="68"/>
      <c r="AE188" s="68"/>
      <c r="AF188" s="68"/>
      <c r="AG188" s="68"/>
      <c r="AH188" s="68"/>
      <c r="AI188" s="68"/>
      <c r="AJ188" s="68"/>
      <c r="AK188" s="68"/>
      <c r="AL188" s="68"/>
      <c r="AM188" s="68"/>
      <c r="AN188" s="68"/>
      <c r="AO188" s="68"/>
      <c r="AP188" s="68"/>
      <c r="AQ188" s="68"/>
      <c r="AR188" s="68"/>
      <c r="AS188" s="68"/>
      <c r="AT188" s="68"/>
      <c r="AU188" s="68"/>
      <c r="AV188" s="68"/>
      <c r="AW188" s="68"/>
      <c r="AX188" s="68"/>
      <c r="AY188" s="68"/>
      <c r="AZ188" s="68"/>
      <c r="BA188" s="68"/>
      <c r="BB188" s="68"/>
      <c r="BC188" s="68"/>
      <c r="BD188" s="68"/>
      <c r="BE188" s="68"/>
      <c r="BF188" s="68"/>
      <c r="BG188" s="68"/>
      <c r="BH188" s="68"/>
    </row>
    <row r="189" spans="1:60" x14ac:dyDescent="0.25">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c r="AA189" s="68"/>
      <c r="AB189" s="68"/>
      <c r="AC189" s="68"/>
      <c r="AD189" s="68"/>
      <c r="AE189" s="68"/>
      <c r="AF189" s="68"/>
      <c r="AG189" s="68"/>
      <c r="AH189" s="68"/>
      <c r="AI189" s="68"/>
      <c r="AJ189" s="68"/>
      <c r="AK189" s="68"/>
      <c r="AL189" s="68"/>
      <c r="AM189" s="68"/>
      <c r="AN189" s="68"/>
      <c r="AO189" s="68"/>
      <c r="AP189" s="68"/>
      <c r="AQ189" s="68"/>
      <c r="AR189" s="68"/>
      <c r="AS189" s="68"/>
      <c r="AT189" s="68"/>
      <c r="AU189" s="68"/>
      <c r="AV189" s="68"/>
      <c r="AW189" s="68"/>
      <c r="AX189" s="68"/>
      <c r="AY189" s="68"/>
      <c r="AZ189" s="68"/>
      <c r="BA189" s="68"/>
      <c r="BB189" s="68"/>
      <c r="BC189" s="68"/>
      <c r="BD189" s="68"/>
      <c r="BE189" s="68"/>
      <c r="BF189" s="68"/>
      <c r="BG189" s="68"/>
      <c r="BH189" s="68"/>
    </row>
    <row r="190" spans="1:60" x14ac:dyDescent="0.25">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c r="AA190" s="68"/>
      <c r="AB190" s="68"/>
      <c r="AC190" s="68"/>
      <c r="AD190" s="68"/>
      <c r="AE190" s="68"/>
      <c r="AF190" s="68"/>
      <c r="AG190" s="68"/>
      <c r="AH190" s="68"/>
      <c r="AI190" s="68"/>
      <c r="AJ190" s="68"/>
      <c r="AK190" s="68"/>
      <c r="AL190" s="68"/>
      <c r="AM190" s="68"/>
      <c r="AN190" s="68"/>
      <c r="AO190" s="68"/>
      <c r="AP190" s="68"/>
      <c r="AQ190" s="68"/>
      <c r="AR190" s="68"/>
      <c r="AS190" s="68"/>
      <c r="AT190" s="68"/>
      <c r="AU190" s="68"/>
      <c r="AV190" s="68"/>
      <c r="AW190" s="68"/>
      <c r="AX190" s="68"/>
      <c r="AY190" s="68"/>
      <c r="AZ190" s="68"/>
      <c r="BA190" s="68"/>
      <c r="BB190" s="68"/>
      <c r="BC190" s="68"/>
      <c r="BD190" s="68"/>
      <c r="BE190" s="68"/>
      <c r="BF190" s="68"/>
      <c r="BG190" s="68"/>
      <c r="BH190" s="68"/>
    </row>
    <row r="191" spans="1:60" x14ac:dyDescent="0.25">
      <c r="A191" s="68"/>
      <c r="J191" s="68"/>
      <c r="K191" s="68"/>
      <c r="L191" s="68"/>
      <c r="M191" s="68"/>
      <c r="N191" s="68"/>
      <c r="O191" s="68"/>
      <c r="P191" s="68"/>
      <c r="Q191" s="68"/>
      <c r="R191" s="68"/>
      <c r="S191" s="68"/>
      <c r="T191" s="68"/>
      <c r="U191" s="68"/>
      <c r="V191" s="68"/>
      <c r="W191" s="68"/>
      <c r="X191" s="68"/>
      <c r="Y191" s="68"/>
      <c r="Z191" s="68"/>
      <c r="AA191" s="68"/>
      <c r="AB191" s="68"/>
      <c r="AC191" s="68"/>
      <c r="AD191" s="68"/>
      <c r="AE191" s="68"/>
      <c r="AF191" s="68"/>
      <c r="AG191" s="68"/>
      <c r="AH191" s="68"/>
      <c r="AI191" s="68"/>
      <c r="AJ191" s="68"/>
      <c r="AK191" s="68"/>
      <c r="AL191" s="68"/>
      <c r="AM191" s="68"/>
      <c r="AN191" s="68"/>
      <c r="AO191" s="68"/>
      <c r="AP191" s="68"/>
      <c r="AQ191" s="68"/>
      <c r="AR191" s="68"/>
      <c r="AS191" s="68"/>
      <c r="AT191" s="68"/>
      <c r="AU191" s="68"/>
      <c r="AV191" s="68"/>
      <c r="AW191" s="68"/>
      <c r="AX191" s="68"/>
      <c r="AY191" s="68"/>
      <c r="AZ191" s="68"/>
      <c r="BA191" s="68"/>
      <c r="BB191" s="68"/>
      <c r="BC191" s="68"/>
      <c r="BD191" s="68"/>
      <c r="BE191" s="68"/>
      <c r="BF191" s="68"/>
      <c r="BG191" s="68"/>
      <c r="BH191" s="68"/>
    </row>
    <row r="192" spans="1:60" x14ac:dyDescent="0.25">
      <c r="A192" s="68"/>
      <c r="J192" s="68"/>
      <c r="K192" s="68"/>
      <c r="L192" s="68"/>
      <c r="M192" s="68"/>
      <c r="N192" s="68"/>
      <c r="O192" s="68"/>
      <c r="P192" s="68"/>
      <c r="Q192" s="68"/>
      <c r="R192" s="68"/>
      <c r="S192" s="68"/>
      <c r="T192" s="68"/>
      <c r="U192" s="68"/>
      <c r="V192" s="68"/>
      <c r="W192" s="68"/>
      <c r="X192" s="68"/>
      <c r="Y192" s="68"/>
      <c r="Z192" s="68"/>
      <c r="AA192" s="68"/>
      <c r="AB192" s="68"/>
      <c r="AC192" s="68"/>
      <c r="AD192" s="68"/>
      <c r="AE192" s="68"/>
      <c r="AF192" s="68"/>
      <c r="AG192" s="68"/>
      <c r="AH192" s="68"/>
      <c r="AI192" s="68"/>
      <c r="AJ192" s="68"/>
      <c r="AK192" s="68"/>
      <c r="AL192" s="68"/>
      <c r="AM192" s="68"/>
      <c r="AN192" s="68"/>
      <c r="AO192" s="68"/>
      <c r="AP192" s="68"/>
      <c r="AQ192" s="68"/>
      <c r="AR192" s="68"/>
      <c r="AS192" s="68"/>
      <c r="AT192" s="68"/>
      <c r="AU192" s="68"/>
      <c r="AV192" s="68"/>
      <c r="AW192" s="68"/>
      <c r="AX192" s="68"/>
      <c r="AY192" s="68"/>
      <c r="AZ192" s="68"/>
      <c r="BA192" s="68"/>
      <c r="BB192" s="68"/>
      <c r="BC192" s="68"/>
      <c r="BD192" s="68"/>
      <c r="BE192" s="68"/>
      <c r="BF192" s="68"/>
      <c r="BG192" s="68"/>
      <c r="BH192" s="68"/>
    </row>
    <row r="193" spans="1:60" x14ac:dyDescent="0.25">
      <c r="A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c r="AT193" s="68"/>
      <c r="AU193" s="68"/>
      <c r="AV193" s="68"/>
      <c r="AW193" s="68"/>
      <c r="AX193" s="68"/>
      <c r="AY193" s="68"/>
      <c r="AZ193" s="68"/>
      <c r="BA193" s="68"/>
      <c r="BB193" s="68"/>
      <c r="BC193" s="68"/>
      <c r="BD193" s="68"/>
      <c r="BE193" s="68"/>
      <c r="BF193" s="68"/>
      <c r="BG193" s="68"/>
      <c r="BH193" s="68"/>
    </row>
    <row r="194" spans="1:60" x14ac:dyDescent="0.25">
      <c r="A194" s="68"/>
      <c r="J194" s="68"/>
      <c r="K194" s="68"/>
      <c r="L194" s="68"/>
      <c r="M194" s="68"/>
      <c r="N194" s="68"/>
      <c r="O194" s="68"/>
      <c r="P194" s="68"/>
      <c r="Q194" s="68"/>
      <c r="R194" s="68"/>
      <c r="S194" s="68"/>
      <c r="T194" s="68"/>
      <c r="U194" s="68"/>
      <c r="V194" s="68"/>
      <c r="W194" s="68"/>
      <c r="X194" s="68"/>
      <c r="Y194" s="68"/>
      <c r="Z194" s="68"/>
      <c r="AA194" s="68"/>
      <c r="AB194" s="68"/>
      <c r="AC194" s="68"/>
      <c r="AD194" s="68"/>
      <c r="AE194" s="68"/>
      <c r="AF194" s="68"/>
      <c r="AG194" s="68"/>
      <c r="AH194" s="68"/>
      <c r="AI194" s="68"/>
      <c r="AJ194" s="68"/>
      <c r="AK194" s="68"/>
      <c r="AL194" s="68"/>
      <c r="AM194" s="68"/>
      <c r="AN194" s="68"/>
      <c r="AO194" s="68"/>
      <c r="AP194" s="68"/>
      <c r="AQ194" s="68"/>
      <c r="AR194" s="68"/>
      <c r="AS194" s="68"/>
      <c r="AT194" s="68"/>
      <c r="AU194" s="68"/>
      <c r="AV194" s="68"/>
      <c r="AW194" s="68"/>
      <c r="AX194" s="68"/>
      <c r="AY194" s="68"/>
      <c r="AZ194" s="68"/>
      <c r="BA194" s="68"/>
      <c r="BB194" s="68"/>
      <c r="BC194" s="68"/>
      <c r="BD194" s="68"/>
      <c r="BE194" s="68"/>
      <c r="BF194" s="68"/>
      <c r="BG194" s="68"/>
      <c r="BH194" s="68"/>
    </row>
    <row r="195" spans="1:60" x14ac:dyDescent="0.25">
      <c r="A195" s="68"/>
      <c r="J195" s="68"/>
      <c r="K195" s="68"/>
      <c r="L195" s="68"/>
      <c r="M195" s="68"/>
      <c r="N195" s="68"/>
      <c r="O195" s="68"/>
      <c r="P195" s="68"/>
      <c r="Q195" s="68"/>
      <c r="R195" s="68"/>
      <c r="S195" s="68"/>
      <c r="T195" s="68"/>
      <c r="U195" s="68"/>
      <c r="V195" s="68"/>
      <c r="W195" s="68"/>
      <c r="X195" s="68"/>
      <c r="Y195" s="68"/>
      <c r="Z195" s="68"/>
      <c r="AA195" s="68"/>
      <c r="AB195" s="68"/>
      <c r="AC195" s="68"/>
      <c r="AD195" s="68"/>
      <c r="AE195" s="68"/>
      <c r="AF195" s="68"/>
      <c r="AG195" s="68"/>
      <c r="AH195" s="68"/>
      <c r="AI195" s="68"/>
      <c r="AJ195" s="68"/>
      <c r="AK195" s="68"/>
      <c r="AL195" s="68"/>
      <c r="AM195" s="68"/>
      <c r="AN195" s="68"/>
      <c r="AO195" s="68"/>
      <c r="AP195" s="68"/>
      <c r="AQ195" s="68"/>
      <c r="AR195" s="68"/>
      <c r="AS195" s="68"/>
      <c r="AT195" s="68"/>
      <c r="AU195" s="68"/>
      <c r="AV195" s="68"/>
      <c r="AW195" s="68"/>
      <c r="AX195" s="68"/>
      <c r="AY195" s="68"/>
      <c r="AZ195" s="68"/>
      <c r="BA195" s="68"/>
      <c r="BB195" s="68"/>
      <c r="BC195" s="68"/>
      <c r="BD195" s="68"/>
      <c r="BE195" s="68"/>
      <c r="BF195" s="68"/>
      <c r="BG195" s="68"/>
      <c r="BH195" s="68"/>
    </row>
    <row r="196" spans="1:60" x14ac:dyDescent="0.25">
      <c r="A196" s="68"/>
      <c r="J196" s="68"/>
      <c r="K196" s="68"/>
      <c r="L196" s="68"/>
      <c r="M196" s="68"/>
      <c r="N196" s="68"/>
      <c r="O196" s="68"/>
      <c r="P196" s="68"/>
      <c r="Q196" s="68"/>
      <c r="R196" s="68"/>
      <c r="S196" s="68"/>
      <c r="T196" s="68"/>
      <c r="U196" s="68"/>
      <c r="V196" s="68"/>
      <c r="W196" s="68"/>
      <c r="X196" s="68"/>
      <c r="Y196" s="68"/>
      <c r="Z196" s="68"/>
      <c r="AA196" s="68"/>
      <c r="AB196" s="68"/>
      <c r="AC196" s="68"/>
      <c r="AD196" s="68"/>
      <c r="AE196" s="68"/>
      <c r="AF196" s="68"/>
      <c r="AG196" s="68"/>
      <c r="AH196" s="68"/>
      <c r="AI196" s="68"/>
      <c r="AJ196" s="68"/>
      <c r="AK196" s="68"/>
      <c r="AL196" s="68"/>
      <c r="AM196" s="68"/>
      <c r="AN196" s="68"/>
      <c r="AO196" s="68"/>
      <c r="AP196" s="68"/>
      <c r="AQ196" s="68"/>
      <c r="AR196" s="68"/>
      <c r="AS196" s="68"/>
      <c r="AT196" s="68"/>
      <c r="AU196" s="68"/>
      <c r="AV196" s="68"/>
      <c r="AW196" s="68"/>
      <c r="AX196" s="68"/>
      <c r="AY196" s="68"/>
      <c r="AZ196" s="68"/>
      <c r="BA196" s="68"/>
      <c r="BB196" s="68"/>
      <c r="BC196" s="68"/>
      <c r="BD196" s="68"/>
      <c r="BE196" s="68"/>
      <c r="BF196" s="68"/>
      <c r="BG196" s="68"/>
      <c r="BH196" s="68"/>
    </row>
    <row r="197" spans="1:60" x14ac:dyDescent="0.25">
      <c r="A197" s="68"/>
      <c r="J197" s="68"/>
      <c r="K197" s="68"/>
      <c r="L197" s="68"/>
      <c r="M197" s="68"/>
      <c r="N197" s="68"/>
      <c r="O197" s="68"/>
      <c r="P197" s="68"/>
      <c r="Q197" s="68"/>
      <c r="R197" s="68"/>
      <c r="S197" s="68"/>
      <c r="T197" s="68"/>
      <c r="U197" s="68"/>
      <c r="V197" s="68"/>
      <c r="W197" s="68"/>
      <c r="X197" s="68"/>
      <c r="Y197" s="68"/>
      <c r="Z197" s="68"/>
      <c r="AA197" s="68"/>
      <c r="AB197" s="68"/>
      <c r="AC197" s="68"/>
      <c r="AD197" s="68"/>
      <c r="AE197" s="68"/>
      <c r="AF197" s="68"/>
      <c r="AG197" s="68"/>
      <c r="AH197" s="68"/>
      <c r="AI197" s="68"/>
      <c r="AJ197" s="68"/>
      <c r="AK197" s="68"/>
      <c r="AL197" s="68"/>
      <c r="AM197" s="68"/>
      <c r="AN197" s="68"/>
      <c r="AO197" s="68"/>
      <c r="AP197" s="68"/>
      <c r="AQ197" s="68"/>
      <c r="AR197" s="68"/>
      <c r="AS197" s="68"/>
      <c r="AT197" s="68"/>
      <c r="AU197" s="68"/>
      <c r="AV197" s="68"/>
      <c r="AW197" s="68"/>
      <c r="AX197" s="68"/>
      <c r="AY197" s="68"/>
      <c r="AZ197" s="68"/>
      <c r="BA197" s="68"/>
      <c r="BB197" s="68"/>
      <c r="BC197" s="68"/>
      <c r="BD197" s="68"/>
      <c r="BE197" s="68"/>
      <c r="BF197" s="68"/>
      <c r="BG197" s="68"/>
      <c r="BH197" s="68"/>
    </row>
    <row r="198" spans="1:60" x14ac:dyDescent="0.25">
      <c r="A198" s="68"/>
      <c r="J198" s="68"/>
      <c r="K198" s="68"/>
      <c r="L198" s="68"/>
      <c r="M198" s="68"/>
      <c r="N198" s="68"/>
      <c r="O198" s="68"/>
      <c r="P198" s="68"/>
      <c r="Q198" s="68"/>
      <c r="R198" s="68"/>
      <c r="S198" s="68"/>
      <c r="T198" s="68"/>
      <c r="U198" s="68"/>
      <c r="V198" s="68"/>
      <c r="W198" s="68"/>
      <c r="X198" s="68"/>
      <c r="Y198" s="68"/>
      <c r="Z198" s="68"/>
      <c r="AA198" s="68"/>
      <c r="AB198" s="68"/>
      <c r="AC198" s="68"/>
      <c r="AD198" s="68"/>
      <c r="AE198" s="68"/>
      <c r="AF198" s="68"/>
      <c r="AG198" s="68"/>
      <c r="AH198" s="68"/>
      <c r="AI198" s="68"/>
      <c r="AJ198" s="68"/>
      <c r="AK198" s="68"/>
      <c r="AL198" s="68"/>
      <c r="AM198" s="68"/>
      <c r="AN198" s="68"/>
      <c r="AO198" s="68"/>
      <c r="AP198" s="68"/>
      <c r="AQ198" s="68"/>
      <c r="AR198" s="68"/>
      <c r="AS198" s="68"/>
      <c r="AT198" s="68"/>
      <c r="AU198" s="68"/>
      <c r="AV198" s="68"/>
      <c r="AW198" s="68"/>
      <c r="AX198" s="68"/>
      <c r="AY198" s="68"/>
      <c r="AZ198" s="68"/>
      <c r="BA198" s="68"/>
      <c r="BB198" s="68"/>
      <c r="BC198" s="68"/>
      <c r="BD198" s="68"/>
      <c r="BE198" s="68"/>
      <c r="BF198" s="68"/>
      <c r="BG198" s="68"/>
      <c r="BH198" s="68"/>
    </row>
    <row r="199" spans="1:60" x14ac:dyDescent="0.25">
      <c r="A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c r="AO199" s="68"/>
      <c r="AP199" s="68"/>
      <c r="AQ199" s="68"/>
      <c r="AR199" s="68"/>
      <c r="AS199" s="68"/>
      <c r="AT199" s="68"/>
      <c r="AU199" s="68"/>
      <c r="AV199" s="68"/>
      <c r="AW199" s="68"/>
      <c r="AX199" s="68"/>
      <c r="AY199" s="68"/>
      <c r="AZ199" s="68"/>
      <c r="BA199" s="68"/>
      <c r="BB199" s="68"/>
      <c r="BC199" s="68"/>
      <c r="BD199" s="68"/>
      <c r="BE199" s="68"/>
      <c r="BF199" s="68"/>
      <c r="BG199" s="68"/>
      <c r="BH199" s="68"/>
    </row>
    <row r="200" spans="1:60" x14ac:dyDescent="0.25">
      <c r="A200" s="68"/>
      <c r="J200" s="68"/>
      <c r="K200" s="68"/>
      <c r="L200" s="68"/>
      <c r="M200" s="68"/>
      <c r="N200" s="68"/>
      <c r="O200" s="68"/>
      <c r="P200" s="68"/>
      <c r="Q200" s="68"/>
      <c r="R200" s="68"/>
      <c r="S200" s="68"/>
      <c r="T200" s="68"/>
      <c r="U200" s="68"/>
      <c r="V200" s="68"/>
      <c r="W200" s="68"/>
      <c r="X200" s="68"/>
      <c r="Y200" s="68"/>
      <c r="Z200" s="68"/>
      <c r="AA200" s="68"/>
      <c r="AB200" s="68"/>
      <c r="AC200" s="68"/>
      <c r="AD200" s="68"/>
      <c r="AE200" s="68"/>
      <c r="AF200" s="68"/>
      <c r="AG200" s="68"/>
      <c r="AH200" s="68"/>
      <c r="AI200" s="68"/>
      <c r="AJ200" s="68"/>
      <c r="AK200" s="68"/>
      <c r="AL200" s="68"/>
      <c r="AM200" s="68"/>
      <c r="AN200" s="68"/>
      <c r="AO200" s="68"/>
      <c r="AP200" s="68"/>
      <c r="AQ200" s="68"/>
      <c r="AR200" s="68"/>
      <c r="AS200" s="68"/>
      <c r="AT200" s="68"/>
      <c r="AU200" s="68"/>
      <c r="AV200" s="68"/>
      <c r="AW200" s="68"/>
      <c r="AX200" s="68"/>
      <c r="AY200" s="68"/>
      <c r="AZ200" s="68"/>
      <c r="BA200" s="68"/>
      <c r="BB200" s="68"/>
      <c r="BC200" s="68"/>
      <c r="BD200" s="68"/>
      <c r="BE200" s="68"/>
      <c r="BF200" s="68"/>
      <c r="BG200" s="68"/>
      <c r="BH200" s="68"/>
    </row>
    <row r="201" spans="1:60" x14ac:dyDescent="0.25">
      <c r="A201" s="68"/>
      <c r="J201" s="68"/>
      <c r="K201" s="68"/>
      <c r="L201" s="68"/>
      <c r="M201" s="68"/>
      <c r="N201" s="68"/>
      <c r="O201" s="68"/>
      <c r="P201" s="68"/>
      <c r="Q201" s="68"/>
      <c r="R201" s="68"/>
      <c r="S201" s="68"/>
      <c r="T201" s="68"/>
      <c r="U201" s="68"/>
      <c r="V201" s="68"/>
      <c r="W201" s="68"/>
      <c r="X201" s="68"/>
      <c r="Y201" s="68"/>
      <c r="Z201" s="68"/>
      <c r="AA201" s="68"/>
      <c r="AB201" s="68"/>
      <c r="AC201" s="68"/>
      <c r="AD201" s="68"/>
      <c r="AE201" s="68"/>
      <c r="AF201" s="68"/>
      <c r="AG201" s="68"/>
      <c r="AH201" s="68"/>
      <c r="AI201" s="68"/>
      <c r="AJ201" s="68"/>
      <c r="AK201" s="68"/>
      <c r="AL201" s="68"/>
      <c r="AM201" s="68"/>
      <c r="AN201" s="68"/>
      <c r="AO201" s="68"/>
      <c r="AP201" s="68"/>
      <c r="AQ201" s="68"/>
      <c r="AR201" s="68"/>
      <c r="AS201" s="68"/>
      <c r="AT201" s="68"/>
      <c r="AU201" s="68"/>
      <c r="AV201" s="68"/>
      <c r="AW201" s="68"/>
      <c r="AX201" s="68"/>
      <c r="AY201" s="68"/>
      <c r="AZ201" s="68"/>
      <c r="BA201" s="68"/>
      <c r="BB201" s="68"/>
      <c r="BC201" s="68"/>
      <c r="BD201" s="68"/>
      <c r="BE201" s="68"/>
      <c r="BF201" s="68"/>
      <c r="BG201" s="68"/>
      <c r="BH201" s="68"/>
    </row>
    <row r="202" spans="1:60" x14ac:dyDescent="0.25">
      <c r="A202" s="68"/>
      <c r="J202" s="68"/>
      <c r="K202" s="68"/>
      <c r="L202" s="68"/>
      <c r="M202" s="68"/>
      <c r="N202" s="68"/>
      <c r="O202" s="68"/>
      <c r="P202" s="68"/>
      <c r="Q202" s="68"/>
      <c r="R202" s="68"/>
      <c r="S202" s="68"/>
      <c r="T202" s="68"/>
      <c r="U202" s="68"/>
      <c r="V202" s="68"/>
      <c r="W202" s="68"/>
      <c r="X202" s="68"/>
      <c r="Y202" s="68"/>
      <c r="Z202" s="68"/>
      <c r="AA202" s="68"/>
      <c r="AB202" s="68"/>
      <c r="AC202" s="68"/>
      <c r="AD202" s="68"/>
      <c r="AE202" s="68"/>
      <c r="AF202" s="68"/>
      <c r="AG202" s="68"/>
      <c r="AH202" s="68"/>
      <c r="AI202" s="68"/>
      <c r="AJ202" s="68"/>
      <c r="AK202" s="68"/>
      <c r="AL202" s="68"/>
      <c r="AM202" s="68"/>
      <c r="AN202" s="68"/>
      <c r="AO202" s="68"/>
      <c r="AP202" s="68"/>
      <c r="AQ202" s="68"/>
      <c r="AR202" s="68"/>
      <c r="AS202" s="68"/>
      <c r="AT202" s="68"/>
      <c r="AU202" s="68"/>
      <c r="AV202" s="68"/>
      <c r="AW202" s="68"/>
      <c r="AX202" s="68"/>
      <c r="AY202" s="68"/>
      <c r="AZ202" s="68"/>
      <c r="BA202" s="68"/>
      <c r="BB202" s="68"/>
      <c r="BC202" s="68"/>
      <c r="BD202" s="68"/>
      <c r="BE202" s="68"/>
      <c r="BF202" s="68"/>
      <c r="BG202" s="68"/>
      <c r="BH202" s="68"/>
    </row>
    <row r="203" spans="1:60" x14ac:dyDescent="0.25">
      <c r="A203" s="68"/>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c r="AT203" s="68"/>
      <c r="AU203" s="68"/>
      <c r="AV203" s="68"/>
      <c r="AW203" s="68"/>
      <c r="AX203" s="68"/>
      <c r="AY203" s="68"/>
      <c r="AZ203" s="68"/>
      <c r="BA203" s="68"/>
      <c r="BB203" s="68"/>
      <c r="BC203" s="68"/>
      <c r="BD203" s="68"/>
      <c r="BE203" s="68"/>
      <c r="BF203" s="68"/>
      <c r="BG203" s="68"/>
      <c r="BH203" s="68"/>
    </row>
    <row r="204" spans="1:60" x14ac:dyDescent="0.25">
      <c r="A204" s="68"/>
      <c r="J204" s="68"/>
      <c r="K204" s="68"/>
      <c r="L204" s="68"/>
      <c r="M204" s="68"/>
      <c r="N204" s="68"/>
      <c r="O204" s="68"/>
      <c r="P204" s="68"/>
      <c r="Q204" s="68"/>
      <c r="R204" s="68"/>
      <c r="S204" s="68"/>
      <c r="T204" s="68"/>
      <c r="U204" s="68"/>
      <c r="V204" s="68"/>
      <c r="W204" s="68"/>
      <c r="X204" s="68"/>
      <c r="Y204" s="68"/>
      <c r="Z204" s="68"/>
      <c r="AA204" s="68"/>
      <c r="AB204" s="68"/>
      <c r="AC204" s="68"/>
      <c r="AD204" s="68"/>
      <c r="AE204" s="68"/>
      <c r="AF204" s="68"/>
      <c r="AG204" s="68"/>
      <c r="AH204" s="68"/>
      <c r="AI204" s="68"/>
      <c r="AJ204" s="68"/>
      <c r="AK204" s="68"/>
      <c r="AL204" s="68"/>
      <c r="AM204" s="68"/>
      <c r="AN204" s="68"/>
      <c r="AO204" s="68"/>
      <c r="AP204" s="68"/>
      <c r="AQ204" s="68"/>
      <c r="AR204" s="68"/>
      <c r="AS204" s="68"/>
      <c r="AT204" s="68"/>
      <c r="AU204" s="68"/>
      <c r="AV204" s="68"/>
      <c r="AW204" s="68"/>
      <c r="AX204" s="68"/>
      <c r="AY204" s="68"/>
      <c r="AZ204" s="68"/>
      <c r="BA204" s="68"/>
      <c r="BB204" s="68"/>
      <c r="BC204" s="68"/>
      <c r="BD204" s="68"/>
      <c r="BE204" s="68"/>
      <c r="BF204" s="68"/>
      <c r="BG204" s="68"/>
      <c r="BH204" s="68"/>
    </row>
    <row r="205" spans="1:60" x14ac:dyDescent="0.25">
      <c r="A205" s="68"/>
      <c r="J205" s="68"/>
      <c r="K205" s="68"/>
      <c r="L205" s="68"/>
      <c r="M205" s="68"/>
      <c r="N205" s="68"/>
      <c r="O205" s="68"/>
      <c r="P205" s="68"/>
      <c r="Q205" s="68"/>
      <c r="R205" s="68"/>
      <c r="S205" s="68"/>
      <c r="T205" s="68"/>
      <c r="U205" s="68"/>
      <c r="V205" s="68"/>
      <c r="W205" s="68"/>
      <c r="X205" s="68"/>
      <c r="Y205" s="68"/>
      <c r="Z205" s="68"/>
      <c r="AA205" s="68"/>
      <c r="AB205" s="68"/>
      <c r="AC205" s="68"/>
      <c r="AD205" s="68"/>
      <c r="AE205" s="68"/>
      <c r="AF205" s="68"/>
      <c r="AG205" s="68"/>
      <c r="AH205" s="68"/>
      <c r="AI205" s="68"/>
      <c r="AJ205" s="68"/>
      <c r="AK205" s="68"/>
      <c r="AL205" s="68"/>
      <c r="AM205" s="68"/>
      <c r="AN205" s="68"/>
      <c r="AO205" s="68"/>
      <c r="AP205" s="68"/>
      <c r="AQ205" s="68"/>
      <c r="AR205" s="68"/>
      <c r="AS205" s="68"/>
      <c r="AT205" s="68"/>
      <c r="AU205" s="68"/>
      <c r="AV205" s="68"/>
      <c r="AW205" s="68"/>
      <c r="AX205" s="68"/>
      <c r="AY205" s="68"/>
      <c r="AZ205" s="68"/>
      <c r="BA205" s="68"/>
      <c r="BB205" s="68"/>
      <c r="BC205" s="68"/>
      <c r="BD205" s="68"/>
      <c r="BE205" s="68"/>
      <c r="BF205" s="68"/>
      <c r="BG205" s="68"/>
      <c r="BH205" s="68"/>
    </row>
    <row r="206" spans="1:60" x14ac:dyDescent="0.25">
      <c r="A206" s="68"/>
      <c r="J206" s="68"/>
      <c r="K206" s="68"/>
      <c r="L206" s="68"/>
      <c r="M206" s="68"/>
      <c r="N206" s="68"/>
      <c r="O206" s="68"/>
      <c r="P206" s="68"/>
      <c r="Q206" s="68"/>
      <c r="R206" s="68"/>
      <c r="S206" s="68"/>
      <c r="T206" s="68"/>
      <c r="U206" s="68"/>
      <c r="V206" s="68"/>
      <c r="W206" s="68"/>
      <c r="X206" s="68"/>
      <c r="Y206" s="68"/>
      <c r="Z206" s="68"/>
      <c r="AA206" s="68"/>
      <c r="AB206" s="68"/>
      <c r="AC206" s="68"/>
      <c r="AD206" s="68"/>
      <c r="AE206" s="68"/>
      <c r="AF206" s="68"/>
      <c r="AG206" s="68"/>
      <c r="AH206" s="68"/>
      <c r="AI206" s="68"/>
      <c r="AJ206" s="68"/>
      <c r="AK206" s="68"/>
      <c r="AL206" s="68"/>
      <c r="AM206" s="68"/>
      <c r="AN206" s="68"/>
      <c r="AO206" s="68"/>
      <c r="AP206" s="68"/>
      <c r="AQ206" s="68"/>
      <c r="AR206" s="68"/>
      <c r="AS206" s="68"/>
      <c r="AT206" s="68"/>
      <c r="AU206" s="68"/>
      <c r="AV206" s="68"/>
      <c r="AW206" s="68"/>
      <c r="AX206" s="68"/>
      <c r="AY206" s="68"/>
      <c r="AZ206" s="68"/>
      <c r="BA206" s="68"/>
      <c r="BB206" s="68"/>
      <c r="BC206" s="68"/>
      <c r="BD206" s="68"/>
      <c r="BE206" s="68"/>
      <c r="BF206" s="68"/>
      <c r="BG206" s="68"/>
      <c r="BH206" s="68"/>
    </row>
    <row r="207" spans="1:60" x14ac:dyDescent="0.25">
      <c r="A207" s="68"/>
      <c r="J207" s="68"/>
      <c r="K207" s="68"/>
      <c r="L207" s="68"/>
      <c r="M207" s="68"/>
      <c r="N207" s="68"/>
      <c r="O207" s="68"/>
      <c r="P207" s="68"/>
      <c r="Q207" s="68"/>
      <c r="R207" s="68"/>
      <c r="S207" s="68"/>
      <c r="T207" s="68"/>
      <c r="U207" s="68"/>
      <c r="V207" s="68"/>
      <c r="W207" s="68"/>
      <c r="X207" s="68"/>
      <c r="Y207" s="68"/>
      <c r="Z207" s="68"/>
      <c r="AA207" s="68"/>
      <c r="AB207" s="68"/>
      <c r="AC207" s="68"/>
      <c r="AD207" s="68"/>
      <c r="AE207" s="68"/>
      <c r="AF207" s="68"/>
      <c r="AG207" s="68"/>
      <c r="AH207" s="68"/>
      <c r="AI207" s="68"/>
      <c r="AJ207" s="68"/>
      <c r="AK207" s="68"/>
      <c r="AL207" s="68"/>
      <c r="AM207" s="68"/>
      <c r="AN207" s="68"/>
      <c r="AO207" s="68"/>
      <c r="AP207" s="68"/>
      <c r="AQ207" s="68"/>
      <c r="AR207" s="68"/>
      <c r="AS207" s="68"/>
      <c r="AT207" s="68"/>
      <c r="AU207" s="68"/>
      <c r="AV207" s="68"/>
      <c r="AW207" s="68"/>
      <c r="AX207" s="68"/>
      <c r="AY207" s="68"/>
      <c r="AZ207" s="68"/>
      <c r="BA207" s="68"/>
      <c r="BB207" s="68"/>
      <c r="BC207" s="68"/>
      <c r="BD207" s="68"/>
      <c r="BE207" s="68"/>
      <c r="BF207" s="68"/>
      <c r="BG207" s="68"/>
      <c r="BH207" s="68"/>
    </row>
    <row r="208" spans="1:60" x14ac:dyDescent="0.25">
      <c r="A208" s="68"/>
      <c r="J208" s="68"/>
      <c r="K208" s="68"/>
      <c r="L208" s="68"/>
      <c r="M208" s="68"/>
      <c r="N208" s="68"/>
      <c r="O208" s="68"/>
      <c r="P208" s="68"/>
      <c r="Q208" s="68"/>
      <c r="R208" s="68"/>
      <c r="S208" s="68"/>
      <c r="T208" s="68"/>
      <c r="U208" s="68"/>
      <c r="V208" s="68"/>
      <c r="W208" s="68"/>
      <c r="X208" s="68"/>
      <c r="Y208" s="68"/>
      <c r="Z208" s="68"/>
      <c r="AA208" s="68"/>
      <c r="AB208" s="68"/>
      <c r="AC208" s="68"/>
      <c r="AD208" s="68"/>
      <c r="AE208" s="68"/>
      <c r="AF208" s="68"/>
      <c r="AG208" s="68"/>
      <c r="AH208" s="68"/>
      <c r="AI208" s="68"/>
      <c r="AJ208" s="68"/>
      <c r="AK208" s="68"/>
      <c r="AL208" s="68"/>
      <c r="AM208" s="68"/>
      <c r="AN208" s="68"/>
      <c r="AO208" s="68"/>
      <c r="AP208" s="68"/>
      <c r="AQ208" s="68"/>
      <c r="AR208" s="68"/>
      <c r="AS208" s="68"/>
      <c r="AT208" s="68"/>
      <c r="AU208" s="68"/>
      <c r="AV208" s="68"/>
      <c r="AW208" s="68"/>
      <c r="AX208" s="68"/>
      <c r="AY208" s="68"/>
      <c r="AZ208" s="68"/>
      <c r="BA208" s="68"/>
      <c r="BB208" s="68"/>
      <c r="BC208" s="68"/>
      <c r="BD208" s="68"/>
      <c r="BE208" s="68"/>
      <c r="BF208" s="68"/>
      <c r="BG208" s="68"/>
      <c r="BH208" s="68"/>
    </row>
    <row r="209" spans="1:60" x14ac:dyDescent="0.25">
      <c r="A209" s="68"/>
      <c r="J209" s="68"/>
      <c r="K209" s="68"/>
      <c r="L209" s="68"/>
      <c r="M209" s="68"/>
      <c r="N209" s="68"/>
      <c r="O209" s="68"/>
      <c r="P209" s="68"/>
      <c r="Q209" s="68"/>
      <c r="R209" s="68"/>
      <c r="S209" s="68"/>
      <c r="T209" s="68"/>
      <c r="U209" s="68"/>
      <c r="V209" s="68"/>
      <c r="W209" s="68"/>
      <c r="X209" s="68"/>
      <c r="Y209" s="68"/>
      <c r="Z209" s="68"/>
      <c r="AA209" s="68"/>
      <c r="AB209" s="68"/>
      <c r="AC209" s="68"/>
      <c r="AD209" s="68"/>
      <c r="AE209" s="68"/>
      <c r="AF209" s="68"/>
      <c r="AG209" s="68"/>
      <c r="AH209" s="68"/>
      <c r="AI209" s="68"/>
      <c r="AJ209" s="68"/>
      <c r="AK209" s="68"/>
      <c r="AL209" s="68"/>
      <c r="AM209" s="68"/>
      <c r="AN209" s="68"/>
      <c r="AO209" s="68"/>
      <c r="AP209" s="68"/>
      <c r="AQ209" s="68"/>
      <c r="AR209" s="68"/>
      <c r="AS209" s="68"/>
      <c r="AT209" s="68"/>
      <c r="AU209" s="68"/>
      <c r="AV209" s="68"/>
      <c r="AW209" s="68"/>
      <c r="AX209" s="68"/>
      <c r="AY209" s="68"/>
      <c r="AZ209" s="68"/>
      <c r="BA209" s="68"/>
      <c r="BB209" s="68"/>
      <c r="BC209" s="68"/>
      <c r="BD209" s="68"/>
      <c r="BE209" s="68"/>
      <c r="BF209" s="68"/>
      <c r="BG209" s="68"/>
      <c r="BH209" s="68"/>
    </row>
    <row r="210" spans="1:60" x14ac:dyDescent="0.25">
      <c r="A210" s="68"/>
      <c r="J210" s="68"/>
      <c r="K210" s="68"/>
      <c r="L210" s="68"/>
      <c r="M210" s="68"/>
      <c r="N210" s="68"/>
      <c r="O210" s="68"/>
      <c r="P210" s="68"/>
      <c r="Q210" s="68"/>
      <c r="R210" s="68"/>
      <c r="S210" s="68"/>
      <c r="T210" s="68"/>
      <c r="U210" s="68"/>
      <c r="V210" s="68"/>
      <c r="W210" s="68"/>
      <c r="X210" s="68"/>
      <c r="Y210" s="68"/>
      <c r="Z210" s="68"/>
      <c r="AA210" s="68"/>
      <c r="AB210" s="68"/>
      <c r="AC210" s="68"/>
      <c r="AD210" s="68"/>
      <c r="AE210" s="68"/>
      <c r="AF210" s="68"/>
      <c r="AG210" s="68"/>
      <c r="AH210" s="68"/>
      <c r="AI210" s="68"/>
      <c r="AJ210" s="68"/>
      <c r="AK210" s="68"/>
      <c r="AL210" s="68"/>
      <c r="AM210" s="68"/>
      <c r="AN210" s="68"/>
      <c r="AO210" s="68"/>
      <c r="AP210" s="68"/>
      <c r="AQ210" s="68"/>
      <c r="AR210" s="68"/>
      <c r="AS210" s="68"/>
      <c r="AT210" s="68"/>
      <c r="AU210" s="68"/>
      <c r="AV210" s="68"/>
      <c r="AW210" s="68"/>
      <c r="AX210" s="68"/>
      <c r="AY210" s="68"/>
      <c r="AZ210" s="68"/>
      <c r="BA210" s="68"/>
      <c r="BB210" s="68"/>
      <c r="BC210" s="68"/>
      <c r="BD210" s="68"/>
      <c r="BE210" s="68"/>
      <c r="BF210" s="68"/>
      <c r="BG210" s="68"/>
      <c r="BH210" s="68"/>
    </row>
    <row r="211" spans="1:60" x14ac:dyDescent="0.25">
      <c r="A211" s="68"/>
      <c r="J211" s="68"/>
      <c r="K211" s="68"/>
      <c r="L211" s="68"/>
      <c r="M211" s="68"/>
      <c r="N211" s="68"/>
      <c r="O211" s="68"/>
      <c r="P211" s="68"/>
      <c r="Q211" s="68"/>
      <c r="R211" s="68"/>
      <c r="S211" s="68"/>
      <c r="T211" s="68"/>
      <c r="U211" s="68"/>
      <c r="V211" s="68"/>
      <c r="W211" s="68"/>
      <c r="X211" s="68"/>
      <c r="Y211" s="68"/>
      <c r="Z211" s="68"/>
      <c r="AA211" s="68"/>
      <c r="AB211" s="68"/>
      <c r="AC211" s="68"/>
      <c r="AD211" s="68"/>
      <c r="AE211" s="68"/>
      <c r="AF211" s="68"/>
      <c r="AG211" s="68"/>
      <c r="AH211" s="68"/>
      <c r="AI211" s="68"/>
      <c r="AJ211" s="68"/>
      <c r="AK211" s="68"/>
      <c r="AL211" s="68"/>
      <c r="AM211" s="68"/>
      <c r="AN211" s="68"/>
      <c r="AO211" s="68"/>
      <c r="AP211" s="68"/>
      <c r="AQ211" s="68"/>
      <c r="AR211" s="68"/>
      <c r="AS211" s="68"/>
      <c r="AT211" s="68"/>
      <c r="AU211" s="68"/>
      <c r="AV211" s="68"/>
      <c r="AW211" s="68"/>
      <c r="AX211" s="68"/>
      <c r="AY211" s="68"/>
      <c r="AZ211" s="68"/>
      <c r="BA211" s="68"/>
      <c r="BB211" s="68"/>
      <c r="BC211" s="68"/>
      <c r="BD211" s="68"/>
      <c r="BE211" s="68"/>
      <c r="BF211" s="68"/>
      <c r="BG211" s="68"/>
      <c r="BH211" s="68"/>
    </row>
    <row r="212" spans="1:60" x14ac:dyDescent="0.25">
      <c r="A212" s="68"/>
      <c r="J212" s="68"/>
      <c r="K212" s="68"/>
      <c r="L212" s="68"/>
      <c r="M212" s="68"/>
      <c r="N212" s="68"/>
      <c r="O212" s="68"/>
      <c r="P212" s="68"/>
      <c r="Q212" s="68"/>
      <c r="R212" s="68"/>
      <c r="S212" s="68"/>
      <c r="T212" s="68"/>
      <c r="U212" s="68"/>
      <c r="V212" s="68"/>
      <c r="W212" s="68"/>
      <c r="X212" s="68"/>
      <c r="Y212" s="68"/>
      <c r="Z212" s="68"/>
      <c r="AA212" s="68"/>
      <c r="AB212" s="68"/>
      <c r="AC212" s="68"/>
      <c r="AD212" s="68"/>
      <c r="AE212" s="68"/>
      <c r="AF212" s="68"/>
      <c r="AG212" s="68"/>
      <c r="AH212" s="68"/>
      <c r="AI212" s="68"/>
      <c r="AJ212" s="68"/>
      <c r="AK212" s="68"/>
      <c r="AL212" s="68"/>
      <c r="AM212" s="68"/>
      <c r="AN212" s="68"/>
      <c r="AO212" s="68"/>
      <c r="AP212" s="68"/>
      <c r="AQ212" s="68"/>
      <c r="AR212" s="68"/>
      <c r="AS212" s="68"/>
      <c r="AT212" s="68"/>
      <c r="AU212" s="68"/>
      <c r="AV212" s="68"/>
      <c r="AW212" s="68"/>
      <c r="AX212" s="68"/>
      <c r="AY212" s="68"/>
      <c r="AZ212" s="68"/>
      <c r="BA212" s="68"/>
      <c r="BB212" s="68"/>
      <c r="BC212" s="68"/>
      <c r="BD212" s="68"/>
      <c r="BE212" s="68"/>
      <c r="BF212" s="68"/>
      <c r="BG212" s="68"/>
      <c r="BH212" s="68"/>
    </row>
    <row r="213" spans="1:60" x14ac:dyDescent="0.25">
      <c r="A213" s="68"/>
      <c r="J213" s="68"/>
      <c r="K213" s="68"/>
      <c r="L213" s="68"/>
      <c r="M213" s="68"/>
      <c r="N213" s="68"/>
      <c r="O213" s="68"/>
      <c r="P213" s="68"/>
      <c r="Q213" s="68"/>
      <c r="R213" s="68"/>
      <c r="S213" s="68"/>
      <c r="T213" s="68"/>
      <c r="U213" s="68"/>
      <c r="V213" s="68"/>
      <c r="W213" s="68"/>
      <c r="X213" s="68"/>
      <c r="Y213" s="68"/>
      <c r="Z213" s="68"/>
      <c r="AA213" s="68"/>
      <c r="AB213" s="68"/>
      <c r="AC213" s="68"/>
      <c r="AD213" s="68"/>
      <c r="AE213" s="68"/>
      <c r="AF213" s="68"/>
      <c r="AG213" s="68"/>
      <c r="AH213" s="68"/>
      <c r="AI213" s="68"/>
      <c r="AJ213" s="68"/>
      <c r="AK213" s="68"/>
      <c r="AL213" s="68"/>
      <c r="AM213" s="68"/>
      <c r="AN213" s="68"/>
      <c r="AO213" s="68"/>
      <c r="AP213" s="68"/>
      <c r="AQ213" s="68"/>
      <c r="AR213" s="68"/>
      <c r="AS213" s="68"/>
      <c r="AT213" s="68"/>
      <c r="AU213" s="68"/>
      <c r="AV213" s="68"/>
      <c r="AW213" s="68"/>
      <c r="AX213" s="68"/>
      <c r="AY213" s="68"/>
      <c r="AZ213" s="68"/>
      <c r="BA213" s="68"/>
      <c r="BB213" s="68"/>
      <c r="BC213" s="68"/>
      <c r="BD213" s="68"/>
      <c r="BE213" s="68"/>
      <c r="BF213" s="68"/>
      <c r="BG213" s="68"/>
      <c r="BH213" s="68"/>
    </row>
    <row r="214" spans="1:60" x14ac:dyDescent="0.25">
      <c r="A214" s="68"/>
      <c r="J214" s="68"/>
      <c r="K214" s="68"/>
      <c r="L214" s="68"/>
      <c r="M214" s="68"/>
      <c r="N214" s="68"/>
      <c r="O214" s="68"/>
      <c r="P214" s="68"/>
      <c r="Q214" s="68"/>
      <c r="R214" s="68"/>
      <c r="S214" s="68"/>
      <c r="T214" s="68"/>
      <c r="U214" s="68"/>
      <c r="V214" s="68"/>
      <c r="W214" s="68"/>
      <c r="X214" s="68"/>
      <c r="Y214" s="68"/>
      <c r="Z214" s="68"/>
      <c r="AA214" s="68"/>
      <c r="AB214" s="68"/>
      <c r="AC214" s="68"/>
      <c r="AD214" s="68"/>
      <c r="AE214" s="68"/>
      <c r="AF214" s="68"/>
      <c r="AG214" s="68"/>
      <c r="AH214" s="68"/>
      <c r="AI214" s="68"/>
      <c r="AJ214" s="68"/>
      <c r="AK214" s="68"/>
      <c r="AL214" s="68"/>
      <c r="AM214" s="68"/>
      <c r="AN214" s="68"/>
      <c r="AO214" s="68"/>
      <c r="AP214" s="68"/>
      <c r="AQ214" s="68"/>
      <c r="AR214" s="68"/>
      <c r="AS214" s="68"/>
      <c r="AT214" s="68"/>
      <c r="AU214" s="68"/>
      <c r="AV214" s="68"/>
      <c r="AW214" s="68"/>
      <c r="AX214" s="68"/>
      <c r="AY214" s="68"/>
      <c r="AZ214" s="68"/>
      <c r="BA214" s="68"/>
      <c r="BB214" s="68"/>
      <c r="BC214" s="68"/>
      <c r="BD214" s="68"/>
      <c r="BE214" s="68"/>
      <c r="BF214" s="68"/>
      <c r="BG214" s="68"/>
      <c r="BH214" s="68"/>
    </row>
    <row r="215" spans="1:60" x14ac:dyDescent="0.25">
      <c r="A215" s="68"/>
      <c r="J215" s="68"/>
      <c r="K215" s="68"/>
      <c r="L215" s="68"/>
      <c r="M215" s="68"/>
      <c r="N215" s="68"/>
      <c r="O215" s="68"/>
      <c r="P215" s="68"/>
      <c r="Q215" s="68"/>
      <c r="R215" s="68"/>
      <c r="S215" s="68"/>
      <c r="T215" s="68"/>
      <c r="U215" s="68"/>
      <c r="V215" s="68"/>
      <c r="W215" s="68"/>
      <c r="X215" s="68"/>
      <c r="Y215" s="68"/>
      <c r="Z215" s="68"/>
      <c r="AA215" s="68"/>
      <c r="AB215" s="68"/>
      <c r="AC215" s="68"/>
      <c r="AD215" s="68"/>
      <c r="AE215" s="68"/>
      <c r="AF215" s="68"/>
      <c r="AG215" s="68"/>
      <c r="AH215" s="68"/>
      <c r="AI215" s="68"/>
      <c r="AJ215" s="68"/>
      <c r="AK215" s="68"/>
      <c r="AL215" s="68"/>
      <c r="AM215" s="68"/>
      <c r="AN215" s="68"/>
      <c r="AO215" s="68"/>
      <c r="AP215" s="68"/>
      <c r="AQ215" s="68"/>
      <c r="AR215" s="68"/>
      <c r="AS215" s="68"/>
      <c r="AT215" s="68"/>
      <c r="AU215" s="68"/>
      <c r="AV215" s="68"/>
      <c r="AW215" s="68"/>
      <c r="AX215" s="68"/>
      <c r="AY215" s="68"/>
      <c r="AZ215" s="68"/>
      <c r="BA215" s="68"/>
      <c r="BB215" s="68"/>
      <c r="BC215" s="68"/>
      <c r="BD215" s="68"/>
      <c r="BE215" s="68"/>
      <c r="BF215" s="68"/>
      <c r="BG215" s="68"/>
      <c r="BH215" s="68"/>
    </row>
    <row r="216" spans="1:60" x14ac:dyDescent="0.25">
      <c r="A216" s="68"/>
      <c r="J216" s="68"/>
      <c r="K216" s="68"/>
      <c r="L216" s="68"/>
      <c r="M216" s="68"/>
      <c r="N216" s="68"/>
      <c r="O216" s="68"/>
      <c r="P216" s="68"/>
      <c r="Q216" s="68"/>
      <c r="R216" s="68"/>
      <c r="S216" s="68"/>
      <c r="T216" s="68"/>
      <c r="U216" s="68"/>
      <c r="V216" s="68"/>
      <c r="W216" s="68"/>
      <c r="X216" s="68"/>
      <c r="Y216" s="68"/>
      <c r="Z216" s="68"/>
      <c r="AA216" s="68"/>
      <c r="AB216" s="68"/>
      <c r="AC216" s="68"/>
      <c r="AD216" s="68"/>
      <c r="AE216" s="68"/>
      <c r="AF216" s="68"/>
      <c r="AG216" s="68"/>
      <c r="AH216" s="68"/>
      <c r="AI216" s="68"/>
      <c r="AJ216" s="68"/>
      <c r="AK216" s="68"/>
      <c r="AL216" s="68"/>
      <c r="AM216" s="68"/>
      <c r="AN216" s="68"/>
      <c r="AO216" s="68"/>
      <c r="AP216" s="68"/>
      <c r="AQ216" s="68"/>
      <c r="AR216" s="68"/>
      <c r="AS216" s="68"/>
      <c r="AT216" s="68"/>
      <c r="AU216" s="68"/>
      <c r="AV216" s="68"/>
      <c r="AW216" s="68"/>
      <c r="AX216" s="68"/>
      <c r="AY216" s="68"/>
      <c r="AZ216" s="68"/>
      <c r="BA216" s="68"/>
      <c r="BB216" s="68"/>
      <c r="BC216" s="68"/>
      <c r="BD216" s="68"/>
      <c r="BE216" s="68"/>
      <c r="BF216" s="68"/>
      <c r="BG216" s="68"/>
      <c r="BH216" s="68"/>
    </row>
    <row r="217" spans="1:60" x14ac:dyDescent="0.25">
      <c r="A217" s="68"/>
      <c r="J217" s="68"/>
      <c r="K217" s="68"/>
      <c r="L217" s="68"/>
      <c r="M217" s="68"/>
      <c r="N217" s="68"/>
      <c r="O217" s="68"/>
      <c r="P217" s="68"/>
      <c r="Q217" s="68"/>
      <c r="R217" s="68"/>
      <c r="S217" s="68"/>
      <c r="T217" s="68"/>
      <c r="U217" s="68"/>
      <c r="V217" s="68"/>
      <c r="W217" s="68"/>
      <c r="X217" s="68"/>
      <c r="Y217" s="68"/>
      <c r="Z217" s="68"/>
      <c r="AA217" s="68"/>
      <c r="AB217" s="68"/>
      <c r="AC217" s="68"/>
      <c r="AD217" s="68"/>
      <c r="AE217" s="68"/>
      <c r="AF217" s="68"/>
      <c r="AG217" s="68"/>
      <c r="AH217" s="68"/>
      <c r="AI217" s="68"/>
      <c r="AJ217" s="68"/>
      <c r="AK217" s="68"/>
      <c r="AL217" s="68"/>
      <c r="AM217" s="68"/>
      <c r="AN217" s="68"/>
      <c r="AO217" s="68"/>
      <c r="AP217" s="68"/>
      <c r="AQ217" s="68"/>
      <c r="AR217" s="68"/>
      <c r="AS217" s="68"/>
      <c r="AT217" s="68"/>
      <c r="AU217" s="68"/>
      <c r="AV217" s="68"/>
      <c r="AW217" s="68"/>
      <c r="AX217" s="68"/>
      <c r="AY217" s="68"/>
      <c r="AZ217" s="68"/>
      <c r="BA217" s="68"/>
      <c r="BB217" s="68"/>
      <c r="BC217" s="68"/>
      <c r="BD217" s="68"/>
      <c r="BE217" s="68"/>
      <c r="BF217" s="68"/>
      <c r="BG217" s="68"/>
      <c r="BH217" s="68"/>
    </row>
    <row r="218" spans="1:60" x14ac:dyDescent="0.25">
      <c r="A218" s="68"/>
      <c r="J218" s="68"/>
      <c r="K218" s="68"/>
      <c r="L218" s="68"/>
      <c r="M218" s="68"/>
      <c r="N218" s="68"/>
      <c r="O218" s="68"/>
      <c r="P218" s="68"/>
      <c r="Q218" s="68"/>
      <c r="R218" s="68"/>
      <c r="S218" s="68"/>
      <c r="T218" s="68"/>
      <c r="U218" s="68"/>
      <c r="V218" s="68"/>
      <c r="W218" s="68"/>
      <c r="X218" s="68"/>
      <c r="Y218" s="68"/>
      <c r="Z218" s="68"/>
      <c r="AA218" s="68"/>
      <c r="AB218" s="68"/>
      <c r="AC218" s="68"/>
      <c r="AD218" s="68"/>
      <c r="AE218" s="68"/>
      <c r="AF218" s="68"/>
      <c r="AG218" s="68"/>
      <c r="AH218" s="68"/>
      <c r="AI218" s="68"/>
      <c r="AJ218" s="68"/>
      <c r="AK218" s="68"/>
      <c r="AL218" s="68"/>
      <c r="AM218" s="68"/>
      <c r="AN218" s="68"/>
      <c r="AO218" s="68"/>
      <c r="AP218" s="68"/>
      <c r="AQ218" s="68"/>
      <c r="AR218" s="68"/>
      <c r="AS218" s="68"/>
      <c r="AT218" s="68"/>
      <c r="AU218" s="68"/>
      <c r="AV218" s="68"/>
      <c r="AW218" s="68"/>
      <c r="AX218" s="68"/>
      <c r="AY218" s="68"/>
      <c r="AZ218" s="68"/>
      <c r="BA218" s="68"/>
      <c r="BB218" s="68"/>
      <c r="BC218" s="68"/>
      <c r="BD218" s="68"/>
      <c r="BE218" s="68"/>
      <c r="BF218" s="68"/>
      <c r="BG218" s="68"/>
      <c r="BH218" s="68"/>
    </row>
    <row r="219" spans="1:60" x14ac:dyDescent="0.25">
      <c r="A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c r="AO219" s="68"/>
      <c r="AP219" s="68"/>
      <c r="AQ219" s="68"/>
      <c r="AR219" s="68"/>
      <c r="AS219" s="68"/>
      <c r="AT219" s="68"/>
      <c r="AU219" s="68"/>
      <c r="AV219" s="68"/>
      <c r="AW219" s="68"/>
      <c r="AX219" s="68"/>
      <c r="AY219" s="68"/>
      <c r="AZ219" s="68"/>
      <c r="BA219" s="68"/>
      <c r="BB219" s="68"/>
      <c r="BC219" s="68"/>
      <c r="BD219" s="68"/>
      <c r="BE219" s="68"/>
      <c r="BF219" s="68"/>
      <c r="BG219" s="68"/>
      <c r="BH219" s="68"/>
    </row>
    <row r="220" spans="1:60" x14ac:dyDescent="0.25">
      <c r="A220" s="68"/>
      <c r="J220" s="68"/>
      <c r="K220" s="68"/>
      <c r="L220" s="68"/>
      <c r="M220" s="68"/>
      <c r="N220" s="68"/>
      <c r="O220" s="68"/>
      <c r="P220" s="68"/>
      <c r="Q220" s="68"/>
      <c r="R220" s="68"/>
      <c r="S220" s="68"/>
      <c r="T220" s="68"/>
      <c r="U220" s="68"/>
      <c r="V220" s="68"/>
      <c r="W220" s="68"/>
      <c r="X220" s="68"/>
      <c r="Y220" s="68"/>
      <c r="Z220" s="68"/>
      <c r="AA220" s="68"/>
      <c r="AB220" s="68"/>
      <c r="AC220" s="68"/>
      <c r="AD220" s="68"/>
      <c r="AE220" s="68"/>
      <c r="AF220" s="68"/>
      <c r="AG220" s="68"/>
      <c r="AH220" s="68"/>
      <c r="AI220" s="68"/>
      <c r="AJ220" s="68"/>
      <c r="AK220" s="68"/>
      <c r="AL220" s="68"/>
      <c r="AM220" s="68"/>
      <c r="AN220" s="68"/>
      <c r="AO220" s="68"/>
      <c r="AP220" s="68"/>
      <c r="AQ220" s="68"/>
      <c r="AR220" s="68"/>
      <c r="AS220" s="68"/>
      <c r="AT220" s="68"/>
      <c r="AU220" s="68"/>
      <c r="AV220" s="68"/>
      <c r="AW220" s="68"/>
      <c r="AX220" s="68"/>
      <c r="AY220" s="68"/>
      <c r="AZ220" s="68"/>
      <c r="BA220" s="68"/>
      <c r="BB220" s="68"/>
      <c r="BC220" s="68"/>
      <c r="BD220" s="68"/>
      <c r="BE220" s="68"/>
      <c r="BF220" s="68"/>
      <c r="BG220" s="68"/>
      <c r="BH220" s="68"/>
    </row>
    <row r="221" spans="1:60" x14ac:dyDescent="0.25">
      <c r="A221" s="68"/>
      <c r="J221" s="68"/>
      <c r="K221" s="68"/>
      <c r="L221" s="68"/>
      <c r="M221" s="68"/>
      <c r="N221" s="68"/>
      <c r="O221" s="68"/>
      <c r="P221" s="68"/>
      <c r="Q221" s="68"/>
      <c r="R221" s="68"/>
      <c r="S221" s="68"/>
      <c r="T221" s="68"/>
      <c r="U221" s="68"/>
      <c r="V221" s="68"/>
      <c r="W221" s="68"/>
      <c r="X221" s="68"/>
      <c r="Y221" s="68"/>
      <c r="Z221" s="68"/>
      <c r="AA221" s="68"/>
      <c r="AB221" s="68"/>
      <c r="AC221" s="68"/>
      <c r="AD221" s="68"/>
      <c r="AE221" s="68"/>
      <c r="AF221" s="68"/>
      <c r="AG221" s="68"/>
      <c r="AH221" s="68"/>
      <c r="AI221" s="68"/>
      <c r="AJ221" s="68"/>
      <c r="AK221" s="68"/>
      <c r="AL221" s="68"/>
      <c r="AM221" s="68"/>
      <c r="AN221" s="68"/>
      <c r="AO221" s="68"/>
      <c r="AP221" s="68"/>
      <c r="AQ221" s="68"/>
      <c r="AR221" s="68"/>
      <c r="AS221" s="68"/>
      <c r="AT221" s="68"/>
      <c r="AU221" s="68"/>
      <c r="AV221" s="68"/>
      <c r="AW221" s="68"/>
      <c r="AX221" s="68"/>
      <c r="AY221" s="68"/>
      <c r="AZ221" s="68"/>
      <c r="BA221" s="68"/>
      <c r="BB221" s="68"/>
      <c r="BC221" s="68"/>
      <c r="BD221" s="68"/>
      <c r="BE221" s="68"/>
      <c r="BF221" s="68"/>
      <c r="BG221" s="68"/>
      <c r="BH221" s="68"/>
    </row>
    <row r="222" spans="1:60" x14ac:dyDescent="0.25">
      <c r="A222" s="68"/>
      <c r="J222" s="68"/>
      <c r="K222" s="68"/>
      <c r="L222" s="68"/>
      <c r="M222" s="68"/>
      <c r="N222" s="68"/>
      <c r="O222" s="68"/>
      <c r="P222" s="68"/>
      <c r="Q222" s="68"/>
      <c r="R222" s="68"/>
      <c r="S222" s="68"/>
      <c r="T222" s="68"/>
      <c r="U222" s="68"/>
      <c r="V222" s="68"/>
      <c r="W222" s="68"/>
      <c r="X222" s="68"/>
      <c r="Y222" s="68"/>
      <c r="Z222" s="68"/>
      <c r="AA222" s="68"/>
      <c r="AB222" s="68"/>
      <c r="AC222" s="68"/>
      <c r="AD222" s="68"/>
      <c r="AE222" s="68"/>
      <c r="AF222" s="68"/>
      <c r="AG222" s="68"/>
      <c r="AH222" s="68"/>
      <c r="AI222" s="68"/>
      <c r="AJ222" s="68"/>
      <c r="AK222" s="68"/>
      <c r="AL222" s="68"/>
      <c r="AM222" s="68"/>
      <c r="AN222" s="68"/>
      <c r="AO222" s="68"/>
      <c r="AP222" s="68"/>
      <c r="AQ222" s="68"/>
      <c r="AR222" s="68"/>
      <c r="AS222" s="68"/>
      <c r="AT222" s="68"/>
      <c r="AU222" s="68"/>
      <c r="AV222" s="68"/>
      <c r="AW222" s="68"/>
      <c r="AX222" s="68"/>
      <c r="AY222" s="68"/>
      <c r="AZ222" s="68"/>
      <c r="BA222" s="68"/>
      <c r="BB222" s="68"/>
      <c r="BC222" s="68"/>
      <c r="BD222" s="68"/>
      <c r="BE222" s="68"/>
      <c r="BF222" s="68"/>
      <c r="BG222" s="68"/>
      <c r="BH222" s="68"/>
    </row>
    <row r="223" spans="1:60" x14ac:dyDescent="0.25">
      <c r="A223" s="68"/>
      <c r="J223" s="68"/>
      <c r="K223" s="68"/>
      <c r="L223" s="68"/>
      <c r="M223" s="68"/>
      <c r="N223" s="68"/>
      <c r="O223" s="68"/>
      <c r="P223" s="68"/>
      <c r="Q223" s="68"/>
      <c r="R223" s="68"/>
      <c r="S223" s="68"/>
      <c r="T223" s="68"/>
      <c r="U223" s="68"/>
      <c r="V223" s="68"/>
      <c r="W223" s="68"/>
      <c r="X223" s="68"/>
      <c r="Y223" s="68"/>
      <c r="Z223" s="68"/>
      <c r="AA223" s="68"/>
      <c r="AB223" s="68"/>
      <c r="AC223" s="68"/>
      <c r="AD223" s="68"/>
      <c r="AE223" s="68"/>
      <c r="AF223" s="68"/>
      <c r="AG223" s="68"/>
      <c r="AH223" s="68"/>
      <c r="AI223" s="68"/>
      <c r="AJ223" s="68"/>
      <c r="AK223" s="68"/>
      <c r="AL223" s="68"/>
      <c r="AM223" s="68"/>
      <c r="AN223" s="68"/>
      <c r="AO223" s="68"/>
      <c r="AP223" s="68"/>
      <c r="AQ223" s="68"/>
      <c r="AR223" s="68"/>
      <c r="AS223" s="68"/>
      <c r="AT223" s="68"/>
      <c r="AU223" s="68"/>
      <c r="AV223" s="68"/>
      <c r="AW223" s="68"/>
      <c r="AX223" s="68"/>
      <c r="AY223" s="68"/>
      <c r="AZ223" s="68"/>
      <c r="BA223" s="68"/>
      <c r="BB223" s="68"/>
      <c r="BC223" s="68"/>
      <c r="BD223" s="68"/>
      <c r="BE223" s="68"/>
      <c r="BF223" s="68"/>
      <c r="BG223" s="68"/>
      <c r="BH223" s="68"/>
    </row>
    <row r="224" spans="1:60" x14ac:dyDescent="0.25">
      <c r="A224" s="68"/>
      <c r="J224" s="68"/>
      <c r="K224" s="68"/>
      <c r="L224" s="68"/>
      <c r="M224" s="68"/>
      <c r="N224" s="68"/>
      <c r="O224" s="68"/>
      <c r="P224" s="68"/>
      <c r="Q224" s="68"/>
      <c r="R224" s="68"/>
      <c r="S224" s="68"/>
      <c r="T224" s="68"/>
      <c r="U224" s="68"/>
      <c r="V224" s="68"/>
      <c r="W224" s="68"/>
      <c r="X224" s="68"/>
      <c r="Y224" s="68"/>
      <c r="Z224" s="68"/>
      <c r="AA224" s="68"/>
      <c r="AB224" s="68"/>
      <c r="AC224" s="68"/>
      <c r="AD224" s="68"/>
      <c r="AE224" s="68"/>
      <c r="AF224" s="68"/>
      <c r="AG224" s="68"/>
      <c r="AH224" s="68"/>
      <c r="AI224" s="68"/>
      <c r="AJ224" s="68"/>
      <c r="AK224" s="68"/>
      <c r="AL224" s="68"/>
      <c r="AM224" s="68"/>
      <c r="AN224" s="68"/>
      <c r="AO224" s="68"/>
      <c r="AP224" s="68"/>
      <c r="AQ224" s="68"/>
      <c r="AR224" s="68"/>
      <c r="AS224" s="68"/>
      <c r="AT224" s="68"/>
      <c r="AU224" s="68"/>
      <c r="AV224" s="68"/>
      <c r="AW224" s="68"/>
      <c r="AX224" s="68"/>
      <c r="AY224" s="68"/>
      <c r="AZ224" s="68"/>
      <c r="BA224" s="68"/>
      <c r="BB224" s="68"/>
      <c r="BC224" s="68"/>
      <c r="BD224" s="68"/>
      <c r="BE224" s="68"/>
      <c r="BF224" s="68"/>
      <c r="BG224" s="68"/>
      <c r="BH224" s="68"/>
    </row>
    <row r="225" spans="1:60" x14ac:dyDescent="0.25">
      <c r="A225" s="68"/>
      <c r="J225" s="68"/>
      <c r="K225" s="68"/>
      <c r="L225" s="68"/>
      <c r="M225" s="68"/>
      <c r="N225" s="68"/>
      <c r="O225" s="68"/>
      <c r="P225" s="68"/>
      <c r="Q225" s="68"/>
      <c r="R225" s="68"/>
      <c r="S225" s="68"/>
      <c r="T225" s="68"/>
      <c r="U225" s="68"/>
      <c r="V225" s="68"/>
      <c r="W225" s="68"/>
      <c r="X225" s="68"/>
      <c r="Y225" s="68"/>
      <c r="Z225" s="68"/>
      <c r="AA225" s="68"/>
      <c r="AB225" s="68"/>
      <c r="AC225" s="68"/>
      <c r="AD225" s="68"/>
      <c r="AE225" s="68"/>
      <c r="AF225" s="68"/>
      <c r="AG225" s="68"/>
      <c r="AH225" s="68"/>
      <c r="AI225" s="68"/>
      <c r="AJ225" s="68"/>
      <c r="AK225" s="68"/>
      <c r="AL225" s="68"/>
      <c r="AM225" s="68"/>
      <c r="AN225" s="68"/>
      <c r="AO225" s="68"/>
      <c r="AP225" s="68"/>
      <c r="AQ225" s="68"/>
      <c r="AR225" s="68"/>
      <c r="AS225" s="68"/>
      <c r="AT225" s="68"/>
      <c r="AU225" s="68"/>
      <c r="AV225" s="68"/>
      <c r="AW225" s="68"/>
      <c r="AX225" s="68"/>
      <c r="AY225" s="68"/>
      <c r="AZ225" s="68"/>
      <c r="BA225" s="68"/>
      <c r="BB225" s="68"/>
      <c r="BC225" s="68"/>
      <c r="BD225" s="68"/>
      <c r="BE225" s="68"/>
      <c r="BF225" s="68"/>
      <c r="BG225" s="68"/>
      <c r="BH225" s="68"/>
    </row>
    <row r="226" spans="1:60" x14ac:dyDescent="0.25">
      <c r="A226" s="68"/>
      <c r="J226" s="68"/>
      <c r="K226" s="68"/>
      <c r="L226" s="68"/>
      <c r="M226" s="68"/>
      <c r="N226" s="68"/>
      <c r="O226" s="68"/>
      <c r="P226" s="68"/>
      <c r="Q226" s="68"/>
      <c r="R226" s="68"/>
      <c r="S226" s="68"/>
      <c r="T226" s="68"/>
      <c r="U226" s="68"/>
      <c r="V226" s="68"/>
      <c r="W226" s="68"/>
      <c r="X226" s="68"/>
      <c r="Y226" s="68"/>
      <c r="Z226" s="68"/>
      <c r="AA226" s="68"/>
      <c r="AB226" s="68"/>
      <c r="AC226" s="68"/>
      <c r="AD226" s="68"/>
      <c r="AE226" s="68"/>
      <c r="AF226" s="68"/>
      <c r="AG226" s="68"/>
      <c r="AH226" s="68"/>
      <c r="AI226" s="68"/>
      <c r="AJ226" s="68"/>
      <c r="AK226" s="68"/>
      <c r="AL226" s="68"/>
      <c r="AM226" s="68"/>
      <c r="AN226" s="68"/>
      <c r="AO226" s="68"/>
      <c r="AP226" s="68"/>
      <c r="AQ226" s="68"/>
      <c r="AR226" s="68"/>
      <c r="AS226" s="68"/>
      <c r="AT226" s="68"/>
      <c r="AU226" s="68"/>
      <c r="AV226" s="68"/>
      <c r="AW226" s="68"/>
      <c r="AX226" s="68"/>
      <c r="AY226" s="68"/>
      <c r="AZ226" s="68"/>
      <c r="BA226" s="68"/>
      <c r="BB226" s="68"/>
      <c r="BC226" s="68"/>
      <c r="BD226" s="68"/>
      <c r="BE226" s="68"/>
      <c r="BF226" s="68"/>
      <c r="BG226" s="68"/>
      <c r="BH226" s="68"/>
    </row>
    <row r="227" spans="1:60" x14ac:dyDescent="0.25">
      <c r="A227" s="68"/>
      <c r="J227" s="68"/>
      <c r="K227" s="68"/>
      <c r="L227" s="68"/>
      <c r="M227" s="68"/>
      <c r="N227" s="68"/>
      <c r="O227" s="68"/>
      <c r="P227" s="68"/>
      <c r="Q227" s="68"/>
      <c r="R227" s="68"/>
      <c r="S227" s="68"/>
      <c r="T227" s="68"/>
      <c r="U227" s="68"/>
      <c r="V227" s="68"/>
      <c r="W227" s="68"/>
      <c r="X227" s="68"/>
      <c r="Y227" s="68"/>
      <c r="Z227" s="68"/>
      <c r="AA227" s="68"/>
      <c r="AB227" s="68"/>
      <c r="AC227" s="68"/>
      <c r="AD227" s="68"/>
      <c r="AE227" s="68"/>
      <c r="AF227" s="68"/>
      <c r="AG227" s="68"/>
      <c r="AH227" s="68"/>
      <c r="AI227" s="68"/>
      <c r="AJ227" s="68"/>
      <c r="AK227" s="68"/>
      <c r="AL227" s="68"/>
      <c r="AM227" s="68"/>
      <c r="AN227" s="68"/>
      <c r="AO227" s="68"/>
      <c r="AP227" s="68"/>
      <c r="AQ227" s="68"/>
      <c r="AR227" s="68"/>
      <c r="AS227" s="68"/>
      <c r="AT227" s="68"/>
      <c r="AU227" s="68"/>
      <c r="AV227" s="68"/>
      <c r="AW227" s="68"/>
      <c r="AX227" s="68"/>
      <c r="AY227" s="68"/>
      <c r="AZ227" s="68"/>
      <c r="BA227" s="68"/>
      <c r="BB227" s="68"/>
      <c r="BC227" s="68"/>
      <c r="BD227" s="68"/>
      <c r="BE227" s="68"/>
      <c r="BF227" s="68"/>
      <c r="BG227" s="68"/>
      <c r="BH227" s="68"/>
    </row>
    <row r="228" spans="1:60" x14ac:dyDescent="0.25">
      <c r="A228" s="68"/>
      <c r="J228" s="68"/>
      <c r="K228" s="68"/>
      <c r="L228" s="68"/>
      <c r="M228" s="68"/>
      <c r="N228" s="68"/>
      <c r="O228" s="68"/>
      <c r="P228" s="68"/>
      <c r="Q228" s="68"/>
      <c r="R228" s="68"/>
      <c r="S228" s="68"/>
      <c r="T228" s="68"/>
      <c r="U228" s="68"/>
      <c r="V228" s="68"/>
      <c r="W228" s="68"/>
      <c r="X228" s="68"/>
      <c r="Y228" s="68"/>
      <c r="Z228" s="68"/>
      <c r="AA228" s="68"/>
      <c r="AB228" s="68"/>
      <c r="AC228" s="68"/>
      <c r="AD228" s="68"/>
      <c r="AE228" s="68"/>
      <c r="AF228" s="68"/>
      <c r="AG228" s="68"/>
      <c r="AH228" s="68"/>
      <c r="AI228" s="68"/>
      <c r="AJ228" s="68"/>
      <c r="AK228" s="68"/>
      <c r="AL228" s="68"/>
      <c r="AM228" s="68"/>
      <c r="AN228" s="68"/>
      <c r="AO228" s="68"/>
      <c r="AP228" s="68"/>
      <c r="AQ228" s="68"/>
      <c r="AR228" s="68"/>
      <c r="AS228" s="68"/>
      <c r="AT228" s="68"/>
      <c r="AU228" s="68"/>
      <c r="AV228" s="68"/>
      <c r="AW228" s="68"/>
      <c r="AX228" s="68"/>
      <c r="AY228" s="68"/>
      <c r="AZ228" s="68"/>
      <c r="BA228" s="68"/>
      <c r="BB228" s="68"/>
      <c r="BC228" s="68"/>
      <c r="BD228" s="68"/>
      <c r="BE228" s="68"/>
      <c r="BF228" s="68"/>
      <c r="BG228" s="68"/>
      <c r="BH228" s="68"/>
    </row>
    <row r="229" spans="1:60" x14ac:dyDescent="0.25">
      <c r="A229" s="68"/>
      <c r="J229" s="68"/>
      <c r="K229" s="68"/>
      <c r="L229" s="68"/>
      <c r="M229" s="68"/>
      <c r="N229" s="68"/>
      <c r="O229" s="68"/>
      <c r="P229" s="68"/>
      <c r="Q229" s="68"/>
      <c r="R229" s="68"/>
      <c r="S229" s="68"/>
      <c r="T229" s="68"/>
      <c r="U229" s="68"/>
      <c r="V229" s="68"/>
      <c r="W229" s="68"/>
      <c r="X229" s="68"/>
      <c r="Y229" s="68"/>
      <c r="Z229" s="68"/>
      <c r="AA229" s="68"/>
      <c r="AB229" s="68"/>
      <c r="AC229" s="68"/>
      <c r="AD229" s="68"/>
      <c r="AE229" s="68"/>
      <c r="AF229" s="68"/>
      <c r="AG229" s="68"/>
      <c r="AH229" s="68"/>
      <c r="AI229" s="68"/>
      <c r="AJ229" s="68"/>
      <c r="AK229" s="68"/>
      <c r="AL229" s="68"/>
      <c r="AM229" s="68"/>
      <c r="AN229" s="68"/>
      <c r="AO229" s="68"/>
      <c r="AP229" s="68"/>
      <c r="AQ229" s="68"/>
      <c r="AR229" s="68"/>
      <c r="AS229" s="68"/>
      <c r="AT229" s="68"/>
      <c r="AU229" s="68"/>
      <c r="AV229" s="68"/>
      <c r="AW229" s="68"/>
      <c r="AX229" s="68"/>
      <c r="AY229" s="68"/>
      <c r="AZ229" s="68"/>
      <c r="BA229" s="68"/>
      <c r="BB229" s="68"/>
      <c r="BC229" s="68"/>
      <c r="BD229" s="68"/>
      <c r="BE229" s="68"/>
      <c r="BF229" s="68"/>
      <c r="BG229" s="68"/>
      <c r="BH229" s="68"/>
    </row>
    <row r="230" spans="1:60" x14ac:dyDescent="0.25">
      <c r="A230" s="68"/>
      <c r="J230" s="68"/>
      <c r="K230" s="68"/>
      <c r="L230" s="68"/>
      <c r="M230" s="68"/>
      <c r="N230" s="68"/>
      <c r="O230" s="68"/>
      <c r="P230" s="68"/>
      <c r="Q230" s="68"/>
      <c r="R230" s="68"/>
      <c r="S230" s="68"/>
      <c r="T230" s="68"/>
      <c r="U230" s="68"/>
      <c r="V230" s="68"/>
      <c r="W230" s="68"/>
      <c r="X230" s="68"/>
      <c r="Y230" s="68"/>
      <c r="Z230" s="68"/>
      <c r="AA230" s="68"/>
      <c r="AB230" s="68"/>
      <c r="AC230" s="68"/>
      <c r="AD230" s="68"/>
      <c r="AE230" s="68"/>
      <c r="AF230" s="68"/>
      <c r="AG230" s="68"/>
      <c r="AH230" s="68"/>
      <c r="AI230" s="68"/>
      <c r="AJ230" s="68"/>
      <c r="AK230" s="68"/>
      <c r="AL230" s="68"/>
      <c r="AM230" s="68"/>
      <c r="AN230" s="68"/>
      <c r="AO230" s="68"/>
      <c r="AP230" s="68"/>
      <c r="AQ230" s="68"/>
      <c r="AR230" s="68"/>
      <c r="AS230" s="68"/>
      <c r="AT230" s="68"/>
      <c r="AU230" s="68"/>
      <c r="AV230" s="68"/>
      <c r="AW230" s="68"/>
      <c r="AX230" s="68"/>
      <c r="AY230" s="68"/>
      <c r="AZ230" s="68"/>
      <c r="BA230" s="68"/>
      <c r="BB230" s="68"/>
      <c r="BC230" s="68"/>
      <c r="BD230" s="68"/>
      <c r="BE230" s="68"/>
      <c r="BF230" s="68"/>
      <c r="BG230" s="68"/>
      <c r="BH230" s="68"/>
    </row>
    <row r="231" spans="1:60" x14ac:dyDescent="0.25">
      <c r="A231" s="68"/>
      <c r="J231" s="68"/>
      <c r="K231" s="68"/>
      <c r="L231" s="68"/>
      <c r="M231" s="68"/>
      <c r="N231" s="68"/>
      <c r="O231" s="68"/>
      <c r="P231" s="68"/>
      <c r="Q231" s="68"/>
      <c r="R231" s="68"/>
      <c r="S231" s="68"/>
      <c r="T231" s="68"/>
      <c r="U231" s="68"/>
      <c r="V231" s="68"/>
      <c r="W231" s="68"/>
      <c r="X231" s="68"/>
      <c r="Y231" s="68"/>
      <c r="Z231" s="68"/>
      <c r="AA231" s="68"/>
      <c r="AB231" s="68"/>
      <c r="AC231" s="68"/>
      <c r="AD231" s="68"/>
      <c r="AE231" s="68"/>
      <c r="AF231" s="68"/>
      <c r="AG231" s="68"/>
      <c r="AH231" s="68"/>
      <c r="AI231" s="68"/>
      <c r="AJ231" s="68"/>
      <c r="AK231" s="68"/>
      <c r="AL231" s="68"/>
      <c r="AM231" s="68"/>
      <c r="AN231" s="68"/>
      <c r="AO231" s="68"/>
      <c r="AP231" s="68"/>
      <c r="AQ231" s="68"/>
      <c r="AR231" s="68"/>
      <c r="AS231" s="68"/>
      <c r="AT231" s="68"/>
      <c r="AU231" s="68"/>
      <c r="AV231" s="68"/>
      <c r="AW231" s="68"/>
      <c r="AX231" s="68"/>
      <c r="AY231" s="68"/>
      <c r="AZ231" s="68"/>
      <c r="BA231" s="68"/>
      <c r="BB231" s="68"/>
      <c r="BC231" s="68"/>
      <c r="BD231" s="68"/>
      <c r="BE231" s="68"/>
      <c r="BF231" s="68"/>
      <c r="BG231" s="68"/>
      <c r="BH231" s="68"/>
    </row>
    <row r="232" spans="1:60" x14ac:dyDescent="0.25">
      <c r="A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c r="AO232" s="68"/>
      <c r="AP232" s="68"/>
      <c r="AQ232" s="68"/>
      <c r="AR232" s="68"/>
      <c r="AS232" s="68"/>
      <c r="AT232" s="68"/>
      <c r="AU232" s="68"/>
      <c r="AV232" s="68"/>
      <c r="AW232" s="68"/>
      <c r="AX232" s="68"/>
      <c r="AY232" s="68"/>
      <c r="AZ232" s="68"/>
      <c r="BA232" s="68"/>
      <c r="BB232" s="68"/>
      <c r="BC232" s="68"/>
      <c r="BD232" s="68"/>
      <c r="BE232" s="68"/>
      <c r="BF232" s="68"/>
      <c r="BG232" s="68"/>
      <c r="BH232" s="68"/>
    </row>
    <row r="233" spans="1:60" x14ac:dyDescent="0.25">
      <c r="A233" s="68"/>
      <c r="J233" s="68"/>
      <c r="K233" s="68"/>
      <c r="L233" s="68"/>
      <c r="M233" s="68"/>
      <c r="N233" s="68"/>
      <c r="O233" s="68"/>
      <c r="P233" s="68"/>
      <c r="Q233" s="68"/>
      <c r="R233" s="68"/>
      <c r="S233" s="68"/>
      <c r="T233" s="68"/>
      <c r="U233" s="68"/>
      <c r="V233" s="68"/>
      <c r="W233" s="68"/>
      <c r="X233" s="68"/>
      <c r="Y233" s="68"/>
      <c r="Z233" s="68"/>
      <c r="AA233" s="68"/>
      <c r="AB233" s="68"/>
      <c r="AC233" s="68"/>
      <c r="AD233" s="68"/>
      <c r="AE233" s="68"/>
      <c r="AF233" s="68"/>
      <c r="AG233" s="68"/>
      <c r="AH233" s="68"/>
      <c r="AI233" s="68"/>
      <c r="AJ233" s="68"/>
      <c r="AK233" s="68"/>
      <c r="AL233" s="68"/>
      <c r="AM233" s="68"/>
      <c r="AN233" s="68"/>
      <c r="AO233" s="68"/>
      <c r="AP233" s="68"/>
      <c r="AQ233" s="68"/>
      <c r="AR233" s="68"/>
      <c r="AS233" s="68"/>
      <c r="AT233" s="68"/>
      <c r="AU233" s="68"/>
      <c r="AV233" s="68"/>
      <c r="AW233" s="68"/>
      <c r="AX233" s="68"/>
      <c r="AY233" s="68"/>
      <c r="AZ233" s="68"/>
      <c r="BA233" s="68"/>
      <c r="BB233" s="68"/>
      <c r="BC233" s="68"/>
      <c r="BD233" s="68"/>
      <c r="BE233" s="68"/>
      <c r="BF233" s="68"/>
      <c r="BG233" s="68"/>
      <c r="BH233" s="68"/>
    </row>
    <row r="234" spans="1:60" x14ac:dyDescent="0.25">
      <c r="A234" s="68"/>
      <c r="J234" s="68"/>
      <c r="K234" s="68"/>
      <c r="L234" s="68"/>
      <c r="M234" s="68"/>
      <c r="N234" s="68"/>
      <c r="O234" s="68"/>
      <c r="P234" s="68"/>
      <c r="Q234" s="68"/>
      <c r="R234" s="68"/>
      <c r="S234" s="68"/>
      <c r="T234" s="68"/>
      <c r="U234" s="68"/>
      <c r="V234" s="68"/>
      <c r="W234" s="68"/>
      <c r="X234" s="68"/>
      <c r="Y234" s="68"/>
      <c r="Z234" s="68"/>
      <c r="AA234" s="68"/>
      <c r="AB234" s="68"/>
      <c r="AC234" s="68"/>
      <c r="AD234" s="68"/>
      <c r="AE234" s="68"/>
      <c r="AF234" s="68"/>
      <c r="AG234" s="68"/>
      <c r="AH234" s="68"/>
      <c r="AI234" s="68"/>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row>
    <row r="235" spans="1:60" x14ac:dyDescent="0.25">
      <c r="A235" s="68"/>
      <c r="J235" s="68"/>
      <c r="K235" s="68"/>
      <c r="L235" s="68"/>
      <c r="M235" s="68"/>
      <c r="N235" s="68"/>
      <c r="O235" s="68"/>
      <c r="P235" s="68"/>
      <c r="Q235" s="68"/>
      <c r="R235" s="68"/>
      <c r="S235" s="68"/>
      <c r="T235" s="68"/>
      <c r="U235" s="68"/>
      <c r="V235" s="68"/>
      <c r="W235" s="68"/>
      <c r="X235" s="68"/>
      <c r="Y235" s="68"/>
      <c r="Z235" s="68"/>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row>
    <row r="236" spans="1:60" x14ac:dyDescent="0.25">
      <c r="A236" s="68"/>
      <c r="J236" s="68"/>
      <c r="K236" s="68"/>
      <c r="L236" s="68"/>
      <c r="M236" s="68"/>
      <c r="N236" s="68"/>
      <c r="O236" s="68"/>
      <c r="P236" s="68"/>
      <c r="Q236" s="68"/>
      <c r="R236" s="68"/>
      <c r="S236" s="68"/>
      <c r="T236" s="68"/>
      <c r="U236" s="68"/>
      <c r="V236" s="68"/>
      <c r="W236" s="68"/>
      <c r="X236" s="68"/>
      <c r="Y236" s="68"/>
      <c r="Z236" s="68"/>
      <c r="AA236" s="68"/>
      <c r="AB236" s="68"/>
      <c r="AC236" s="68"/>
      <c r="AD236" s="68"/>
      <c r="AE236" s="68"/>
      <c r="AF236" s="68"/>
      <c r="AG236" s="68"/>
      <c r="AH236" s="68"/>
      <c r="AI236" s="68"/>
      <c r="AJ236" s="68"/>
      <c r="AK236" s="68"/>
      <c r="AL236" s="68"/>
      <c r="AM236" s="68"/>
      <c r="AN236" s="68"/>
      <c r="AO236" s="68"/>
      <c r="AP236" s="68"/>
      <c r="AQ236" s="68"/>
      <c r="AR236" s="68"/>
      <c r="AS236" s="68"/>
      <c r="AT236" s="68"/>
      <c r="AU236" s="68"/>
      <c r="AV236" s="68"/>
      <c r="AW236" s="68"/>
      <c r="AX236" s="68"/>
      <c r="AY236" s="68"/>
      <c r="AZ236" s="68"/>
      <c r="BA236" s="68"/>
      <c r="BB236" s="68"/>
      <c r="BC236" s="68"/>
      <c r="BD236" s="68"/>
      <c r="BE236" s="68"/>
      <c r="BF236" s="68"/>
      <c r="BG236" s="68"/>
      <c r="BH236" s="68"/>
    </row>
    <row r="237" spans="1:60" x14ac:dyDescent="0.25">
      <c r="A237" s="68"/>
      <c r="J237" s="68"/>
      <c r="K237" s="68"/>
      <c r="L237" s="68"/>
      <c r="M237" s="68"/>
      <c r="N237" s="68"/>
      <c r="O237" s="68"/>
      <c r="P237" s="68"/>
      <c r="Q237" s="68"/>
      <c r="R237" s="68"/>
      <c r="S237" s="68"/>
      <c r="T237" s="68"/>
      <c r="U237" s="68"/>
      <c r="V237" s="68"/>
      <c r="W237" s="68"/>
      <c r="X237" s="68"/>
      <c r="Y237" s="68"/>
      <c r="Z237" s="68"/>
      <c r="AA237" s="68"/>
      <c r="AB237" s="68"/>
      <c r="AC237" s="68"/>
      <c r="AD237" s="68"/>
      <c r="AE237" s="68"/>
      <c r="AF237" s="68"/>
      <c r="AG237" s="68"/>
      <c r="AH237" s="68"/>
      <c r="AI237" s="68"/>
      <c r="AJ237" s="68"/>
      <c r="AK237" s="68"/>
      <c r="AL237" s="68"/>
      <c r="AM237" s="68"/>
      <c r="AN237" s="68"/>
      <c r="AO237" s="68"/>
      <c r="AP237" s="68"/>
      <c r="AQ237" s="68"/>
      <c r="AR237" s="68"/>
      <c r="AS237" s="68"/>
      <c r="AT237" s="68"/>
      <c r="AU237" s="68"/>
      <c r="AV237" s="68"/>
      <c r="AW237" s="68"/>
      <c r="AX237" s="68"/>
      <c r="AY237" s="68"/>
      <c r="AZ237" s="68"/>
      <c r="BA237" s="68"/>
      <c r="BB237" s="68"/>
      <c r="BC237" s="68"/>
      <c r="BD237" s="68"/>
      <c r="BE237" s="68"/>
      <c r="BF237" s="68"/>
      <c r="BG237" s="68"/>
      <c r="BH237" s="68"/>
    </row>
    <row r="238" spans="1:60" x14ac:dyDescent="0.25">
      <c r="A238" s="68"/>
      <c r="J238" s="68"/>
      <c r="K238" s="68"/>
      <c r="L238" s="68"/>
      <c r="M238" s="68"/>
      <c r="N238" s="68"/>
      <c r="O238" s="68"/>
      <c r="P238" s="68"/>
      <c r="Q238" s="68"/>
      <c r="R238" s="68"/>
      <c r="S238" s="68"/>
      <c r="T238" s="68"/>
      <c r="U238" s="68"/>
      <c r="V238" s="68"/>
      <c r="W238" s="68"/>
      <c r="X238" s="68"/>
      <c r="Y238" s="68"/>
      <c r="Z238" s="68"/>
      <c r="AA238" s="68"/>
      <c r="AB238" s="68"/>
      <c r="AC238" s="68"/>
      <c r="AD238" s="68"/>
      <c r="AE238" s="68"/>
      <c r="AF238" s="68"/>
      <c r="AG238" s="68"/>
      <c r="AH238" s="68"/>
      <c r="AI238" s="68"/>
      <c r="AJ238" s="68"/>
      <c r="AK238" s="68"/>
      <c r="AL238" s="68"/>
      <c r="AM238" s="68"/>
      <c r="AN238" s="68"/>
      <c r="AO238" s="68"/>
      <c r="AP238" s="68"/>
      <c r="AQ238" s="68"/>
      <c r="AR238" s="68"/>
      <c r="AS238" s="68"/>
      <c r="AT238" s="68"/>
      <c r="AU238" s="68"/>
      <c r="AV238" s="68"/>
      <c r="AW238" s="68"/>
      <c r="AX238" s="68"/>
      <c r="AY238" s="68"/>
      <c r="AZ238" s="68"/>
      <c r="BA238" s="68"/>
      <c r="BB238" s="68"/>
      <c r="BC238" s="68"/>
      <c r="BD238" s="68"/>
      <c r="BE238" s="68"/>
      <c r="BF238" s="68"/>
      <c r="BG238" s="68"/>
      <c r="BH238" s="68"/>
    </row>
    <row r="239" spans="1:60" x14ac:dyDescent="0.25">
      <c r="A239" s="68"/>
      <c r="J239" s="68"/>
      <c r="K239" s="68"/>
      <c r="L239" s="68"/>
      <c r="M239" s="68"/>
      <c r="N239" s="68"/>
      <c r="O239" s="68"/>
      <c r="P239" s="68"/>
      <c r="Q239" s="68"/>
      <c r="R239" s="68"/>
      <c r="S239" s="68"/>
      <c r="T239" s="68"/>
      <c r="U239" s="68"/>
      <c r="V239" s="68"/>
      <c r="W239" s="68"/>
      <c r="X239" s="68"/>
      <c r="Y239" s="68"/>
      <c r="Z239" s="68"/>
      <c r="AA239" s="68"/>
      <c r="AB239" s="68"/>
      <c r="AC239" s="68"/>
      <c r="AD239" s="68"/>
      <c r="AE239" s="68"/>
      <c r="AF239" s="68"/>
      <c r="AG239" s="68"/>
      <c r="AH239" s="68"/>
      <c r="AI239" s="68"/>
      <c r="AJ239" s="68"/>
      <c r="AK239" s="68"/>
      <c r="AL239" s="68"/>
      <c r="AM239" s="68"/>
      <c r="AN239" s="68"/>
      <c r="AO239" s="68"/>
      <c r="AP239" s="68"/>
      <c r="AQ239" s="68"/>
      <c r="AR239" s="68"/>
      <c r="AS239" s="68"/>
      <c r="AT239" s="68"/>
      <c r="AU239" s="68"/>
      <c r="AV239" s="68"/>
      <c r="AW239" s="68"/>
      <c r="AX239" s="68"/>
      <c r="AY239" s="68"/>
      <c r="AZ239" s="68"/>
      <c r="BA239" s="68"/>
      <c r="BB239" s="68"/>
      <c r="BC239" s="68"/>
      <c r="BD239" s="68"/>
      <c r="BE239" s="68"/>
      <c r="BF239" s="68"/>
      <c r="BG239" s="68"/>
      <c r="BH239" s="68"/>
    </row>
    <row r="240" spans="1:60" x14ac:dyDescent="0.25">
      <c r="A240" s="68"/>
      <c r="J240" s="68"/>
      <c r="K240" s="68"/>
      <c r="L240" s="68"/>
      <c r="M240" s="68"/>
      <c r="N240" s="68"/>
      <c r="O240" s="68"/>
      <c r="P240" s="68"/>
      <c r="Q240" s="68"/>
      <c r="R240" s="68"/>
      <c r="S240" s="68"/>
      <c r="T240" s="68"/>
      <c r="U240" s="68"/>
      <c r="V240" s="68"/>
      <c r="W240" s="68"/>
      <c r="X240" s="68"/>
      <c r="Y240" s="68"/>
      <c r="Z240" s="68"/>
      <c r="AA240" s="68"/>
      <c r="AB240" s="68"/>
      <c r="AC240" s="68"/>
      <c r="AD240" s="68"/>
      <c r="AE240" s="68"/>
      <c r="AF240" s="68"/>
      <c r="AG240" s="68"/>
      <c r="AH240" s="68"/>
      <c r="AI240" s="68"/>
      <c r="AJ240" s="68"/>
      <c r="AK240" s="68"/>
      <c r="AL240" s="68"/>
      <c r="AM240" s="68"/>
      <c r="AN240" s="68"/>
      <c r="AO240" s="68"/>
      <c r="AP240" s="68"/>
      <c r="AQ240" s="68"/>
      <c r="AR240" s="68"/>
      <c r="AS240" s="68"/>
      <c r="AT240" s="68"/>
      <c r="AU240" s="68"/>
      <c r="AV240" s="68"/>
      <c r="AW240" s="68"/>
      <c r="AX240" s="68"/>
      <c r="AY240" s="68"/>
      <c r="AZ240" s="68"/>
      <c r="BA240" s="68"/>
      <c r="BB240" s="68"/>
      <c r="BC240" s="68"/>
      <c r="BD240" s="68"/>
      <c r="BE240" s="68"/>
      <c r="BF240" s="68"/>
      <c r="BG240" s="68"/>
      <c r="BH240" s="68"/>
    </row>
    <row r="241" spans="1:60" x14ac:dyDescent="0.25">
      <c r="A241" s="68"/>
      <c r="J241" s="68"/>
      <c r="K241" s="68"/>
      <c r="L241" s="68"/>
      <c r="M241" s="68"/>
      <c r="N241" s="68"/>
      <c r="O241" s="68"/>
      <c r="P241" s="68"/>
      <c r="Q241" s="68"/>
      <c r="R241" s="68"/>
      <c r="S241" s="68"/>
      <c r="T241" s="68"/>
      <c r="U241" s="68"/>
      <c r="V241" s="68"/>
      <c r="W241" s="68"/>
      <c r="X241" s="68"/>
      <c r="Y241" s="68"/>
      <c r="Z241" s="68"/>
      <c r="AA241" s="68"/>
      <c r="AB241" s="68"/>
      <c r="AC241" s="68"/>
      <c r="AD241" s="68"/>
      <c r="AE241" s="68"/>
      <c r="AF241" s="68"/>
      <c r="AG241" s="68"/>
      <c r="AH241" s="68"/>
      <c r="AI241" s="68"/>
      <c r="AJ241" s="68"/>
      <c r="AK241" s="68"/>
      <c r="AL241" s="68"/>
      <c r="AM241" s="68"/>
      <c r="AN241" s="68"/>
      <c r="AO241" s="68"/>
      <c r="AP241" s="68"/>
      <c r="AQ241" s="68"/>
      <c r="AR241" s="68"/>
      <c r="AS241" s="68"/>
      <c r="AT241" s="68"/>
      <c r="AU241" s="68"/>
      <c r="AV241" s="68"/>
      <c r="AW241" s="68"/>
      <c r="AX241" s="68"/>
      <c r="AY241" s="68"/>
      <c r="AZ241" s="68"/>
      <c r="BA241" s="68"/>
      <c r="BB241" s="68"/>
      <c r="BC241" s="68"/>
      <c r="BD241" s="68"/>
      <c r="BE241" s="68"/>
      <c r="BF241" s="68"/>
      <c r="BG241" s="68"/>
      <c r="BH241" s="68"/>
    </row>
    <row r="242" spans="1:60" x14ac:dyDescent="0.25">
      <c r="A242" s="68"/>
      <c r="J242" s="68"/>
      <c r="K242" s="68"/>
      <c r="L242" s="68"/>
      <c r="M242" s="68"/>
      <c r="N242" s="68"/>
      <c r="O242" s="68"/>
      <c r="P242" s="68"/>
      <c r="Q242" s="68"/>
      <c r="R242" s="68"/>
      <c r="S242" s="68"/>
      <c r="T242" s="68"/>
      <c r="U242" s="68"/>
      <c r="V242" s="68"/>
      <c r="W242" s="68"/>
      <c r="X242" s="68"/>
      <c r="Y242" s="68"/>
      <c r="Z242" s="68"/>
      <c r="AA242" s="68"/>
      <c r="AB242" s="68"/>
      <c r="AC242" s="68"/>
      <c r="AD242" s="68"/>
      <c r="AE242" s="68"/>
      <c r="AF242" s="68"/>
      <c r="AG242" s="68"/>
      <c r="AH242" s="68"/>
      <c r="AI242" s="68"/>
      <c r="AJ242" s="68"/>
      <c r="AK242" s="68"/>
      <c r="AL242" s="68"/>
      <c r="AM242" s="68"/>
      <c r="AN242" s="68"/>
      <c r="AO242" s="68"/>
      <c r="AP242" s="68"/>
      <c r="AQ242" s="68"/>
      <c r="AR242" s="68"/>
      <c r="AS242" s="68"/>
      <c r="AT242" s="68"/>
      <c r="AU242" s="68"/>
      <c r="AV242" s="68"/>
      <c r="AW242" s="68"/>
      <c r="AX242" s="68"/>
      <c r="AY242" s="68"/>
      <c r="AZ242" s="68"/>
      <c r="BA242" s="68"/>
      <c r="BB242" s="68"/>
      <c r="BC242" s="68"/>
      <c r="BD242" s="68"/>
      <c r="BE242" s="68"/>
      <c r="BF242" s="68"/>
      <c r="BG242" s="68"/>
      <c r="BH242" s="68"/>
    </row>
    <row r="243" spans="1:60" x14ac:dyDescent="0.25">
      <c r="A243" s="68"/>
      <c r="J243" s="68"/>
      <c r="K243" s="68"/>
      <c r="L243" s="68"/>
      <c r="M243" s="68"/>
      <c r="N243" s="68"/>
      <c r="O243" s="68"/>
      <c r="P243" s="68"/>
      <c r="Q243" s="68"/>
      <c r="R243" s="68"/>
      <c r="S243" s="68"/>
      <c r="T243" s="68"/>
      <c r="U243" s="68"/>
      <c r="V243" s="68"/>
      <c r="W243" s="68"/>
      <c r="X243" s="68"/>
      <c r="Y243" s="68"/>
      <c r="Z243" s="68"/>
      <c r="AA243" s="68"/>
      <c r="AB243" s="68"/>
      <c r="AC243" s="68"/>
      <c r="AD243" s="68"/>
      <c r="AE243" s="68"/>
      <c r="AF243" s="68"/>
      <c r="AG243" s="68"/>
      <c r="AH243" s="68"/>
      <c r="AI243" s="68"/>
      <c r="AJ243" s="68"/>
      <c r="AK243" s="68"/>
      <c r="AL243" s="68"/>
      <c r="AM243" s="68"/>
      <c r="AN243" s="68"/>
      <c r="AO243" s="68"/>
      <c r="AP243" s="68"/>
      <c r="AQ243" s="68"/>
      <c r="AR243" s="68"/>
      <c r="AS243" s="68"/>
      <c r="AT243" s="68"/>
      <c r="AU243" s="68"/>
      <c r="AV243" s="68"/>
      <c r="AW243" s="68"/>
      <c r="AX243" s="68"/>
      <c r="AY243" s="68"/>
      <c r="AZ243" s="68"/>
      <c r="BA243" s="68"/>
      <c r="BB243" s="68"/>
      <c r="BC243" s="68"/>
      <c r="BD243" s="68"/>
      <c r="BE243" s="68"/>
      <c r="BF243" s="68"/>
      <c r="BG243" s="68"/>
      <c r="BH243" s="68"/>
    </row>
    <row r="244" spans="1:60" x14ac:dyDescent="0.25">
      <c r="A244" s="68"/>
      <c r="J244" s="68"/>
      <c r="K244" s="68"/>
      <c r="L244" s="68"/>
      <c r="M244" s="68"/>
      <c r="N244" s="68"/>
      <c r="O244" s="68"/>
      <c r="P244" s="68"/>
      <c r="Q244" s="68"/>
      <c r="R244" s="68"/>
      <c r="S244" s="68"/>
      <c r="T244" s="68"/>
      <c r="U244" s="68"/>
      <c r="V244" s="68"/>
      <c r="W244" s="68"/>
      <c r="X244" s="68"/>
      <c r="Y244" s="68"/>
      <c r="Z244" s="68"/>
      <c r="AA244" s="68"/>
      <c r="AB244" s="68"/>
      <c r="AC244" s="68"/>
      <c r="AD244" s="68"/>
      <c r="AE244" s="68"/>
      <c r="AF244" s="68"/>
      <c r="AG244" s="68"/>
      <c r="AH244" s="68"/>
      <c r="AI244" s="68"/>
      <c r="AJ244" s="68"/>
      <c r="AK244" s="68"/>
      <c r="AL244" s="68"/>
      <c r="AM244" s="68"/>
      <c r="AN244" s="68"/>
      <c r="AO244" s="68"/>
      <c r="AP244" s="68"/>
      <c r="AQ244" s="68"/>
      <c r="AR244" s="68"/>
      <c r="AS244" s="68"/>
      <c r="AT244" s="68"/>
      <c r="AU244" s="68"/>
      <c r="AV244" s="68"/>
      <c r="AW244" s="68"/>
      <c r="AX244" s="68"/>
      <c r="AY244" s="68"/>
      <c r="AZ244" s="68"/>
      <c r="BA244" s="68"/>
      <c r="BB244" s="68"/>
      <c r="BC244" s="68"/>
      <c r="BD244" s="68"/>
      <c r="BE244" s="68"/>
      <c r="BF244" s="68"/>
      <c r="BG244" s="68"/>
      <c r="BH244" s="68"/>
    </row>
    <row r="245" spans="1:60" x14ac:dyDescent="0.25">
      <c r="A245" s="68"/>
    </row>
    <row r="246" spans="1:60" x14ac:dyDescent="0.25">
      <c r="A246" s="68"/>
    </row>
    <row r="247" spans="1:60" x14ac:dyDescent="0.25">
      <c r="A247" s="68"/>
    </row>
    <row r="248" spans="1:60" x14ac:dyDescent="0.25">
      <c r="A248" s="68"/>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8"/>
      <c r="B1" s="420" t="s">
        <v>55</v>
      </c>
      <c r="C1" s="420"/>
      <c r="D1" s="420"/>
      <c r="E1" s="68"/>
      <c r="F1" s="68"/>
      <c r="G1" s="68"/>
      <c r="H1" s="68"/>
      <c r="I1" s="68"/>
      <c r="J1" s="68"/>
      <c r="K1" s="68"/>
      <c r="L1" s="68"/>
      <c r="M1" s="68"/>
      <c r="N1" s="68"/>
      <c r="O1" s="68"/>
      <c r="P1" s="68"/>
      <c r="Q1" s="68"/>
      <c r="R1" s="68"/>
      <c r="S1" s="68"/>
      <c r="T1" s="68"/>
      <c r="U1" s="68"/>
      <c r="V1" s="68"/>
      <c r="W1" s="68"/>
      <c r="X1" s="68"/>
      <c r="Y1" s="68"/>
      <c r="Z1" s="68"/>
      <c r="AA1" s="68"/>
      <c r="AB1" s="68"/>
      <c r="AC1" s="68"/>
      <c r="AD1" s="68"/>
      <c r="AE1" s="68"/>
    </row>
    <row r="2" spans="1:37" x14ac:dyDescent="0.25">
      <c r="A2" s="68"/>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row>
    <row r="3" spans="1:37" ht="25.5" x14ac:dyDescent="0.25">
      <c r="A3" s="68"/>
      <c r="B3" s="11"/>
      <c r="C3" s="12" t="s">
        <v>52</v>
      </c>
      <c r="D3" s="12" t="s">
        <v>4</v>
      </c>
      <c r="E3" s="68"/>
      <c r="F3" s="68"/>
      <c r="G3" s="68"/>
      <c r="H3" s="68"/>
      <c r="I3" s="68"/>
      <c r="J3" s="68"/>
      <c r="K3" s="68"/>
      <c r="L3" s="68"/>
      <c r="M3" s="68"/>
      <c r="N3" s="68"/>
      <c r="O3" s="68"/>
      <c r="P3" s="68"/>
      <c r="Q3" s="68"/>
      <c r="R3" s="68"/>
      <c r="S3" s="68"/>
      <c r="T3" s="68"/>
      <c r="U3" s="68"/>
      <c r="V3" s="68"/>
      <c r="W3" s="68"/>
      <c r="X3" s="68"/>
      <c r="Y3" s="68"/>
      <c r="Z3" s="68"/>
      <c r="AA3" s="68"/>
      <c r="AB3" s="68"/>
      <c r="AC3" s="68"/>
      <c r="AD3" s="68"/>
      <c r="AE3" s="68"/>
    </row>
    <row r="4" spans="1:37" ht="51" x14ac:dyDescent="0.25">
      <c r="A4" s="68"/>
      <c r="B4" s="13" t="s">
        <v>51</v>
      </c>
      <c r="C4" s="14" t="s">
        <v>97</v>
      </c>
      <c r="D4" s="15">
        <v>0.2</v>
      </c>
      <c r="E4" s="68"/>
      <c r="F4" s="68"/>
      <c r="G4" s="68"/>
      <c r="H4" s="68"/>
      <c r="I4" s="68"/>
      <c r="J4" s="68"/>
      <c r="K4" s="68"/>
      <c r="L4" s="68"/>
      <c r="M4" s="68"/>
      <c r="N4" s="68"/>
      <c r="O4" s="68"/>
      <c r="P4" s="68"/>
      <c r="Q4" s="68"/>
      <c r="R4" s="68"/>
      <c r="S4" s="68"/>
      <c r="T4" s="68"/>
      <c r="U4" s="68"/>
      <c r="V4" s="68"/>
      <c r="W4" s="68"/>
      <c r="X4" s="68"/>
      <c r="Y4" s="68"/>
      <c r="Z4" s="68"/>
      <c r="AA4" s="68"/>
      <c r="AB4" s="68"/>
      <c r="AC4" s="68"/>
      <c r="AD4" s="68"/>
      <c r="AE4" s="68"/>
    </row>
    <row r="5" spans="1:37" ht="51" x14ac:dyDescent="0.25">
      <c r="A5" s="68"/>
      <c r="B5" s="16" t="s">
        <v>53</v>
      </c>
      <c r="C5" s="17" t="s">
        <v>98</v>
      </c>
      <c r="D5" s="18">
        <v>0.4</v>
      </c>
      <c r="E5" s="68"/>
      <c r="F5" s="68"/>
      <c r="G5" s="68"/>
      <c r="H5" s="68"/>
      <c r="I5" s="68"/>
      <c r="J5" s="68"/>
      <c r="K5" s="68"/>
      <c r="L5" s="68"/>
      <c r="M5" s="68"/>
      <c r="N5" s="68"/>
      <c r="O5" s="68"/>
      <c r="P5" s="68"/>
      <c r="Q5" s="68"/>
      <c r="R5" s="68"/>
      <c r="S5" s="68"/>
      <c r="T5" s="68"/>
      <c r="U5" s="68"/>
      <c r="V5" s="68"/>
      <c r="W5" s="68"/>
      <c r="X5" s="68"/>
      <c r="Y5" s="68"/>
      <c r="Z5" s="68"/>
      <c r="AA5" s="68"/>
      <c r="AB5" s="68"/>
      <c r="AC5" s="68"/>
      <c r="AD5" s="68"/>
      <c r="AE5" s="68"/>
    </row>
    <row r="6" spans="1:37" ht="51" x14ac:dyDescent="0.25">
      <c r="A6" s="68"/>
      <c r="B6" s="19" t="s">
        <v>102</v>
      </c>
      <c r="C6" s="17" t="s">
        <v>99</v>
      </c>
      <c r="D6" s="18">
        <v>0.6</v>
      </c>
      <c r="E6" s="68"/>
      <c r="F6" s="68"/>
      <c r="G6" s="68"/>
      <c r="H6" s="68"/>
      <c r="I6" s="68"/>
      <c r="J6" s="68"/>
      <c r="K6" s="68"/>
      <c r="L6" s="68"/>
      <c r="M6" s="68"/>
      <c r="N6" s="68"/>
      <c r="O6" s="68"/>
      <c r="P6" s="68"/>
      <c r="Q6" s="68"/>
      <c r="R6" s="68"/>
      <c r="S6" s="68"/>
      <c r="T6" s="68"/>
      <c r="U6" s="68"/>
      <c r="V6" s="68"/>
      <c r="W6" s="68"/>
      <c r="X6" s="68"/>
      <c r="Y6" s="68"/>
      <c r="Z6" s="68"/>
      <c r="AA6" s="68"/>
      <c r="AB6" s="68"/>
      <c r="AC6" s="68"/>
      <c r="AD6" s="68"/>
      <c r="AE6" s="68"/>
    </row>
    <row r="7" spans="1:37" ht="76.5" x14ac:dyDescent="0.25">
      <c r="A7" s="68"/>
      <c r="B7" s="20" t="s">
        <v>6</v>
      </c>
      <c r="C7" s="17" t="s">
        <v>100</v>
      </c>
      <c r="D7" s="18">
        <v>0.8</v>
      </c>
      <c r="E7" s="68"/>
      <c r="F7" s="68"/>
      <c r="G7" s="68"/>
      <c r="H7" s="68"/>
      <c r="I7" s="68"/>
      <c r="J7" s="68"/>
      <c r="K7" s="68"/>
      <c r="L7" s="68"/>
      <c r="M7" s="68"/>
      <c r="N7" s="68"/>
      <c r="O7" s="68"/>
      <c r="P7" s="68"/>
      <c r="Q7" s="68"/>
      <c r="R7" s="68"/>
      <c r="S7" s="68"/>
      <c r="T7" s="68"/>
      <c r="U7" s="68"/>
      <c r="V7" s="68"/>
      <c r="W7" s="68"/>
      <c r="X7" s="68"/>
      <c r="Y7" s="68"/>
      <c r="Z7" s="68"/>
      <c r="AA7" s="68"/>
      <c r="AB7" s="68"/>
      <c r="AC7" s="68"/>
      <c r="AD7" s="68"/>
      <c r="AE7" s="68"/>
    </row>
    <row r="8" spans="1:37" ht="51" x14ac:dyDescent="0.25">
      <c r="A8" s="68"/>
      <c r="B8" s="21" t="s">
        <v>54</v>
      </c>
      <c r="C8" s="17" t="s">
        <v>101</v>
      </c>
      <c r="D8" s="18">
        <v>1</v>
      </c>
      <c r="E8" s="68"/>
      <c r="F8" s="68"/>
      <c r="G8" s="68"/>
      <c r="H8" s="68"/>
      <c r="I8" s="68"/>
      <c r="J8" s="68"/>
      <c r="K8" s="68"/>
      <c r="L8" s="68"/>
      <c r="M8" s="68"/>
      <c r="N8" s="68"/>
      <c r="O8" s="68"/>
      <c r="P8" s="68"/>
      <c r="Q8" s="68"/>
      <c r="R8" s="68"/>
      <c r="S8" s="68"/>
      <c r="T8" s="68"/>
      <c r="U8" s="68"/>
      <c r="V8" s="68"/>
      <c r="W8" s="68"/>
      <c r="X8" s="68"/>
      <c r="Y8" s="68"/>
      <c r="Z8" s="68"/>
      <c r="AA8" s="68"/>
      <c r="AB8" s="68"/>
      <c r="AC8" s="68"/>
      <c r="AD8" s="68"/>
      <c r="AE8" s="68"/>
    </row>
    <row r="9" spans="1:37" x14ac:dyDescent="0.25">
      <c r="A9" s="68"/>
      <c r="B9" s="90"/>
      <c r="C9" s="90"/>
      <c r="D9" s="90"/>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ht="16.5" x14ac:dyDescent="0.25">
      <c r="A10" s="68"/>
      <c r="B10" s="91"/>
      <c r="C10" s="90"/>
      <c r="D10" s="90"/>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row>
    <row r="11" spans="1:37" x14ac:dyDescent="0.25">
      <c r="A11" s="68"/>
      <c r="B11" s="90"/>
      <c r="C11" s="90"/>
      <c r="D11" s="90"/>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row>
    <row r="12" spans="1:37" x14ac:dyDescent="0.25">
      <c r="A12" s="68"/>
      <c r="B12" s="90"/>
      <c r="C12" s="90"/>
      <c r="D12" s="90"/>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row>
    <row r="13" spans="1:37" x14ac:dyDescent="0.25">
      <c r="A13" s="68"/>
      <c r="B13" s="90"/>
      <c r="C13" s="90"/>
      <c r="D13" s="90"/>
      <c r="E13" s="68"/>
      <c r="F13" s="68"/>
      <c r="G13" s="68"/>
      <c r="H13" s="68"/>
      <c r="I13" s="68"/>
      <c r="J13" s="68"/>
      <c r="K13" s="68"/>
      <c r="L13" s="68"/>
      <c r="M13" s="68"/>
      <c r="N13" s="68"/>
      <c r="O13" s="68"/>
      <c r="P13" s="68"/>
      <c r="Q13" s="68"/>
      <c r="R13" s="68"/>
      <c r="S13" s="68"/>
      <c r="T13" s="68"/>
      <c r="U13" s="68"/>
      <c r="V13" s="68"/>
      <c r="W13" s="68"/>
      <c r="X13" s="68"/>
      <c r="Y13" s="68"/>
      <c r="Z13" s="68"/>
      <c r="AA13" s="68"/>
      <c r="AB13" s="68"/>
      <c r="AC13" s="68"/>
      <c r="AD13" s="68"/>
      <c r="AE13" s="68"/>
      <c r="AF13" s="68"/>
      <c r="AG13" s="68"/>
      <c r="AH13" s="68"/>
      <c r="AI13" s="68"/>
      <c r="AJ13" s="68"/>
      <c r="AK13" s="68"/>
    </row>
    <row r="14" spans="1:37" x14ac:dyDescent="0.25">
      <c r="A14" s="68"/>
      <c r="B14" s="90"/>
      <c r="C14" s="90"/>
      <c r="D14" s="90"/>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row>
    <row r="15" spans="1:37" x14ac:dyDescent="0.25">
      <c r="A15" s="68"/>
      <c r="B15" s="90"/>
      <c r="C15" s="90"/>
      <c r="D15" s="90"/>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row>
    <row r="16" spans="1:37" x14ac:dyDescent="0.25">
      <c r="A16" s="68"/>
      <c r="B16" s="90"/>
      <c r="C16" s="90"/>
      <c r="D16" s="90"/>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row>
    <row r="17" spans="1:37" x14ac:dyDescent="0.25">
      <c r="A17" s="68"/>
      <c r="B17" s="90"/>
      <c r="C17" s="90"/>
      <c r="D17" s="90"/>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row>
    <row r="18" spans="1:37" x14ac:dyDescent="0.25">
      <c r="A18" s="68"/>
      <c r="B18" s="90"/>
      <c r="C18" s="90"/>
      <c r="D18" s="90"/>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row>
    <row r="19" spans="1:37" x14ac:dyDescent="0.2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x14ac:dyDescent="0.25">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x14ac:dyDescent="0.25">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x14ac:dyDescent="0.25">
      <c r="A22" s="68"/>
      <c r="B22" s="68"/>
      <c r="C22" s="68"/>
      <c r="D22" s="68"/>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8"/>
      <c r="AH22" s="68"/>
      <c r="AI22" s="68"/>
      <c r="AJ22" s="68"/>
      <c r="AK22" s="68"/>
    </row>
    <row r="23" spans="1:37" x14ac:dyDescent="0.25">
      <c r="A23" s="68"/>
      <c r="B23" s="68"/>
      <c r="C23" s="68"/>
      <c r="D23" s="68"/>
      <c r="E23" s="68"/>
      <c r="F23" s="68"/>
      <c r="G23" s="68"/>
      <c r="H23" s="68"/>
      <c r="I23" s="68"/>
      <c r="J23" s="68"/>
      <c r="K23" s="68"/>
      <c r="L23" s="68"/>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row>
    <row r="24" spans="1:37" x14ac:dyDescent="0.25">
      <c r="A24" s="68"/>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68"/>
      <c r="AI24" s="68"/>
      <c r="AJ24" s="68"/>
      <c r="AK24" s="68"/>
    </row>
    <row r="25" spans="1:37" x14ac:dyDescent="0.25">
      <c r="A25" s="68"/>
      <c r="B25" s="68"/>
      <c r="C25" s="68"/>
      <c r="D25" s="68"/>
      <c r="E25" s="68"/>
      <c r="F25" s="68"/>
      <c r="G25" s="68"/>
      <c r="H25" s="68"/>
      <c r="I25" s="68"/>
      <c r="J25" s="68"/>
      <c r="K25" s="68"/>
      <c r="L25" s="68"/>
      <c r="M25" s="68"/>
      <c r="N25" s="68"/>
      <c r="O25" s="68"/>
      <c r="P25" s="68"/>
      <c r="Q25" s="68"/>
      <c r="R25" s="68"/>
      <c r="S25" s="68"/>
      <c r="T25" s="68"/>
      <c r="U25" s="68"/>
      <c r="V25" s="68"/>
      <c r="W25" s="68"/>
      <c r="X25" s="68"/>
      <c r="Y25" s="68"/>
      <c r="Z25" s="68"/>
      <c r="AA25" s="68"/>
      <c r="AB25" s="68"/>
      <c r="AC25" s="68"/>
      <c r="AD25" s="68"/>
      <c r="AE25" s="68"/>
      <c r="AF25" s="68"/>
      <c r="AG25" s="68"/>
      <c r="AH25" s="68"/>
      <c r="AI25" s="68"/>
      <c r="AJ25" s="68"/>
      <c r="AK25" s="68"/>
    </row>
    <row r="26" spans="1:37" x14ac:dyDescent="0.25">
      <c r="A26" s="68"/>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row>
    <row r="27" spans="1:37" x14ac:dyDescent="0.25">
      <c r="A27" s="68"/>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row>
    <row r="28" spans="1:37" x14ac:dyDescent="0.25">
      <c r="A28" s="68"/>
      <c r="B28" s="6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row>
    <row r="29" spans="1:37" x14ac:dyDescent="0.25">
      <c r="A29" s="68"/>
      <c r="B29" s="68"/>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row>
    <row r="30" spans="1:37" x14ac:dyDescent="0.25">
      <c r="A30" s="68"/>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row>
    <row r="31" spans="1:37" x14ac:dyDescent="0.25">
      <c r="A31" s="68"/>
      <c r="B31" s="68"/>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row>
    <row r="32" spans="1:37" x14ac:dyDescent="0.25">
      <c r="A32" s="68"/>
      <c r="B32" s="68"/>
      <c r="C32" s="68"/>
      <c r="D32" s="68"/>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row>
    <row r="33" spans="1:31" x14ac:dyDescent="0.25">
      <c r="A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68"/>
    </row>
    <row r="34" spans="1:31" x14ac:dyDescent="0.25">
      <c r="A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row>
    <row r="35" spans="1:31" x14ac:dyDescent="0.25">
      <c r="A35" s="68"/>
    </row>
    <row r="36" spans="1:31" x14ac:dyDescent="0.25">
      <c r="A36" s="68"/>
    </row>
    <row r="37" spans="1:31" x14ac:dyDescent="0.25">
      <c r="A37" s="68"/>
    </row>
    <row r="38" spans="1:31" x14ac:dyDescent="0.25">
      <c r="A38" s="68"/>
    </row>
    <row r="39" spans="1:31" x14ac:dyDescent="0.25">
      <c r="A39" s="68"/>
    </row>
    <row r="40" spans="1:31" x14ac:dyDescent="0.25">
      <c r="A40" s="68"/>
    </row>
    <row r="41" spans="1:31" x14ac:dyDescent="0.25">
      <c r="A41" s="68"/>
    </row>
    <row r="42" spans="1:31" x14ac:dyDescent="0.25">
      <c r="A42" s="68"/>
    </row>
    <row r="43" spans="1:31" x14ac:dyDescent="0.25">
      <c r="A43" s="68"/>
    </row>
    <row r="44" spans="1:31" x14ac:dyDescent="0.25">
      <c r="A44" s="68"/>
    </row>
    <row r="45" spans="1:31" x14ac:dyDescent="0.25">
      <c r="A45" s="68"/>
    </row>
    <row r="46" spans="1:31" x14ac:dyDescent="0.25">
      <c r="A46" s="68"/>
    </row>
    <row r="47" spans="1:31" x14ac:dyDescent="0.25">
      <c r="A47" s="68"/>
    </row>
    <row r="48" spans="1:31" x14ac:dyDescent="0.25">
      <c r="A48" s="68"/>
    </row>
    <row r="49" spans="1:1" x14ac:dyDescent="0.25">
      <c r="A49" s="68"/>
    </row>
    <row r="50" spans="1:1" x14ac:dyDescent="0.25">
      <c r="A50" s="68"/>
    </row>
    <row r="51" spans="1:1" x14ac:dyDescent="0.25">
      <c r="A51" s="68"/>
    </row>
    <row r="52" spans="1:1" x14ac:dyDescent="0.25">
      <c r="A52" s="68"/>
    </row>
    <row r="53" spans="1:1" x14ac:dyDescent="0.25">
      <c r="A53" s="68"/>
    </row>
    <row r="54" spans="1:1" x14ac:dyDescent="0.25">
      <c r="A54" s="68"/>
    </row>
    <row r="55" spans="1:1" x14ac:dyDescent="0.25">
      <c r="A55" s="68"/>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C15" sqref="C15"/>
    </sheetView>
  </sheetViews>
  <sheetFormatPr baseColWidth="10" defaultColWidth="11.42578125" defaultRowHeight="15" x14ac:dyDescent="0.25"/>
  <cols>
    <col min="1" max="1" width="11.42578125" style="22"/>
    <col min="2" max="2" width="40.42578125" style="22" customWidth="1"/>
    <col min="3" max="3" width="74.85546875" style="22" customWidth="1"/>
    <col min="4" max="4" width="135" style="22" bestFit="1" customWidth="1"/>
    <col min="5" max="5" width="137.85546875" style="22" customWidth="1"/>
    <col min="6" max="16384" width="11.42578125" style="22"/>
  </cols>
  <sheetData>
    <row r="1" spans="1:21" ht="33.75" x14ac:dyDescent="0.25">
      <c r="A1" s="90"/>
      <c r="B1" s="421" t="s">
        <v>62</v>
      </c>
      <c r="C1" s="421"/>
      <c r="D1" s="421"/>
      <c r="E1" s="90"/>
      <c r="F1" s="90"/>
      <c r="G1" s="90"/>
      <c r="H1" s="90"/>
      <c r="I1" s="90"/>
      <c r="J1" s="90"/>
      <c r="K1" s="90"/>
      <c r="L1" s="90"/>
      <c r="M1" s="90"/>
      <c r="N1" s="90"/>
      <c r="O1" s="90"/>
      <c r="P1" s="90"/>
      <c r="Q1" s="90"/>
      <c r="R1" s="90"/>
      <c r="S1" s="90"/>
      <c r="T1" s="90"/>
      <c r="U1" s="90"/>
    </row>
    <row r="2" spans="1:21" x14ac:dyDescent="0.25">
      <c r="A2" s="90"/>
      <c r="B2" s="90"/>
      <c r="C2" s="90"/>
      <c r="D2" s="90"/>
      <c r="E2" s="90"/>
      <c r="F2" s="90"/>
      <c r="G2" s="90"/>
      <c r="H2" s="90"/>
      <c r="I2" s="90"/>
      <c r="J2" s="90"/>
      <c r="K2" s="90"/>
      <c r="L2" s="90"/>
      <c r="M2" s="90"/>
      <c r="N2" s="90"/>
      <c r="O2" s="90"/>
      <c r="P2" s="90"/>
      <c r="Q2" s="90"/>
      <c r="R2" s="90"/>
      <c r="S2" s="90"/>
      <c r="T2" s="90"/>
      <c r="U2" s="90"/>
    </row>
    <row r="3" spans="1:21" ht="30" x14ac:dyDescent="0.25">
      <c r="A3" s="90"/>
      <c r="B3" s="89"/>
      <c r="C3" s="133" t="s">
        <v>56</v>
      </c>
      <c r="D3" s="133" t="s">
        <v>57</v>
      </c>
      <c r="E3" s="90"/>
      <c r="F3" s="90"/>
      <c r="G3" s="90"/>
      <c r="H3" s="90"/>
      <c r="I3" s="90"/>
      <c r="J3" s="90"/>
      <c r="K3" s="90"/>
      <c r="L3" s="90"/>
      <c r="M3" s="90"/>
      <c r="N3" s="90"/>
      <c r="O3" s="90"/>
      <c r="P3" s="90"/>
      <c r="Q3" s="90"/>
      <c r="R3" s="90"/>
      <c r="S3" s="90"/>
      <c r="T3" s="90"/>
      <c r="U3" s="90"/>
    </row>
    <row r="4" spans="1:21" ht="33.75" x14ac:dyDescent="0.25">
      <c r="A4" s="90" t="s">
        <v>82</v>
      </c>
      <c r="B4" s="134" t="s">
        <v>96</v>
      </c>
      <c r="C4" s="135" t="s">
        <v>205</v>
      </c>
      <c r="D4" s="136" t="s">
        <v>92</v>
      </c>
      <c r="E4" s="90"/>
      <c r="F4" s="90"/>
      <c r="G4" s="90"/>
      <c r="H4" s="90"/>
      <c r="I4" s="90"/>
      <c r="J4" s="90"/>
      <c r="K4" s="90"/>
      <c r="L4" s="90"/>
      <c r="M4" s="90"/>
      <c r="N4" s="90"/>
      <c r="O4" s="90"/>
      <c r="P4" s="90"/>
      <c r="Q4" s="90"/>
      <c r="R4" s="90"/>
      <c r="S4" s="90"/>
      <c r="T4" s="90"/>
      <c r="U4" s="90"/>
    </row>
    <row r="5" spans="1:21" ht="67.5" x14ac:dyDescent="0.25">
      <c r="A5" s="90" t="s">
        <v>83</v>
      </c>
      <c r="B5" s="137" t="s">
        <v>58</v>
      </c>
      <c r="C5" s="138" t="s">
        <v>206</v>
      </c>
      <c r="D5" s="139" t="s">
        <v>93</v>
      </c>
      <c r="E5" s="90"/>
      <c r="F5" s="90"/>
      <c r="G5" s="90"/>
      <c r="H5" s="90"/>
      <c r="I5" s="90"/>
      <c r="J5" s="90"/>
      <c r="K5" s="90"/>
      <c r="L5" s="90"/>
      <c r="M5" s="90"/>
      <c r="N5" s="90"/>
      <c r="O5" s="90"/>
      <c r="P5" s="90"/>
      <c r="Q5" s="90"/>
      <c r="R5" s="90"/>
      <c r="S5" s="90"/>
      <c r="T5" s="90"/>
      <c r="U5" s="90"/>
    </row>
    <row r="6" spans="1:21" ht="67.5" x14ac:dyDescent="0.25">
      <c r="A6" s="90" t="s">
        <v>80</v>
      </c>
      <c r="B6" s="140" t="s">
        <v>59</v>
      </c>
      <c r="C6" s="138" t="s">
        <v>210</v>
      </c>
      <c r="D6" s="139" t="s">
        <v>95</v>
      </c>
      <c r="E6" s="90"/>
      <c r="F6" s="90"/>
      <c r="G6" s="90"/>
      <c r="H6" s="90"/>
      <c r="I6" s="90"/>
      <c r="J6" s="90"/>
      <c r="K6" s="90"/>
      <c r="L6" s="90"/>
      <c r="M6" s="90"/>
      <c r="N6" s="90"/>
      <c r="O6" s="90"/>
      <c r="P6" s="90"/>
      <c r="Q6" s="90"/>
      <c r="R6" s="90"/>
      <c r="S6" s="90"/>
      <c r="T6" s="90"/>
      <c r="U6" s="90"/>
    </row>
    <row r="7" spans="1:21" ht="101.25" x14ac:dyDescent="0.25">
      <c r="A7" s="90" t="s">
        <v>7</v>
      </c>
      <c r="B7" s="141" t="s">
        <v>60</v>
      </c>
      <c r="C7" s="138" t="s">
        <v>211</v>
      </c>
      <c r="D7" s="139" t="s">
        <v>94</v>
      </c>
      <c r="E7" s="90"/>
      <c r="F7" s="90"/>
      <c r="G7" s="90"/>
      <c r="H7" s="90"/>
      <c r="I7" s="90"/>
      <c r="J7" s="90"/>
      <c r="K7" s="90"/>
      <c r="L7" s="90"/>
      <c r="M7" s="90"/>
      <c r="N7" s="90"/>
      <c r="O7" s="90"/>
      <c r="P7" s="90"/>
      <c r="Q7" s="90"/>
      <c r="R7" s="90"/>
      <c r="S7" s="90"/>
      <c r="T7" s="90"/>
      <c r="U7" s="90"/>
    </row>
    <row r="8" spans="1:21" ht="67.5" x14ac:dyDescent="0.25">
      <c r="A8" s="90" t="s">
        <v>84</v>
      </c>
      <c r="B8" s="142" t="s">
        <v>61</v>
      </c>
      <c r="C8" s="138" t="s">
        <v>207</v>
      </c>
      <c r="D8" s="139" t="s">
        <v>113</v>
      </c>
      <c r="E8" s="90"/>
      <c r="F8" s="90"/>
      <c r="G8" s="90"/>
      <c r="H8" s="90"/>
      <c r="I8" s="90"/>
      <c r="J8" s="90"/>
      <c r="K8" s="90"/>
      <c r="L8" s="90"/>
      <c r="M8" s="90"/>
      <c r="N8" s="90"/>
      <c r="O8" s="90"/>
      <c r="P8" s="90"/>
      <c r="Q8" s="90"/>
      <c r="R8" s="90"/>
      <c r="S8" s="90"/>
      <c r="T8" s="90"/>
      <c r="U8" s="90"/>
    </row>
    <row r="9" spans="1:21" s="23" customFormat="1" ht="20.25" x14ac:dyDescent="0.25">
      <c r="A9" s="88"/>
      <c r="B9" s="88"/>
      <c r="C9" s="148"/>
      <c r="D9" s="148"/>
      <c r="E9" s="88"/>
      <c r="F9" s="88"/>
      <c r="G9" s="88"/>
      <c r="H9" s="88"/>
      <c r="I9" s="88"/>
      <c r="J9" s="88"/>
      <c r="K9" s="88"/>
      <c r="L9" s="88"/>
      <c r="M9" s="88"/>
      <c r="N9" s="88"/>
      <c r="O9" s="88"/>
      <c r="P9" s="88"/>
      <c r="Q9" s="88"/>
      <c r="R9" s="88"/>
      <c r="S9" s="88"/>
      <c r="T9" s="88"/>
      <c r="U9" s="88"/>
    </row>
    <row r="10" spans="1:21" s="23" customFormat="1" ht="16.5" x14ac:dyDescent="0.25">
      <c r="A10" s="88"/>
      <c r="B10" s="149"/>
      <c r="C10" s="149"/>
      <c r="D10" s="149"/>
      <c r="E10" s="88"/>
      <c r="F10" s="88"/>
      <c r="G10" s="88"/>
      <c r="H10" s="88"/>
      <c r="I10" s="88"/>
      <c r="J10" s="88"/>
      <c r="K10" s="88"/>
      <c r="L10" s="88"/>
      <c r="M10" s="88"/>
      <c r="N10" s="88"/>
      <c r="O10" s="88"/>
      <c r="P10" s="88"/>
      <c r="Q10" s="88"/>
      <c r="R10" s="88"/>
      <c r="S10" s="88"/>
      <c r="T10" s="88"/>
      <c r="U10" s="88"/>
    </row>
    <row r="11" spans="1:21" s="23" customFormat="1" x14ac:dyDescent="0.25">
      <c r="A11" s="88"/>
      <c r="B11" s="88" t="s">
        <v>90</v>
      </c>
      <c r="C11" s="88" t="s">
        <v>209</v>
      </c>
      <c r="D11" s="88" t="s">
        <v>143</v>
      </c>
      <c r="E11" s="88"/>
      <c r="F11" s="88"/>
      <c r="G11" s="88"/>
      <c r="H11" s="88"/>
      <c r="I11" s="88"/>
      <c r="J11" s="88"/>
      <c r="K11" s="88"/>
      <c r="L11" s="88"/>
      <c r="M11" s="88"/>
      <c r="N11" s="88"/>
      <c r="O11" s="88"/>
      <c r="P11" s="88"/>
      <c r="Q11" s="88"/>
      <c r="R11" s="88"/>
      <c r="S11" s="88"/>
      <c r="T11" s="88"/>
      <c r="U11" s="88"/>
    </row>
    <row r="12" spans="1:21" s="23" customFormat="1" x14ac:dyDescent="0.25">
      <c r="A12" s="88"/>
      <c r="B12" s="88" t="s">
        <v>88</v>
      </c>
      <c r="C12" s="88" t="s">
        <v>208</v>
      </c>
      <c r="D12" s="88" t="s">
        <v>144</v>
      </c>
      <c r="E12" s="88"/>
      <c r="F12" s="88"/>
      <c r="G12" s="88"/>
      <c r="H12" s="88"/>
      <c r="I12" s="88"/>
      <c r="J12" s="88"/>
      <c r="K12" s="88"/>
      <c r="L12" s="88"/>
      <c r="M12" s="88"/>
      <c r="N12" s="88"/>
      <c r="O12" s="88"/>
      <c r="P12" s="88"/>
      <c r="Q12" s="88"/>
      <c r="R12" s="88"/>
      <c r="S12" s="88"/>
      <c r="T12" s="88"/>
      <c r="U12" s="88"/>
    </row>
    <row r="13" spans="1:21" s="23" customFormat="1" x14ac:dyDescent="0.25">
      <c r="A13" s="88"/>
      <c r="B13" s="88"/>
      <c r="C13" s="88" t="s">
        <v>212</v>
      </c>
      <c r="D13" s="88" t="s">
        <v>145</v>
      </c>
      <c r="E13" s="88"/>
      <c r="F13" s="88"/>
      <c r="G13" s="88"/>
      <c r="H13" s="88"/>
      <c r="I13" s="88"/>
      <c r="J13" s="88"/>
      <c r="K13" s="88"/>
      <c r="L13" s="88"/>
      <c r="M13" s="88"/>
      <c r="N13" s="88"/>
      <c r="O13" s="88"/>
      <c r="P13" s="88"/>
      <c r="Q13" s="88"/>
      <c r="R13" s="88"/>
      <c r="S13" s="88"/>
      <c r="T13" s="88"/>
      <c r="U13" s="88"/>
    </row>
    <row r="14" spans="1:21" s="23" customFormat="1" x14ac:dyDescent="0.25">
      <c r="A14" s="88"/>
      <c r="B14" s="88"/>
      <c r="C14" s="88" t="s">
        <v>214</v>
      </c>
      <c r="D14" s="88" t="s">
        <v>146</v>
      </c>
      <c r="E14" s="88"/>
      <c r="F14" s="88"/>
      <c r="G14" s="88"/>
      <c r="H14" s="88"/>
      <c r="I14" s="88"/>
      <c r="J14" s="88"/>
      <c r="K14" s="88"/>
      <c r="L14" s="88"/>
      <c r="M14" s="88"/>
      <c r="N14" s="88"/>
      <c r="O14" s="88"/>
      <c r="P14" s="88"/>
      <c r="Q14" s="88"/>
      <c r="R14" s="88"/>
      <c r="S14" s="88"/>
      <c r="T14" s="88"/>
      <c r="U14" s="88"/>
    </row>
    <row r="15" spans="1:21" s="23" customFormat="1" x14ac:dyDescent="0.25">
      <c r="A15" s="88"/>
      <c r="B15" s="88"/>
      <c r="C15" s="88" t="s">
        <v>213</v>
      </c>
      <c r="D15" s="88" t="s">
        <v>147</v>
      </c>
      <c r="E15" s="88"/>
      <c r="F15" s="88"/>
      <c r="G15" s="88"/>
      <c r="H15" s="88"/>
      <c r="I15" s="88"/>
      <c r="J15" s="88"/>
      <c r="K15" s="88"/>
      <c r="L15" s="88"/>
      <c r="M15" s="88"/>
      <c r="N15" s="88"/>
      <c r="O15" s="88"/>
      <c r="P15" s="88"/>
      <c r="Q15" s="88"/>
      <c r="R15" s="88"/>
      <c r="S15" s="88"/>
      <c r="T15" s="88"/>
      <c r="U15" s="88"/>
    </row>
    <row r="16" spans="1:21" s="23" customFormat="1" x14ac:dyDescent="0.25">
      <c r="A16" s="88"/>
      <c r="B16" s="88"/>
      <c r="C16" s="88"/>
      <c r="D16" s="88"/>
      <c r="E16" s="88"/>
      <c r="F16" s="88"/>
      <c r="G16" s="88"/>
      <c r="H16" s="88"/>
      <c r="I16" s="88"/>
      <c r="J16" s="88"/>
      <c r="K16" s="88"/>
      <c r="L16" s="88"/>
      <c r="M16" s="88"/>
      <c r="N16" s="88"/>
      <c r="O16" s="88"/>
    </row>
    <row r="17" spans="1:15" s="23" customFormat="1" x14ac:dyDescent="0.25">
      <c r="A17" s="88"/>
      <c r="B17" s="88"/>
      <c r="C17" s="88"/>
      <c r="D17" s="88"/>
      <c r="E17" s="88"/>
      <c r="F17" s="88"/>
      <c r="G17" s="88"/>
      <c r="H17" s="88"/>
      <c r="I17" s="88"/>
      <c r="J17" s="88"/>
      <c r="K17" s="88"/>
      <c r="L17" s="88"/>
      <c r="M17" s="88"/>
      <c r="N17" s="88"/>
      <c r="O17" s="88"/>
    </row>
    <row r="18" spans="1:15" s="23" customFormat="1" x14ac:dyDescent="0.25">
      <c r="A18" s="88"/>
      <c r="B18" s="88"/>
      <c r="C18" s="88"/>
      <c r="D18" s="88"/>
      <c r="E18" s="88"/>
      <c r="F18" s="88"/>
      <c r="G18" s="88"/>
      <c r="H18" s="88"/>
      <c r="I18" s="88"/>
      <c r="J18" s="88"/>
      <c r="K18" s="88"/>
      <c r="L18" s="88"/>
      <c r="M18" s="88"/>
      <c r="N18" s="88"/>
      <c r="O18" s="88"/>
    </row>
    <row r="19" spans="1:15" s="23" customFormat="1" x14ac:dyDescent="0.25">
      <c r="A19" s="88"/>
      <c r="B19" s="88"/>
      <c r="C19" s="88"/>
      <c r="D19" s="88"/>
      <c r="E19" s="88"/>
      <c r="F19" s="88"/>
      <c r="G19" s="88"/>
      <c r="H19" s="88"/>
      <c r="I19" s="88"/>
      <c r="J19" s="88"/>
      <c r="K19" s="88"/>
      <c r="L19" s="88"/>
      <c r="M19" s="88"/>
      <c r="N19" s="88"/>
      <c r="O19" s="88"/>
    </row>
    <row r="20" spans="1:15" s="23" customFormat="1" x14ac:dyDescent="0.25">
      <c r="A20" s="88"/>
      <c r="B20" s="88"/>
      <c r="C20" s="88"/>
      <c r="D20" s="88"/>
      <c r="E20" s="88"/>
      <c r="F20" s="88"/>
      <c r="G20" s="88"/>
      <c r="H20" s="88"/>
      <c r="I20" s="88"/>
      <c r="J20" s="88"/>
      <c r="K20" s="88"/>
      <c r="L20" s="88"/>
      <c r="M20" s="88"/>
      <c r="N20" s="88"/>
      <c r="O20" s="88"/>
    </row>
    <row r="21" spans="1:15" s="23" customFormat="1" x14ac:dyDescent="0.25">
      <c r="A21" s="88"/>
      <c r="B21" s="88"/>
      <c r="C21" s="88"/>
      <c r="D21" s="88"/>
      <c r="E21" s="88"/>
      <c r="F21" s="88"/>
      <c r="G21" s="88"/>
      <c r="H21" s="88"/>
      <c r="I21" s="88"/>
      <c r="J21" s="88"/>
      <c r="K21" s="88"/>
      <c r="L21" s="88"/>
      <c r="M21" s="88"/>
      <c r="N21" s="88"/>
      <c r="O21" s="88"/>
    </row>
    <row r="22" spans="1:15" s="23" customFormat="1" ht="20.25" x14ac:dyDescent="0.25">
      <c r="A22" s="88"/>
      <c r="B22" s="88"/>
      <c r="C22" s="148"/>
      <c r="D22" s="148"/>
      <c r="E22" s="88"/>
      <c r="F22" s="88"/>
      <c r="G22" s="88"/>
      <c r="H22" s="88"/>
      <c r="I22" s="88"/>
      <c r="J22" s="88"/>
      <c r="K22" s="88"/>
      <c r="L22" s="88"/>
      <c r="M22" s="88"/>
      <c r="N22" s="88"/>
      <c r="O22" s="88"/>
    </row>
    <row r="23" spans="1:15" s="23" customFormat="1" ht="20.25" x14ac:dyDescent="0.25">
      <c r="A23" s="88"/>
      <c r="B23" s="88"/>
      <c r="C23" s="148"/>
      <c r="D23" s="148"/>
      <c r="E23" s="88"/>
      <c r="F23" s="88"/>
      <c r="G23" s="88"/>
      <c r="H23" s="88"/>
      <c r="I23" s="88"/>
      <c r="J23" s="88"/>
      <c r="K23" s="88"/>
      <c r="L23" s="88"/>
      <c r="M23" s="88"/>
      <c r="N23" s="88"/>
      <c r="O23" s="88"/>
    </row>
    <row r="24" spans="1:15" s="23" customFormat="1" ht="20.25" x14ac:dyDescent="0.25">
      <c r="A24" s="88"/>
      <c r="B24" s="88"/>
      <c r="C24" s="148"/>
      <c r="D24" s="148"/>
      <c r="E24" s="88"/>
      <c r="F24" s="88"/>
      <c r="G24" s="88"/>
      <c r="H24" s="88"/>
      <c r="I24" s="88"/>
      <c r="J24" s="88"/>
      <c r="K24" s="88"/>
      <c r="L24" s="88"/>
      <c r="M24" s="88"/>
      <c r="N24" s="88"/>
      <c r="O24" s="88"/>
    </row>
    <row r="25" spans="1:15" s="23" customFormat="1" ht="20.25" x14ac:dyDescent="0.25">
      <c r="A25" s="88"/>
      <c r="B25" s="88"/>
      <c r="C25" s="148"/>
      <c r="D25" s="148"/>
      <c r="E25" s="88"/>
      <c r="F25" s="88"/>
      <c r="G25" s="88"/>
      <c r="H25" s="88"/>
      <c r="I25" s="88"/>
      <c r="J25" s="88"/>
      <c r="K25" s="88"/>
      <c r="L25" s="88"/>
      <c r="M25" s="88"/>
      <c r="N25" s="88"/>
      <c r="O25" s="88"/>
    </row>
    <row r="26" spans="1:15" s="23" customFormat="1" ht="20.25" x14ac:dyDescent="0.25">
      <c r="A26" s="88"/>
      <c r="B26" s="88"/>
      <c r="C26" s="148"/>
      <c r="D26" s="148"/>
      <c r="E26" s="88"/>
      <c r="F26" s="88"/>
      <c r="G26" s="88"/>
      <c r="H26" s="88"/>
      <c r="I26" s="88"/>
      <c r="J26" s="88"/>
      <c r="K26" s="88"/>
      <c r="L26" s="88"/>
      <c r="M26" s="88"/>
      <c r="N26" s="88"/>
      <c r="O26" s="88"/>
    </row>
    <row r="27" spans="1:15" s="23" customFormat="1" ht="20.25" x14ac:dyDescent="0.25">
      <c r="A27" s="88"/>
      <c r="B27" s="88"/>
      <c r="C27" s="148"/>
      <c r="D27" s="148"/>
      <c r="E27" s="88"/>
      <c r="F27" s="88"/>
      <c r="G27" s="88"/>
      <c r="H27" s="88"/>
      <c r="I27" s="88"/>
      <c r="J27" s="88"/>
      <c r="K27" s="88"/>
      <c r="L27" s="88"/>
      <c r="M27" s="88"/>
      <c r="N27" s="88"/>
      <c r="O27" s="88"/>
    </row>
    <row r="28" spans="1:15" s="23" customFormat="1" ht="20.25" x14ac:dyDescent="0.25">
      <c r="A28" s="88"/>
      <c r="B28" s="88"/>
      <c r="C28" s="148"/>
      <c r="D28" s="148"/>
      <c r="E28" s="88"/>
      <c r="F28" s="88"/>
      <c r="G28" s="88"/>
      <c r="H28" s="88"/>
      <c r="I28" s="88"/>
      <c r="J28" s="88"/>
      <c r="K28" s="88"/>
      <c r="L28" s="88"/>
      <c r="M28" s="88"/>
      <c r="N28" s="88"/>
      <c r="O28" s="88"/>
    </row>
    <row r="29" spans="1:15" s="23" customFormat="1" ht="20.25" x14ac:dyDescent="0.25">
      <c r="A29" s="88"/>
      <c r="B29" s="88"/>
      <c r="C29" s="148"/>
      <c r="D29" s="148"/>
      <c r="E29" s="88"/>
      <c r="F29" s="88"/>
      <c r="G29" s="88"/>
      <c r="H29" s="88"/>
      <c r="I29" s="88"/>
      <c r="J29" s="88"/>
      <c r="K29" s="88"/>
      <c r="L29" s="88"/>
      <c r="M29" s="88"/>
      <c r="N29" s="88"/>
      <c r="O29" s="88"/>
    </row>
    <row r="30" spans="1:15" s="23" customFormat="1" ht="20.25" x14ac:dyDescent="0.25">
      <c r="A30" s="88"/>
      <c r="B30" s="88"/>
      <c r="C30" s="148"/>
      <c r="D30" s="148"/>
      <c r="E30" s="88"/>
      <c r="F30" s="88"/>
      <c r="G30" s="88"/>
      <c r="H30" s="88"/>
      <c r="I30" s="88"/>
      <c r="J30" s="88"/>
      <c r="K30" s="88"/>
      <c r="L30" s="88"/>
      <c r="M30" s="88"/>
      <c r="N30" s="88"/>
      <c r="O30" s="88"/>
    </row>
    <row r="31" spans="1:15" s="23" customFormat="1" ht="20.25" x14ac:dyDescent="0.25">
      <c r="A31" s="88"/>
      <c r="B31" s="88"/>
      <c r="C31" s="148"/>
      <c r="D31" s="148"/>
      <c r="E31" s="88"/>
      <c r="F31" s="88"/>
      <c r="G31" s="88"/>
      <c r="H31" s="88"/>
      <c r="I31" s="88"/>
      <c r="J31" s="88"/>
      <c r="K31" s="88"/>
      <c r="L31" s="88"/>
      <c r="M31" s="88"/>
      <c r="N31" s="88"/>
      <c r="O31" s="88"/>
    </row>
    <row r="32" spans="1:15" s="23" customFormat="1" ht="20.25" x14ac:dyDescent="0.25">
      <c r="A32" s="88"/>
      <c r="B32" s="88"/>
      <c r="C32" s="148"/>
      <c r="D32" s="148"/>
      <c r="E32" s="88"/>
      <c r="F32" s="88"/>
      <c r="G32" s="88"/>
      <c r="H32" s="88"/>
      <c r="I32" s="88"/>
      <c r="J32" s="88"/>
      <c r="K32" s="88"/>
      <c r="L32" s="88"/>
      <c r="M32" s="88"/>
      <c r="N32" s="88"/>
      <c r="O32" s="88"/>
    </row>
    <row r="33" spans="1:15" s="23" customFormat="1" ht="20.25" x14ac:dyDescent="0.25">
      <c r="A33" s="88"/>
      <c r="B33" s="88"/>
      <c r="C33" s="148"/>
      <c r="D33" s="148"/>
      <c r="E33" s="88"/>
      <c r="F33" s="88"/>
      <c r="G33" s="88"/>
      <c r="H33" s="88"/>
      <c r="I33" s="88"/>
      <c r="J33" s="88"/>
      <c r="K33" s="88"/>
      <c r="L33" s="88"/>
      <c r="M33" s="88"/>
      <c r="N33" s="88"/>
      <c r="O33" s="88"/>
    </row>
    <row r="34" spans="1:15" s="23" customFormat="1" ht="20.25" x14ac:dyDescent="0.25">
      <c r="A34" s="88"/>
      <c r="B34" s="88"/>
      <c r="C34" s="148"/>
      <c r="D34" s="148"/>
      <c r="E34" s="88"/>
      <c r="F34" s="88"/>
      <c r="G34" s="88"/>
      <c r="H34" s="88"/>
      <c r="I34" s="88"/>
      <c r="J34" s="88"/>
      <c r="K34" s="88"/>
      <c r="L34" s="88"/>
      <c r="M34" s="88"/>
      <c r="N34" s="88"/>
      <c r="O34" s="88"/>
    </row>
    <row r="35" spans="1:15" s="23" customFormat="1" ht="20.25" x14ac:dyDescent="0.25">
      <c r="A35" s="88"/>
      <c r="B35" s="88"/>
      <c r="C35" s="148"/>
      <c r="D35" s="148"/>
      <c r="E35" s="88"/>
      <c r="F35" s="88"/>
      <c r="G35" s="88"/>
      <c r="H35" s="88"/>
      <c r="I35" s="88"/>
      <c r="J35" s="88"/>
      <c r="K35" s="88"/>
      <c r="L35" s="88"/>
      <c r="M35" s="88"/>
      <c r="N35" s="88"/>
      <c r="O35" s="88"/>
    </row>
    <row r="36" spans="1:15" s="23" customFormat="1" ht="20.25" x14ac:dyDescent="0.25">
      <c r="A36" s="88"/>
      <c r="B36" s="88"/>
      <c r="C36" s="148"/>
      <c r="D36" s="148"/>
      <c r="E36" s="88"/>
      <c r="F36" s="88"/>
      <c r="G36" s="88"/>
      <c r="H36" s="88"/>
      <c r="I36" s="88"/>
      <c r="J36" s="88"/>
      <c r="K36" s="88"/>
      <c r="L36" s="88"/>
      <c r="M36" s="88"/>
      <c r="N36" s="88"/>
      <c r="O36" s="88"/>
    </row>
    <row r="37" spans="1:15" s="23" customFormat="1" ht="20.25" x14ac:dyDescent="0.25">
      <c r="A37" s="88"/>
      <c r="B37" s="88"/>
      <c r="C37" s="148"/>
      <c r="D37" s="148"/>
      <c r="E37" s="88"/>
      <c r="F37" s="88"/>
      <c r="G37" s="88"/>
      <c r="H37" s="88"/>
      <c r="I37" s="88"/>
      <c r="J37" s="88"/>
      <c r="K37" s="88"/>
      <c r="L37" s="88"/>
      <c r="M37" s="88"/>
      <c r="N37" s="88"/>
      <c r="O37" s="88"/>
    </row>
    <row r="38" spans="1:15" s="23" customFormat="1" ht="20.25" x14ac:dyDescent="0.25">
      <c r="A38" s="88"/>
      <c r="B38" s="88"/>
      <c r="C38" s="148"/>
      <c r="D38" s="148"/>
      <c r="E38" s="88"/>
      <c r="F38" s="88"/>
      <c r="G38" s="88"/>
      <c r="H38" s="88"/>
      <c r="I38" s="88"/>
      <c r="J38" s="88"/>
      <c r="K38" s="88"/>
      <c r="L38" s="88"/>
      <c r="M38" s="88"/>
      <c r="N38" s="88"/>
      <c r="O38" s="88"/>
    </row>
    <row r="39" spans="1:15" s="23" customFormat="1" ht="20.25" x14ac:dyDescent="0.25">
      <c r="A39" s="88"/>
      <c r="B39" s="88"/>
      <c r="C39" s="148"/>
      <c r="D39" s="148"/>
      <c r="E39" s="88"/>
      <c r="F39" s="88"/>
      <c r="G39" s="88"/>
      <c r="H39" s="88"/>
      <c r="I39" s="88"/>
      <c r="J39" s="88"/>
      <c r="K39" s="88"/>
      <c r="L39" s="88"/>
      <c r="M39" s="88"/>
      <c r="N39" s="88"/>
      <c r="O39" s="88"/>
    </row>
    <row r="40" spans="1:15" s="23" customFormat="1" ht="20.25" x14ac:dyDescent="0.25">
      <c r="A40" s="88"/>
      <c r="B40" s="88"/>
      <c r="C40" s="148"/>
      <c r="D40" s="148"/>
      <c r="E40" s="88"/>
      <c r="F40" s="88"/>
      <c r="G40" s="88"/>
      <c r="H40" s="88"/>
      <c r="I40" s="88"/>
      <c r="J40" s="88"/>
      <c r="K40" s="88"/>
      <c r="L40" s="88"/>
      <c r="M40" s="88"/>
      <c r="N40" s="88"/>
      <c r="O40" s="88"/>
    </row>
    <row r="41" spans="1:15" s="23" customFormat="1" ht="20.25" x14ac:dyDescent="0.25">
      <c r="A41" s="88"/>
      <c r="B41" s="88"/>
      <c r="C41" s="148"/>
      <c r="D41" s="148"/>
      <c r="E41" s="88"/>
      <c r="F41" s="88"/>
      <c r="G41" s="88"/>
      <c r="H41" s="88"/>
      <c r="I41" s="88"/>
      <c r="J41" s="88"/>
      <c r="K41" s="88"/>
      <c r="L41" s="88"/>
      <c r="M41" s="88"/>
      <c r="N41" s="88"/>
      <c r="O41" s="88"/>
    </row>
    <row r="42" spans="1:15" s="23" customFormat="1" ht="20.25" x14ac:dyDescent="0.25">
      <c r="A42" s="88"/>
      <c r="B42" s="88"/>
      <c r="C42" s="148"/>
      <c r="D42" s="148"/>
      <c r="E42" s="88"/>
      <c r="F42" s="88"/>
      <c r="G42" s="88"/>
      <c r="H42" s="88"/>
      <c r="I42" s="88"/>
      <c r="J42" s="88"/>
      <c r="K42" s="88"/>
      <c r="L42" s="88"/>
      <c r="M42" s="88"/>
      <c r="N42" s="88"/>
      <c r="O42" s="88"/>
    </row>
    <row r="43" spans="1:15" s="23" customFormat="1" ht="20.25" x14ac:dyDescent="0.25">
      <c r="A43" s="88"/>
      <c r="B43" s="88"/>
      <c r="C43" s="148"/>
      <c r="D43" s="148"/>
      <c r="E43" s="88"/>
      <c r="F43" s="88"/>
      <c r="G43" s="88"/>
      <c r="H43" s="88"/>
      <c r="I43" s="88"/>
      <c r="J43" s="88"/>
      <c r="K43" s="88"/>
      <c r="L43" s="88"/>
      <c r="M43" s="88"/>
      <c r="N43" s="88"/>
      <c r="O43" s="88"/>
    </row>
    <row r="44" spans="1:15" s="23" customFormat="1" ht="20.25" x14ac:dyDescent="0.25">
      <c r="A44" s="88"/>
      <c r="B44" s="88"/>
      <c r="C44" s="148"/>
      <c r="D44" s="148"/>
      <c r="E44" s="88"/>
      <c r="F44" s="88"/>
      <c r="G44" s="88"/>
      <c r="H44" s="88"/>
      <c r="I44" s="88"/>
      <c r="J44" s="88"/>
      <c r="K44" s="88"/>
      <c r="L44" s="88"/>
      <c r="M44" s="88"/>
      <c r="N44" s="88"/>
      <c r="O44" s="88"/>
    </row>
    <row r="45" spans="1:15" s="23" customFormat="1" ht="20.25" x14ac:dyDescent="0.25">
      <c r="A45" s="88"/>
      <c r="B45" s="88"/>
      <c r="C45" s="148"/>
      <c r="D45" s="148"/>
      <c r="E45" s="88"/>
      <c r="F45" s="88"/>
      <c r="G45" s="88"/>
      <c r="H45" s="88"/>
      <c r="I45" s="88"/>
      <c r="J45" s="88"/>
      <c r="K45" s="88"/>
      <c r="L45" s="88"/>
      <c r="M45" s="88"/>
      <c r="N45" s="88"/>
      <c r="O45" s="88"/>
    </row>
    <row r="46" spans="1:15" s="23" customFormat="1" ht="20.25" x14ac:dyDescent="0.25">
      <c r="A46" s="88"/>
      <c r="B46" s="88"/>
      <c r="C46" s="148"/>
      <c r="D46" s="148"/>
      <c r="E46" s="88"/>
      <c r="F46" s="88"/>
      <c r="G46" s="88"/>
      <c r="H46" s="88"/>
      <c r="I46" s="88"/>
      <c r="J46" s="88"/>
      <c r="K46" s="88"/>
      <c r="L46" s="88"/>
      <c r="M46" s="88"/>
      <c r="N46" s="88"/>
      <c r="O46" s="88"/>
    </row>
    <row r="47" spans="1:15" s="23" customFormat="1" ht="20.25" x14ac:dyDescent="0.25">
      <c r="A47" s="88"/>
      <c r="B47" s="88"/>
      <c r="C47" s="148"/>
      <c r="D47" s="148"/>
      <c r="E47" s="88"/>
      <c r="F47" s="88"/>
      <c r="G47" s="88"/>
      <c r="H47" s="88"/>
      <c r="I47" s="88"/>
      <c r="J47" s="88"/>
      <c r="K47" s="88"/>
      <c r="L47" s="88"/>
      <c r="M47" s="88"/>
      <c r="N47" s="88"/>
      <c r="O47" s="88"/>
    </row>
    <row r="48" spans="1:15" s="23" customFormat="1" ht="20.25" x14ac:dyDescent="0.25">
      <c r="A48" s="88"/>
      <c r="B48" s="88"/>
      <c r="C48" s="148"/>
      <c r="D48" s="148"/>
      <c r="E48" s="88"/>
      <c r="F48" s="88"/>
      <c r="G48" s="88"/>
      <c r="H48" s="88"/>
      <c r="I48" s="88"/>
      <c r="J48" s="88"/>
      <c r="K48" s="88"/>
      <c r="L48" s="88"/>
      <c r="M48" s="88"/>
      <c r="N48" s="88"/>
      <c r="O48" s="88"/>
    </row>
    <row r="49" spans="1:15" s="23" customFormat="1" ht="20.25" x14ac:dyDescent="0.25">
      <c r="A49" s="88"/>
      <c r="B49" s="88"/>
      <c r="C49" s="148"/>
      <c r="D49" s="148"/>
      <c r="E49" s="88"/>
      <c r="F49" s="88"/>
      <c r="G49" s="88"/>
      <c r="H49" s="88"/>
      <c r="I49" s="88"/>
      <c r="J49" s="88"/>
      <c r="K49" s="88"/>
      <c r="L49" s="88"/>
      <c r="M49" s="88"/>
      <c r="N49" s="88"/>
      <c r="O49" s="88"/>
    </row>
    <row r="50" spans="1:15" s="23" customFormat="1" ht="20.25" x14ac:dyDescent="0.25">
      <c r="A50" s="88"/>
      <c r="B50" s="88"/>
      <c r="C50" s="148"/>
      <c r="D50" s="148"/>
      <c r="E50" s="88"/>
      <c r="F50" s="88"/>
      <c r="G50" s="88"/>
      <c r="H50" s="88"/>
      <c r="I50" s="88"/>
      <c r="J50" s="88"/>
      <c r="K50" s="88"/>
      <c r="L50" s="88"/>
      <c r="M50" s="88"/>
      <c r="N50" s="88"/>
      <c r="O50" s="88"/>
    </row>
    <row r="51" spans="1:15" s="23" customFormat="1" ht="20.25" x14ac:dyDescent="0.25">
      <c r="A51" s="88"/>
      <c r="B51" s="88"/>
      <c r="C51" s="148"/>
      <c r="D51" s="148"/>
      <c r="E51" s="88"/>
      <c r="F51" s="88"/>
      <c r="G51" s="88"/>
      <c r="H51" s="88"/>
      <c r="I51" s="88"/>
      <c r="J51" s="88"/>
      <c r="K51" s="88"/>
      <c r="L51" s="88"/>
      <c r="M51" s="88"/>
      <c r="N51" s="88"/>
      <c r="O51" s="88"/>
    </row>
    <row r="52" spans="1:15" s="23" customFormat="1" ht="20.25" x14ac:dyDescent="0.25">
      <c r="A52" s="88"/>
      <c r="C52" s="150"/>
      <c r="D52" s="150"/>
    </row>
    <row r="53" spans="1:15" s="23" customFormat="1" ht="20.25" x14ac:dyDescent="0.25">
      <c r="A53" s="88"/>
      <c r="C53" s="150"/>
      <c r="D53" s="150"/>
    </row>
    <row r="54" spans="1:15" s="23" customFormat="1" ht="20.25" x14ac:dyDescent="0.25">
      <c r="A54" s="88"/>
      <c r="C54" s="150"/>
      <c r="D54" s="150"/>
    </row>
    <row r="55" spans="1:15" s="23" customFormat="1" ht="20.25" x14ac:dyDescent="0.25">
      <c r="A55" s="88"/>
      <c r="C55" s="150"/>
      <c r="D55" s="150"/>
    </row>
    <row r="56" spans="1:15" s="23" customFormat="1" ht="20.25" x14ac:dyDescent="0.25">
      <c r="A56" s="88"/>
      <c r="C56" s="150"/>
      <c r="D56" s="150"/>
    </row>
    <row r="57" spans="1:15" s="23" customFormat="1" ht="20.25" x14ac:dyDescent="0.25">
      <c r="A57" s="88"/>
      <c r="C57" s="150"/>
      <c r="D57" s="150"/>
    </row>
    <row r="58" spans="1:15" s="23" customFormat="1" ht="20.25" x14ac:dyDescent="0.25">
      <c r="A58" s="88"/>
      <c r="C58" s="150"/>
      <c r="D58" s="150"/>
    </row>
    <row r="59" spans="1:15" s="23" customFormat="1" ht="20.25" x14ac:dyDescent="0.25">
      <c r="A59" s="88"/>
      <c r="C59" s="150"/>
      <c r="D59" s="150"/>
    </row>
    <row r="60" spans="1:15" s="23" customFormat="1" ht="20.25" x14ac:dyDescent="0.25">
      <c r="A60" s="88"/>
      <c r="C60" s="150"/>
      <c r="D60" s="150"/>
    </row>
    <row r="61" spans="1:15" s="23" customFormat="1" ht="20.25" x14ac:dyDescent="0.25">
      <c r="A61" s="88"/>
      <c r="C61" s="150"/>
      <c r="D61" s="150"/>
    </row>
    <row r="62" spans="1:15" s="23" customFormat="1" ht="20.25" x14ac:dyDescent="0.25">
      <c r="A62" s="88"/>
      <c r="C62" s="150"/>
      <c r="D62" s="150"/>
    </row>
    <row r="63" spans="1:15" s="23" customFormat="1" ht="20.25" x14ac:dyDescent="0.25">
      <c r="A63" s="88"/>
      <c r="C63" s="150"/>
      <c r="D63" s="150"/>
    </row>
    <row r="64" spans="1:15" s="23" customFormat="1" ht="20.25" x14ac:dyDescent="0.25">
      <c r="A64" s="88"/>
      <c r="C64" s="150"/>
      <c r="D64" s="150"/>
    </row>
    <row r="65" spans="1:4" s="23" customFormat="1" ht="20.25" x14ac:dyDescent="0.25">
      <c r="A65" s="88"/>
      <c r="C65" s="150"/>
      <c r="D65" s="150"/>
    </row>
    <row r="66" spans="1:4" s="23" customFormat="1" ht="20.25" x14ac:dyDescent="0.25">
      <c r="A66" s="88"/>
      <c r="C66" s="150"/>
      <c r="D66" s="150"/>
    </row>
    <row r="67" spans="1:4" s="23" customFormat="1" ht="20.25" x14ac:dyDescent="0.25">
      <c r="A67" s="88"/>
      <c r="C67" s="150"/>
      <c r="D67" s="150"/>
    </row>
    <row r="68" spans="1:4" s="23" customFormat="1" ht="20.25" x14ac:dyDescent="0.25">
      <c r="A68" s="88"/>
      <c r="C68" s="150"/>
      <c r="D68" s="150"/>
    </row>
    <row r="69" spans="1:4" s="23" customFormat="1" ht="20.25" x14ac:dyDescent="0.25">
      <c r="A69" s="88"/>
      <c r="C69" s="150"/>
      <c r="D69" s="150"/>
    </row>
    <row r="70" spans="1:4" s="23" customFormat="1" ht="20.25" x14ac:dyDescent="0.25">
      <c r="A70" s="88"/>
      <c r="C70" s="150"/>
      <c r="D70" s="150"/>
    </row>
    <row r="71" spans="1:4" s="23" customFormat="1" ht="20.25" x14ac:dyDescent="0.25">
      <c r="A71" s="88"/>
      <c r="C71" s="150"/>
      <c r="D71" s="150"/>
    </row>
    <row r="72" spans="1:4" s="23" customFormat="1" ht="20.25" x14ac:dyDescent="0.25">
      <c r="A72" s="88"/>
      <c r="C72" s="150"/>
      <c r="D72" s="150"/>
    </row>
    <row r="73" spans="1:4" s="23" customFormat="1" ht="20.25" x14ac:dyDescent="0.25">
      <c r="A73" s="88"/>
      <c r="C73" s="150"/>
      <c r="D73" s="150"/>
    </row>
    <row r="74" spans="1:4" s="23" customFormat="1" ht="20.25" x14ac:dyDescent="0.25">
      <c r="A74" s="88"/>
      <c r="C74" s="150"/>
      <c r="D74" s="150"/>
    </row>
    <row r="75" spans="1:4" s="23" customFormat="1" ht="20.25" x14ac:dyDescent="0.25">
      <c r="A75" s="88"/>
      <c r="C75" s="150"/>
      <c r="D75" s="150"/>
    </row>
    <row r="76" spans="1:4" s="23" customFormat="1" ht="20.25" x14ac:dyDescent="0.25">
      <c r="A76" s="88"/>
      <c r="C76" s="150"/>
      <c r="D76" s="150"/>
    </row>
    <row r="77" spans="1:4" s="23" customFormat="1" ht="20.25" x14ac:dyDescent="0.25">
      <c r="A77" s="88"/>
      <c r="C77" s="150"/>
      <c r="D77" s="150"/>
    </row>
    <row r="78" spans="1:4" s="23" customFormat="1" ht="20.25" x14ac:dyDescent="0.25">
      <c r="A78" s="88"/>
      <c r="C78" s="150"/>
      <c r="D78" s="150"/>
    </row>
    <row r="79" spans="1:4" s="23" customFormat="1" ht="20.25" x14ac:dyDescent="0.25">
      <c r="A79" s="88"/>
      <c r="C79" s="150"/>
      <c r="D79" s="150"/>
    </row>
    <row r="80" spans="1:4" s="23" customFormat="1" ht="20.25" x14ac:dyDescent="0.25">
      <c r="A80" s="88"/>
      <c r="C80" s="150"/>
      <c r="D80" s="150"/>
    </row>
    <row r="81" spans="1:4" s="23" customFormat="1" ht="20.25" x14ac:dyDescent="0.25">
      <c r="A81" s="88"/>
      <c r="C81" s="150"/>
      <c r="D81" s="150"/>
    </row>
    <row r="82" spans="1:4" s="23" customFormat="1" ht="20.25" x14ac:dyDescent="0.25">
      <c r="A82" s="88"/>
      <c r="C82" s="150"/>
      <c r="D82" s="150"/>
    </row>
    <row r="83" spans="1:4" s="23" customFormat="1" ht="20.25" x14ac:dyDescent="0.25">
      <c r="A83" s="88"/>
      <c r="C83" s="150"/>
      <c r="D83" s="150"/>
    </row>
    <row r="84" spans="1:4" s="23" customFormat="1" ht="20.25" x14ac:dyDescent="0.25">
      <c r="A84" s="88"/>
      <c r="C84" s="150"/>
      <c r="D84" s="150"/>
    </row>
    <row r="85" spans="1:4" s="23" customFormat="1" ht="20.25" x14ac:dyDescent="0.25">
      <c r="A85" s="88"/>
      <c r="C85" s="150"/>
      <c r="D85" s="150"/>
    </row>
    <row r="86" spans="1:4" s="23" customFormat="1" ht="20.25" x14ac:dyDescent="0.25">
      <c r="A86" s="88"/>
      <c r="C86" s="150"/>
      <c r="D86" s="150"/>
    </row>
    <row r="87" spans="1:4" s="23" customFormat="1" ht="20.25" x14ac:dyDescent="0.25">
      <c r="A87" s="88"/>
      <c r="C87" s="150"/>
      <c r="D87" s="150"/>
    </row>
    <row r="88" spans="1:4" s="23" customFormat="1" ht="20.25" x14ac:dyDescent="0.25">
      <c r="A88" s="88"/>
      <c r="C88" s="150"/>
      <c r="D88" s="150"/>
    </row>
    <row r="89" spans="1:4" s="23" customFormat="1" ht="20.25" x14ac:dyDescent="0.25">
      <c r="A89" s="88"/>
      <c r="C89" s="150"/>
      <c r="D89" s="150"/>
    </row>
    <row r="90" spans="1:4" s="23" customFormat="1" ht="20.25" x14ac:dyDescent="0.25">
      <c r="A90" s="88"/>
      <c r="C90" s="150"/>
      <c r="D90" s="150"/>
    </row>
    <row r="91" spans="1:4" s="23" customFormat="1" ht="20.25" x14ac:dyDescent="0.25">
      <c r="A91" s="88"/>
      <c r="C91" s="150"/>
      <c r="D91" s="150"/>
    </row>
    <row r="92" spans="1:4" s="23" customFormat="1" ht="20.25" x14ac:dyDescent="0.25">
      <c r="A92" s="88"/>
      <c r="C92" s="150"/>
      <c r="D92" s="150"/>
    </row>
    <row r="93" spans="1:4" s="23" customFormat="1" ht="20.25" x14ac:dyDescent="0.25">
      <c r="A93" s="88"/>
      <c r="C93" s="150"/>
      <c r="D93" s="150"/>
    </row>
    <row r="94" spans="1:4" s="23" customFormat="1" ht="20.25" x14ac:dyDescent="0.25">
      <c r="A94" s="88"/>
      <c r="C94" s="150"/>
      <c r="D94" s="150"/>
    </row>
    <row r="95" spans="1:4" s="23" customFormat="1" ht="20.25" x14ac:dyDescent="0.25">
      <c r="A95" s="88"/>
      <c r="C95" s="150"/>
      <c r="D95" s="150"/>
    </row>
    <row r="96" spans="1:4" s="23" customFormat="1" ht="20.25" x14ac:dyDescent="0.25">
      <c r="A96" s="88"/>
      <c r="C96" s="150"/>
      <c r="D96" s="150"/>
    </row>
    <row r="97" spans="1:4" s="23" customFormat="1" ht="20.25" x14ac:dyDescent="0.25">
      <c r="A97" s="88"/>
      <c r="C97" s="150"/>
      <c r="D97" s="150"/>
    </row>
    <row r="98" spans="1:4" s="23" customFormat="1" ht="20.25" x14ac:dyDescent="0.25">
      <c r="A98" s="88"/>
      <c r="C98" s="150"/>
      <c r="D98" s="150"/>
    </row>
    <row r="99" spans="1:4" s="23" customFormat="1" ht="20.25" x14ac:dyDescent="0.25">
      <c r="A99" s="88"/>
      <c r="C99" s="150"/>
      <c r="D99" s="150"/>
    </row>
    <row r="100" spans="1:4" s="23" customFormat="1" ht="20.25" x14ac:dyDescent="0.25">
      <c r="A100" s="88"/>
      <c r="C100" s="150"/>
      <c r="D100" s="150"/>
    </row>
    <row r="101" spans="1:4" s="23" customFormat="1" ht="20.25" x14ac:dyDescent="0.25">
      <c r="A101" s="88"/>
      <c r="C101" s="150"/>
      <c r="D101" s="150"/>
    </row>
    <row r="102" spans="1:4" s="23" customFormat="1" ht="20.25" x14ac:dyDescent="0.25">
      <c r="A102" s="88"/>
      <c r="C102" s="150"/>
      <c r="D102" s="150"/>
    </row>
    <row r="103" spans="1:4" s="23" customFormat="1" ht="20.25" x14ac:dyDescent="0.25">
      <c r="A103" s="88"/>
      <c r="C103" s="150"/>
      <c r="D103" s="150"/>
    </row>
    <row r="104" spans="1:4" s="23" customFormat="1" ht="20.25" x14ac:dyDescent="0.25">
      <c r="A104" s="88"/>
      <c r="C104" s="150"/>
      <c r="D104" s="150"/>
    </row>
    <row r="105" spans="1:4" s="23" customFormat="1" ht="20.25" x14ac:dyDescent="0.25">
      <c r="A105" s="88"/>
      <c r="C105" s="150"/>
      <c r="D105" s="150"/>
    </row>
    <row r="106" spans="1:4" s="23" customFormat="1" ht="20.25" x14ac:dyDescent="0.25">
      <c r="A106" s="88"/>
      <c r="C106" s="150"/>
      <c r="D106" s="150"/>
    </row>
    <row r="107" spans="1:4" s="23" customFormat="1" ht="20.25" x14ac:dyDescent="0.25">
      <c r="A107" s="88"/>
      <c r="C107" s="150"/>
      <c r="D107" s="150"/>
    </row>
    <row r="108" spans="1:4" s="23" customFormat="1" ht="20.25" x14ac:dyDescent="0.25">
      <c r="A108" s="88"/>
      <c r="C108" s="150"/>
      <c r="D108" s="150"/>
    </row>
    <row r="109" spans="1:4" s="23" customFormat="1" ht="20.25" x14ac:dyDescent="0.25">
      <c r="A109" s="88"/>
      <c r="C109" s="150"/>
      <c r="D109" s="150"/>
    </row>
    <row r="110" spans="1:4" s="23" customFormat="1" ht="20.25" x14ac:dyDescent="0.25">
      <c r="A110" s="88"/>
      <c r="C110" s="150"/>
      <c r="D110" s="150"/>
    </row>
    <row r="111" spans="1:4" s="23" customFormat="1" ht="20.25" x14ac:dyDescent="0.25">
      <c r="A111" s="88"/>
      <c r="C111" s="150"/>
      <c r="D111" s="150"/>
    </row>
    <row r="112" spans="1:4" s="23" customFormat="1" ht="20.25" x14ac:dyDescent="0.25">
      <c r="A112" s="88"/>
      <c r="C112" s="150"/>
      <c r="D112" s="150"/>
    </row>
    <row r="113" spans="1:4" s="23" customFormat="1" ht="20.25" x14ac:dyDescent="0.25">
      <c r="A113" s="88"/>
      <c r="C113" s="150"/>
      <c r="D113" s="150"/>
    </row>
    <row r="114" spans="1:4" s="23" customFormat="1" ht="20.25" x14ac:dyDescent="0.25">
      <c r="A114" s="88"/>
      <c r="C114" s="150"/>
      <c r="D114" s="150"/>
    </row>
    <row r="115" spans="1:4" s="23" customFormat="1" ht="20.25" x14ac:dyDescent="0.25">
      <c r="A115" s="88"/>
      <c r="C115" s="150"/>
      <c r="D115" s="150"/>
    </row>
    <row r="116" spans="1:4" s="23" customFormat="1" ht="20.25" x14ac:dyDescent="0.25">
      <c r="A116" s="88"/>
      <c r="C116" s="150"/>
      <c r="D116" s="150"/>
    </row>
    <row r="117" spans="1:4" s="23" customFormat="1" ht="20.25" x14ac:dyDescent="0.25">
      <c r="A117" s="88"/>
      <c r="C117" s="150"/>
      <c r="D117" s="150"/>
    </row>
    <row r="118" spans="1:4" s="23" customFormat="1" ht="20.25" x14ac:dyDescent="0.25">
      <c r="A118" s="88"/>
      <c r="C118" s="150"/>
      <c r="D118" s="150"/>
    </row>
    <row r="119" spans="1:4" s="23" customFormat="1" ht="20.25" x14ac:dyDescent="0.25">
      <c r="A119" s="88"/>
      <c r="C119" s="150"/>
      <c r="D119" s="150"/>
    </row>
    <row r="120" spans="1:4" s="23" customFormat="1" ht="20.25" x14ac:dyDescent="0.25">
      <c r="A120" s="88"/>
      <c r="C120" s="150"/>
      <c r="D120" s="150"/>
    </row>
    <row r="121" spans="1:4" s="23" customFormat="1" ht="20.25" x14ac:dyDescent="0.25">
      <c r="A121" s="88"/>
      <c r="C121" s="150"/>
      <c r="D121" s="150"/>
    </row>
    <row r="122" spans="1:4" s="23" customFormat="1" ht="20.25" x14ac:dyDescent="0.25">
      <c r="A122" s="88"/>
      <c r="C122" s="150"/>
      <c r="D122" s="150"/>
    </row>
    <row r="123" spans="1:4" s="23" customFormat="1" ht="20.25" x14ac:dyDescent="0.25">
      <c r="A123" s="88"/>
      <c r="C123" s="150"/>
      <c r="D123" s="150"/>
    </row>
    <row r="124" spans="1:4" s="23" customFormat="1" ht="20.25" x14ac:dyDescent="0.25">
      <c r="A124" s="88"/>
      <c r="C124" s="150"/>
      <c r="D124" s="150"/>
    </row>
    <row r="125" spans="1:4" s="23" customFormat="1" ht="20.25" x14ac:dyDescent="0.25">
      <c r="A125" s="88"/>
      <c r="C125" s="150"/>
      <c r="D125" s="150"/>
    </row>
    <row r="126" spans="1:4" s="23" customFormat="1" ht="20.25" x14ac:dyDescent="0.25">
      <c r="A126" s="88"/>
      <c r="C126" s="150"/>
      <c r="D126" s="150"/>
    </row>
    <row r="127" spans="1:4" s="23" customFormat="1" ht="20.25" x14ac:dyDescent="0.25">
      <c r="A127" s="88"/>
      <c r="C127" s="150"/>
      <c r="D127" s="150"/>
    </row>
    <row r="128" spans="1:4" s="23" customFormat="1" ht="20.25" x14ac:dyDescent="0.25">
      <c r="A128" s="88"/>
      <c r="C128" s="150"/>
      <c r="D128" s="150"/>
    </row>
    <row r="129" spans="1:4" s="23" customFormat="1" ht="20.25" x14ac:dyDescent="0.25">
      <c r="A129" s="88"/>
      <c r="C129" s="150"/>
      <c r="D129" s="150"/>
    </row>
    <row r="130" spans="1:4" s="23" customFormat="1" ht="20.25" x14ac:dyDescent="0.25">
      <c r="A130" s="88"/>
      <c r="C130" s="150"/>
      <c r="D130" s="150"/>
    </row>
    <row r="131" spans="1:4" s="23" customFormat="1" ht="20.25" x14ac:dyDescent="0.25">
      <c r="A131" s="88"/>
      <c r="C131" s="150"/>
      <c r="D131" s="150"/>
    </row>
    <row r="132" spans="1:4" s="23" customFormat="1" ht="20.25" x14ac:dyDescent="0.25">
      <c r="A132" s="88"/>
      <c r="C132" s="150"/>
      <c r="D132" s="150"/>
    </row>
    <row r="133" spans="1:4" s="23" customFormat="1" ht="20.25" x14ac:dyDescent="0.25">
      <c r="A133" s="88"/>
      <c r="C133" s="150"/>
      <c r="D133" s="150"/>
    </row>
    <row r="134" spans="1:4" s="23" customFormat="1" ht="20.25" x14ac:dyDescent="0.25">
      <c r="A134" s="88"/>
      <c r="C134" s="150"/>
      <c r="D134" s="150"/>
    </row>
    <row r="135" spans="1:4" s="23" customFormat="1" ht="20.25" x14ac:dyDescent="0.25">
      <c r="A135" s="88"/>
      <c r="C135" s="150"/>
      <c r="D135" s="150"/>
    </row>
    <row r="136" spans="1:4" s="23" customFormat="1" ht="20.25" x14ac:dyDescent="0.25">
      <c r="A136" s="88"/>
      <c r="C136" s="150"/>
      <c r="D136" s="150"/>
    </row>
    <row r="137" spans="1:4" s="23" customFormat="1" ht="20.25" x14ac:dyDescent="0.25">
      <c r="A137" s="88"/>
      <c r="C137" s="150"/>
      <c r="D137" s="150"/>
    </row>
    <row r="138" spans="1:4" s="23" customFormat="1" ht="20.25" x14ac:dyDescent="0.25">
      <c r="A138" s="88"/>
      <c r="C138" s="150"/>
      <c r="D138" s="150"/>
    </row>
    <row r="139" spans="1:4" s="23" customFormat="1" ht="20.25" x14ac:dyDescent="0.25">
      <c r="A139" s="88"/>
      <c r="C139" s="150"/>
      <c r="D139" s="150"/>
    </row>
    <row r="140" spans="1:4" s="23" customFormat="1" ht="20.25" x14ac:dyDescent="0.25">
      <c r="A140" s="88"/>
      <c r="C140" s="150"/>
      <c r="D140" s="150"/>
    </row>
    <row r="141" spans="1:4" s="23" customFormat="1" ht="20.25" x14ac:dyDescent="0.25">
      <c r="A141" s="88"/>
      <c r="C141" s="150"/>
      <c r="D141" s="150"/>
    </row>
    <row r="142" spans="1:4" s="23" customFormat="1" ht="20.25" x14ac:dyDescent="0.25">
      <c r="A142" s="88"/>
      <c r="C142" s="150"/>
      <c r="D142" s="150"/>
    </row>
    <row r="143" spans="1:4" s="23" customFormat="1" ht="20.25" x14ac:dyDescent="0.25">
      <c r="A143" s="88"/>
      <c r="C143" s="150"/>
      <c r="D143" s="150"/>
    </row>
    <row r="144" spans="1:4" s="23" customFormat="1" ht="20.25" x14ac:dyDescent="0.25">
      <c r="A144" s="88"/>
      <c r="C144" s="150"/>
      <c r="D144" s="150"/>
    </row>
    <row r="145" spans="1:4" s="23" customFormat="1" ht="20.25" x14ac:dyDescent="0.25">
      <c r="A145" s="88"/>
      <c r="C145" s="150"/>
      <c r="D145" s="150"/>
    </row>
    <row r="146" spans="1:4" s="23" customFormat="1" ht="20.25" x14ac:dyDescent="0.25">
      <c r="A146" s="88"/>
      <c r="C146" s="150"/>
      <c r="D146" s="150"/>
    </row>
    <row r="147" spans="1:4" s="23" customFormat="1" ht="20.25" x14ac:dyDescent="0.25">
      <c r="A147" s="88"/>
      <c r="C147" s="150"/>
      <c r="D147" s="150"/>
    </row>
    <row r="148" spans="1:4" s="23" customFormat="1" ht="20.25" x14ac:dyDescent="0.25">
      <c r="A148" s="88"/>
      <c r="C148" s="150"/>
      <c r="D148" s="150"/>
    </row>
    <row r="149" spans="1:4" s="23" customFormat="1" ht="20.25" x14ac:dyDescent="0.25">
      <c r="A149" s="88"/>
      <c r="C149" s="150"/>
      <c r="D149" s="150"/>
    </row>
    <row r="150" spans="1:4" s="23" customFormat="1" ht="20.25" x14ac:dyDescent="0.25">
      <c r="A150" s="88"/>
      <c r="C150" s="150"/>
      <c r="D150" s="150"/>
    </row>
    <row r="151" spans="1:4" s="23" customFormat="1" ht="20.25" x14ac:dyDescent="0.25">
      <c r="A151" s="88"/>
      <c r="C151" s="150"/>
      <c r="D151" s="150"/>
    </row>
    <row r="152" spans="1:4" s="23" customFormat="1" ht="20.25" x14ac:dyDescent="0.25">
      <c r="A152" s="88"/>
      <c r="C152" s="150"/>
      <c r="D152" s="150"/>
    </row>
    <row r="153" spans="1:4" s="23" customFormat="1" ht="20.25" x14ac:dyDescent="0.25">
      <c r="A153" s="88"/>
      <c r="C153" s="150"/>
      <c r="D153" s="150"/>
    </row>
    <row r="154" spans="1:4" s="23" customFormat="1" ht="20.25" x14ac:dyDescent="0.25">
      <c r="A154" s="88"/>
      <c r="C154" s="150"/>
      <c r="D154" s="150"/>
    </row>
    <row r="155" spans="1:4" s="23" customFormat="1" ht="20.25" x14ac:dyDescent="0.25">
      <c r="A155" s="88"/>
      <c r="C155" s="150"/>
      <c r="D155" s="150"/>
    </row>
    <row r="156" spans="1:4" s="23" customFormat="1" ht="20.25" x14ac:dyDescent="0.25">
      <c r="A156" s="88"/>
      <c r="C156" s="150"/>
      <c r="D156" s="150"/>
    </row>
    <row r="157" spans="1:4" s="23" customFormat="1" ht="20.25" x14ac:dyDescent="0.25">
      <c r="A157" s="88"/>
      <c r="C157" s="150"/>
      <c r="D157" s="150"/>
    </row>
    <row r="158" spans="1:4" s="23" customFormat="1" ht="20.25" x14ac:dyDescent="0.25">
      <c r="A158" s="88"/>
      <c r="C158" s="150"/>
      <c r="D158" s="150"/>
    </row>
    <row r="159" spans="1:4" s="23" customFormat="1" ht="20.25" x14ac:dyDescent="0.25">
      <c r="A159" s="88"/>
      <c r="C159" s="150"/>
      <c r="D159" s="150"/>
    </row>
    <row r="160" spans="1:4" s="23" customFormat="1" ht="20.25" x14ac:dyDescent="0.25">
      <c r="A160" s="88"/>
      <c r="C160" s="150"/>
      <c r="D160" s="150"/>
    </row>
    <row r="161" spans="1:4" s="23" customFormat="1" ht="20.25" x14ac:dyDescent="0.25">
      <c r="A161" s="88"/>
      <c r="C161" s="150"/>
      <c r="D161" s="150"/>
    </row>
    <row r="162" spans="1:4" s="23" customFormat="1" ht="20.25" x14ac:dyDescent="0.25">
      <c r="A162" s="88"/>
      <c r="C162" s="150"/>
      <c r="D162" s="150"/>
    </row>
    <row r="163" spans="1:4" s="23" customFormat="1" ht="20.25" x14ac:dyDescent="0.25">
      <c r="A163" s="88"/>
      <c r="C163" s="150"/>
      <c r="D163" s="150"/>
    </row>
    <row r="164" spans="1:4" s="23" customFormat="1" ht="20.25" x14ac:dyDescent="0.25">
      <c r="A164" s="88"/>
      <c r="C164" s="150"/>
      <c r="D164" s="150"/>
    </row>
    <row r="165" spans="1:4" s="23" customFormat="1" ht="20.25" x14ac:dyDescent="0.25">
      <c r="A165" s="88"/>
      <c r="C165" s="150"/>
      <c r="D165" s="150"/>
    </row>
    <row r="166" spans="1:4" s="23" customFormat="1" ht="20.25" x14ac:dyDescent="0.25">
      <c r="A166" s="88"/>
      <c r="C166" s="150"/>
      <c r="D166" s="150"/>
    </row>
    <row r="167" spans="1:4" s="23" customFormat="1" ht="20.25" x14ac:dyDescent="0.25">
      <c r="A167" s="88"/>
      <c r="C167" s="150"/>
      <c r="D167" s="150"/>
    </row>
    <row r="168" spans="1:4" s="23" customFormat="1" ht="20.25" x14ac:dyDescent="0.25">
      <c r="A168" s="88"/>
      <c r="C168" s="150"/>
      <c r="D168" s="150"/>
    </row>
    <row r="169" spans="1:4" s="23" customFormat="1" ht="20.25" x14ac:dyDescent="0.25">
      <c r="A169" s="88"/>
      <c r="C169" s="150"/>
      <c r="D169" s="150"/>
    </row>
    <row r="170" spans="1:4" s="23" customFormat="1" ht="20.25" x14ac:dyDescent="0.25">
      <c r="A170" s="88"/>
      <c r="C170" s="150"/>
      <c r="D170" s="150"/>
    </row>
    <row r="171" spans="1:4" s="23" customFormat="1" ht="20.25" x14ac:dyDescent="0.25">
      <c r="A171" s="88"/>
      <c r="C171" s="150"/>
      <c r="D171" s="150"/>
    </row>
    <row r="172" spans="1:4" s="23" customFormat="1" ht="20.25" x14ac:dyDescent="0.25">
      <c r="A172" s="88"/>
      <c r="C172" s="150"/>
      <c r="D172" s="150"/>
    </row>
    <row r="173" spans="1:4" s="23" customFormat="1" ht="20.25" x14ac:dyDescent="0.25">
      <c r="A173" s="88"/>
      <c r="C173" s="150"/>
      <c r="D173" s="150"/>
    </row>
    <row r="174" spans="1:4" s="23" customFormat="1" ht="20.25" x14ac:dyDescent="0.25">
      <c r="A174" s="88"/>
      <c r="C174" s="150"/>
      <c r="D174" s="150"/>
    </row>
    <row r="175" spans="1:4" s="23" customFormat="1" ht="20.25" x14ac:dyDescent="0.25">
      <c r="A175" s="88"/>
      <c r="C175" s="150"/>
      <c r="D175" s="150"/>
    </row>
    <row r="176" spans="1:4" s="23" customFormat="1" ht="20.25" x14ac:dyDescent="0.25">
      <c r="A176" s="88"/>
      <c r="C176" s="150"/>
      <c r="D176" s="150"/>
    </row>
    <row r="177" spans="1:4" s="23" customFormat="1" ht="20.25" x14ac:dyDescent="0.25">
      <c r="A177" s="88"/>
      <c r="C177" s="150"/>
      <c r="D177" s="150"/>
    </row>
    <row r="178" spans="1:4" s="23" customFormat="1" ht="20.25" x14ac:dyDescent="0.25">
      <c r="A178" s="88"/>
      <c r="C178" s="150"/>
      <c r="D178" s="150"/>
    </row>
    <row r="179" spans="1:4" s="23" customFormat="1" ht="20.25" x14ac:dyDescent="0.25">
      <c r="A179" s="88"/>
      <c r="C179" s="150"/>
      <c r="D179" s="150"/>
    </row>
    <row r="180" spans="1:4" s="23" customFormat="1" ht="20.25" x14ac:dyDescent="0.25">
      <c r="A180" s="88"/>
      <c r="C180" s="150"/>
      <c r="D180" s="150"/>
    </row>
    <row r="181" spans="1:4" s="23" customFormat="1" ht="20.25" x14ac:dyDescent="0.25">
      <c r="A181" s="88"/>
      <c r="C181" s="150"/>
      <c r="D181" s="150"/>
    </row>
    <row r="182" spans="1:4" s="23" customFormat="1" ht="20.25" x14ac:dyDescent="0.25">
      <c r="A182" s="88"/>
      <c r="C182" s="150"/>
      <c r="D182" s="150"/>
    </row>
    <row r="183" spans="1:4" s="23" customFormat="1" ht="20.25" x14ac:dyDescent="0.25">
      <c r="A183" s="88"/>
      <c r="C183" s="150"/>
      <c r="D183" s="150"/>
    </row>
    <row r="184" spans="1:4" s="23" customFormat="1" ht="20.25" x14ac:dyDescent="0.25">
      <c r="A184" s="88"/>
      <c r="C184" s="150"/>
      <c r="D184" s="150"/>
    </row>
    <row r="185" spans="1:4" s="23" customFormat="1" ht="20.25" x14ac:dyDescent="0.25">
      <c r="A185" s="88"/>
      <c r="C185" s="150"/>
      <c r="D185" s="150"/>
    </row>
    <row r="186" spans="1:4" s="23" customFormat="1" ht="20.25" x14ac:dyDescent="0.25">
      <c r="A186" s="88"/>
      <c r="C186" s="150"/>
      <c r="D186" s="150"/>
    </row>
    <row r="187" spans="1:4" s="23" customFormat="1" ht="20.25" x14ac:dyDescent="0.25">
      <c r="A187" s="88"/>
      <c r="C187" s="150"/>
      <c r="D187" s="150"/>
    </row>
    <row r="188" spans="1:4" s="23" customFormat="1" ht="20.25" x14ac:dyDescent="0.25">
      <c r="A188" s="88"/>
      <c r="C188" s="150"/>
      <c r="D188" s="150"/>
    </row>
    <row r="189" spans="1:4" s="23" customFormat="1" ht="20.25" x14ac:dyDescent="0.25">
      <c r="A189" s="88"/>
      <c r="C189" s="150"/>
      <c r="D189" s="150"/>
    </row>
    <row r="190" spans="1:4" s="23" customFormat="1" ht="20.25" x14ac:dyDescent="0.25">
      <c r="A190" s="88"/>
      <c r="C190" s="150"/>
      <c r="D190" s="150"/>
    </row>
    <row r="191" spans="1:4" s="23" customFormat="1" ht="20.25" x14ac:dyDescent="0.25">
      <c r="A191" s="88"/>
      <c r="C191" s="150"/>
      <c r="D191" s="150"/>
    </row>
    <row r="192" spans="1:4" s="23" customFormat="1" ht="20.25" x14ac:dyDescent="0.25">
      <c r="A192" s="88"/>
      <c r="C192" s="150"/>
      <c r="D192" s="150"/>
    </row>
    <row r="193" spans="1:4" s="23" customFormat="1" ht="20.25" x14ac:dyDescent="0.25">
      <c r="A193" s="88"/>
      <c r="C193" s="150"/>
      <c r="D193" s="150"/>
    </row>
    <row r="194" spans="1:4" s="23" customFormat="1" ht="20.25" x14ac:dyDescent="0.25">
      <c r="A194" s="88"/>
      <c r="C194" s="150"/>
      <c r="D194" s="150"/>
    </row>
    <row r="195" spans="1:4" s="23" customFormat="1" ht="20.25" x14ac:dyDescent="0.25">
      <c r="A195" s="88"/>
      <c r="C195" s="150"/>
      <c r="D195" s="150"/>
    </row>
    <row r="196" spans="1:4" s="23" customFormat="1" ht="20.25" x14ac:dyDescent="0.25">
      <c r="A196" s="88"/>
      <c r="C196" s="150"/>
      <c r="D196" s="150"/>
    </row>
    <row r="197" spans="1:4" s="23" customFormat="1" ht="20.25" x14ac:dyDescent="0.25">
      <c r="A197" s="88"/>
      <c r="C197" s="150"/>
      <c r="D197" s="150"/>
    </row>
    <row r="198" spans="1:4" s="23" customFormat="1" ht="20.25" x14ac:dyDescent="0.25">
      <c r="A198" s="88"/>
      <c r="C198" s="150"/>
      <c r="D198" s="150"/>
    </row>
    <row r="199" spans="1:4" s="23" customFormat="1" ht="20.25" x14ac:dyDescent="0.25">
      <c r="A199" s="88"/>
      <c r="C199" s="150"/>
      <c r="D199" s="150"/>
    </row>
    <row r="200" spans="1:4" s="23" customFormat="1" ht="20.25" x14ac:dyDescent="0.25">
      <c r="A200" s="88"/>
      <c r="C200" s="150"/>
      <c r="D200" s="150"/>
    </row>
    <row r="201" spans="1:4" s="23" customFormat="1" ht="20.25" x14ac:dyDescent="0.25">
      <c r="A201" s="88"/>
      <c r="C201" s="150"/>
      <c r="D201" s="150"/>
    </row>
    <row r="202" spans="1:4" s="23" customFormat="1" ht="20.25" x14ac:dyDescent="0.25">
      <c r="A202" s="88"/>
      <c r="C202" s="150"/>
      <c r="D202" s="150"/>
    </row>
    <row r="203" spans="1:4" s="23" customFormat="1" ht="20.25" x14ac:dyDescent="0.25">
      <c r="A203" s="88"/>
      <c r="C203" s="150"/>
      <c r="D203" s="150"/>
    </row>
    <row r="204" spans="1:4" s="23" customFormat="1" ht="20.25" x14ac:dyDescent="0.25">
      <c r="A204" s="88"/>
      <c r="C204" s="150"/>
      <c r="D204" s="150"/>
    </row>
    <row r="205" spans="1:4" s="23" customFormat="1" ht="20.25" x14ac:dyDescent="0.25">
      <c r="A205" s="88"/>
      <c r="C205" s="150"/>
      <c r="D205" s="150"/>
    </row>
    <row r="206" spans="1:4" s="23" customFormat="1" ht="20.25" x14ac:dyDescent="0.25">
      <c r="A206" s="88"/>
      <c r="C206" s="150"/>
      <c r="D206" s="150"/>
    </row>
    <row r="207" spans="1:4" s="23" customFormat="1" ht="20.25" x14ac:dyDescent="0.25">
      <c r="A207" s="88"/>
      <c r="C207" s="150"/>
      <c r="D207" s="150"/>
    </row>
    <row r="208" spans="1:4" s="23" customFormat="1" x14ac:dyDescent="0.25">
      <c r="A208" s="88"/>
    </row>
    <row r="209" spans="1:8" s="23" customFormat="1" ht="20.25" x14ac:dyDescent="0.25">
      <c r="A209" s="88"/>
      <c r="B209" s="151" t="s">
        <v>87</v>
      </c>
      <c r="C209" s="151" t="s">
        <v>140</v>
      </c>
      <c r="D209" s="152" t="s">
        <v>87</v>
      </c>
      <c r="E209" s="152" t="s">
        <v>140</v>
      </c>
    </row>
    <row r="210" spans="1:8" s="23" customFormat="1" ht="42" x14ac:dyDescent="0.35">
      <c r="A210" s="88"/>
      <c r="B210" s="153" t="s">
        <v>89</v>
      </c>
      <c r="C210" s="153" t="s">
        <v>205</v>
      </c>
      <c r="D210" s="23" t="s">
        <v>89</v>
      </c>
      <c r="F210" s="23" t="str">
        <f>IF(NOT(ISBLANK(D210)),D210,IF(NOT(ISBLANK(E210)),"     "&amp;E210,FALSE))</f>
        <v>Afectación Económica o presupuestal</v>
      </c>
      <c r="G210" s="23" t="s">
        <v>89</v>
      </c>
      <c r="H210" s="23" t="str">
        <f ca="1">IF(NOT(ISERROR(MATCH(G210,_xlfn.ANCHORARRAY(B221),0))),F223&amp;"Por favor no seleccionar los criterios de impacto",G210)</f>
        <v>Afectación Económica o presupuestal</v>
      </c>
    </row>
    <row r="211" spans="1:8" s="23" customFormat="1" ht="42" x14ac:dyDescent="0.35">
      <c r="A211" s="88"/>
      <c r="B211" s="153" t="s">
        <v>89</v>
      </c>
      <c r="C211" s="153" t="s">
        <v>206</v>
      </c>
      <c r="E211" s="23" t="s">
        <v>205</v>
      </c>
      <c r="F211" s="23" t="str">
        <f t="shared" ref="F211:F221" si="0">IF(NOT(ISBLANK(D211)),D211,IF(NOT(ISBLANK(E211)),"     "&amp;E211,FALSE))</f>
        <v xml:space="preserve">     Afectación menor a 200 SMLMV</v>
      </c>
    </row>
    <row r="212" spans="1:8" s="23" customFormat="1" ht="42" x14ac:dyDescent="0.35">
      <c r="A212" s="88"/>
      <c r="B212" s="153" t="s">
        <v>89</v>
      </c>
      <c r="C212" s="153" t="s">
        <v>210</v>
      </c>
      <c r="E212" s="23" t="s">
        <v>206</v>
      </c>
      <c r="F212" s="23" t="str">
        <f t="shared" si="0"/>
        <v xml:space="preserve">     Entre 200 y 1000 SMLMV</v>
      </c>
    </row>
    <row r="213" spans="1:8" s="23" customFormat="1" ht="42" x14ac:dyDescent="0.35">
      <c r="A213" s="88"/>
      <c r="B213" s="153" t="s">
        <v>89</v>
      </c>
      <c r="C213" s="153" t="s">
        <v>211</v>
      </c>
      <c r="E213" s="23" t="s">
        <v>210</v>
      </c>
      <c r="F213" s="23" t="str">
        <f t="shared" si="0"/>
        <v xml:space="preserve">     Entre 1000 y 5000 SMLMV </v>
      </c>
    </row>
    <row r="214" spans="1:8" s="23" customFormat="1" ht="42" x14ac:dyDescent="0.35">
      <c r="A214" s="88"/>
      <c r="B214" s="153" t="s">
        <v>89</v>
      </c>
      <c r="C214" s="153" t="s">
        <v>207</v>
      </c>
      <c r="E214" s="23" t="s">
        <v>211</v>
      </c>
      <c r="F214" s="23" t="str">
        <f t="shared" si="0"/>
        <v xml:space="preserve">     Entre 5000 y 10000 SMLMV</v>
      </c>
    </row>
    <row r="215" spans="1:8" s="23" customFormat="1" ht="42" x14ac:dyDescent="0.35">
      <c r="A215" s="88"/>
      <c r="B215" s="153" t="s">
        <v>57</v>
      </c>
      <c r="C215" s="153" t="s">
        <v>92</v>
      </c>
      <c r="E215" s="23" t="s">
        <v>207</v>
      </c>
      <c r="F215" s="23" t="str">
        <f t="shared" si="0"/>
        <v xml:space="preserve">     Mayor a 10000 SMLMV</v>
      </c>
    </row>
    <row r="216" spans="1:8" s="23" customFormat="1" ht="63" x14ac:dyDescent="0.35">
      <c r="A216" s="88"/>
      <c r="B216" s="153" t="s">
        <v>57</v>
      </c>
      <c r="C216" s="153" t="s">
        <v>93</v>
      </c>
      <c r="D216" s="23" t="s">
        <v>57</v>
      </c>
      <c r="F216" s="23" t="str">
        <f t="shared" si="0"/>
        <v>Pérdida Reputacional</v>
      </c>
    </row>
    <row r="217" spans="1:8" s="23" customFormat="1" ht="42" x14ac:dyDescent="0.35">
      <c r="A217" s="88"/>
      <c r="B217" s="153" t="s">
        <v>57</v>
      </c>
      <c r="C217" s="153" t="s">
        <v>95</v>
      </c>
      <c r="E217" s="23" t="s">
        <v>92</v>
      </c>
      <c r="F217" s="23" t="str">
        <f>IF(NOT(ISBLANK(D217)),D217,IF(NOT(ISBLANK(E217)),"     "&amp;E217,FALSE))</f>
        <v xml:space="preserve">     El riesgo afecta la imagen de alguna área de la organización</v>
      </c>
    </row>
    <row r="218" spans="1:8" s="23" customFormat="1" ht="63" x14ac:dyDescent="0.35">
      <c r="A218" s="88"/>
      <c r="B218" s="153" t="s">
        <v>57</v>
      </c>
      <c r="C218" s="153" t="s">
        <v>94</v>
      </c>
      <c r="E218" s="23" t="s">
        <v>93</v>
      </c>
      <c r="F218" s="23" t="str">
        <f t="shared" si="0"/>
        <v xml:space="preserve">     El riesgo afecta la imagen de la entidad internamente, de conocimiento general, nivel interno, de junta dircetiva y accionistas y/o de provedores</v>
      </c>
    </row>
    <row r="219" spans="1:8" s="23" customFormat="1" ht="42" x14ac:dyDescent="0.35">
      <c r="A219" s="88"/>
      <c r="B219" s="153" t="s">
        <v>57</v>
      </c>
      <c r="C219" s="153" t="s">
        <v>113</v>
      </c>
      <c r="E219" s="23" t="s">
        <v>95</v>
      </c>
      <c r="F219" s="23" t="str">
        <f t="shared" si="0"/>
        <v xml:space="preserve">     El riesgo afecta la imagen de la entidad con algunos usuarios de relevancia frente al logro de los objetivos</v>
      </c>
    </row>
    <row r="220" spans="1:8" s="23" customFormat="1" x14ac:dyDescent="0.25">
      <c r="A220" s="88"/>
      <c r="E220" s="23" t="s">
        <v>94</v>
      </c>
      <c r="F220" s="23" t="str">
        <f t="shared" si="0"/>
        <v xml:space="preserve">     El riesgo afecta la imagen de de la entidad con efecto publicitario sostenido a nivel de sector administrativo, nivel departamental o municipal</v>
      </c>
    </row>
    <row r="221" spans="1:8" s="23" customFormat="1" x14ac:dyDescent="0.25">
      <c r="A221" s="88"/>
      <c r="B221" s="23" t="e" cm="1">
        <f t="array" aca="1" ref="B221:B223" ca="1">_xlfn.UNIQUE(Tabla1[[#All],[Criterios]])</f>
        <v>#NAME?</v>
      </c>
      <c r="E221" s="23" t="s">
        <v>113</v>
      </c>
      <c r="F221" s="23" t="str">
        <f t="shared" si="0"/>
        <v xml:space="preserve">     El riesgo afecta la imagen de la entidad a nivel nacional, con efecto publicitarios sostenible a nivel país</v>
      </c>
    </row>
    <row r="222" spans="1:8" s="23" customFormat="1" x14ac:dyDescent="0.25">
      <c r="A222" s="88"/>
      <c r="B222" s="23" t="e">
        <f ca="1"/>
        <v>#NAME?</v>
      </c>
    </row>
    <row r="223" spans="1:8" s="23" customFormat="1" x14ac:dyDescent="0.25">
      <c r="B223" s="23" t="e">
        <f ca="1"/>
        <v>#NAME?</v>
      </c>
      <c r="F223" s="154" t="s">
        <v>141</v>
      </c>
    </row>
    <row r="224" spans="1:8" s="23" customFormat="1" x14ac:dyDescent="0.25">
      <c r="F224" s="154"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73"/>
    <col min="3" max="3" width="17" style="73" customWidth="1"/>
    <col min="4" max="4" width="14.28515625" style="73"/>
    <col min="5" max="5" width="46" style="73" customWidth="1"/>
    <col min="6" max="16384" width="14.28515625" style="73"/>
  </cols>
  <sheetData>
    <row r="1" spans="2:6" ht="24" customHeight="1" thickBot="1" x14ac:dyDescent="0.25">
      <c r="B1" s="422" t="s">
        <v>77</v>
      </c>
      <c r="C1" s="423"/>
      <c r="D1" s="423"/>
      <c r="E1" s="423"/>
      <c r="F1" s="424"/>
    </row>
    <row r="2" spans="2:6" ht="16.5" thickBot="1" x14ac:dyDescent="0.3">
      <c r="B2" s="74"/>
      <c r="C2" s="74"/>
      <c r="D2" s="74"/>
      <c r="E2" s="74"/>
      <c r="F2" s="74"/>
    </row>
    <row r="3" spans="2:6" ht="16.5" thickBot="1" x14ac:dyDescent="0.25">
      <c r="B3" s="426" t="s">
        <v>63</v>
      </c>
      <c r="C3" s="427"/>
      <c r="D3" s="427"/>
      <c r="E3" s="86" t="s">
        <v>64</v>
      </c>
      <c r="F3" s="87" t="s">
        <v>65</v>
      </c>
    </row>
    <row r="4" spans="2:6" ht="31.5" x14ac:dyDescent="0.2">
      <c r="B4" s="428" t="s">
        <v>66</v>
      </c>
      <c r="C4" s="430" t="s">
        <v>13</v>
      </c>
      <c r="D4" s="75" t="s">
        <v>14</v>
      </c>
      <c r="E4" s="76" t="s">
        <v>67</v>
      </c>
      <c r="F4" s="77">
        <v>0.25</v>
      </c>
    </row>
    <row r="5" spans="2:6" ht="47.25" x14ac:dyDescent="0.2">
      <c r="B5" s="429"/>
      <c r="C5" s="431"/>
      <c r="D5" s="78" t="s">
        <v>15</v>
      </c>
      <c r="E5" s="79" t="s">
        <v>68</v>
      </c>
      <c r="F5" s="80">
        <v>0.15</v>
      </c>
    </row>
    <row r="6" spans="2:6" ht="47.25" x14ac:dyDescent="0.2">
      <c r="B6" s="429"/>
      <c r="C6" s="431"/>
      <c r="D6" s="78" t="s">
        <v>16</v>
      </c>
      <c r="E6" s="79" t="s">
        <v>69</v>
      </c>
      <c r="F6" s="80">
        <v>0.1</v>
      </c>
    </row>
    <row r="7" spans="2:6" ht="63" x14ac:dyDescent="0.2">
      <c r="B7" s="429"/>
      <c r="C7" s="431" t="s">
        <v>17</v>
      </c>
      <c r="D7" s="78" t="s">
        <v>10</v>
      </c>
      <c r="E7" s="79" t="s">
        <v>70</v>
      </c>
      <c r="F7" s="80">
        <v>0.25</v>
      </c>
    </row>
    <row r="8" spans="2:6" ht="31.5" x14ac:dyDescent="0.2">
      <c r="B8" s="429"/>
      <c r="C8" s="431"/>
      <c r="D8" s="78" t="s">
        <v>9</v>
      </c>
      <c r="E8" s="79" t="s">
        <v>71</v>
      </c>
      <c r="F8" s="80">
        <v>0.15</v>
      </c>
    </row>
    <row r="9" spans="2:6" ht="47.25" x14ac:dyDescent="0.2">
      <c r="B9" s="429" t="s">
        <v>151</v>
      </c>
      <c r="C9" s="431" t="s">
        <v>18</v>
      </c>
      <c r="D9" s="78" t="s">
        <v>19</v>
      </c>
      <c r="E9" s="79" t="s">
        <v>72</v>
      </c>
      <c r="F9" s="81" t="s">
        <v>73</v>
      </c>
    </row>
    <row r="10" spans="2:6" ht="63" x14ac:dyDescent="0.2">
      <c r="B10" s="429"/>
      <c r="C10" s="431"/>
      <c r="D10" s="78" t="s">
        <v>20</v>
      </c>
      <c r="E10" s="79" t="s">
        <v>74</v>
      </c>
      <c r="F10" s="81" t="s">
        <v>73</v>
      </c>
    </row>
    <row r="11" spans="2:6" ht="47.25" x14ac:dyDescent="0.2">
      <c r="B11" s="429"/>
      <c r="C11" s="431" t="s">
        <v>21</v>
      </c>
      <c r="D11" s="78" t="s">
        <v>22</v>
      </c>
      <c r="E11" s="79" t="s">
        <v>75</v>
      </c>
      <c r="F11" s="81" t="s">
        <v>73</v>
      </c>
    </row>
    <row r="12" spans="2:6" ht="47.25" x14ac:dyDescent="0.2">
      <c r="B12" s="429"/>
      <c r="C12" s="431"/>
      <c r="D12" s="78" t="s">
        <v>23</v>
      </c>
      <c r="E12" s="79" t="s">
        <v>76</v>
      </c>
      <c r="F12" s="81" t="s">
        <v>73</v>
      </c>
    </row>
    <row r="13" spans="2:6" ht="31.5" x14ac:dyDescent="0.2">
      <c r="B13" s="429"/>
      <c r="C13" s="431" t="s">
        <v>24</v>
      </c>
      <c r="D13" s="78" t="s">
        <v>114</v>
      </c>
      <c r="E13" s="79" t="s">
        <v>117</v>
      </c>
      <c r="F13" s="81" t="s">
        <v>73</v>
      </c>
    </row>
    <row r="14" spans="2:6" ht="32.25" thickBot="1" x14ac:dyDescent="0.25">
      <c r="B14" s="432"/>
      <c r="C14" s="433"/>
      <c r="D14" s="82" t="s">
        <v>115</v>
      </c>
      <c r="E14" s="83" t="s">
        <v>116</v>
      </c>
      <c r="F14" s="84" t="s">
        <v>73</v>
      </c>
    </row>
    <row r="15" spans="2:6" ht="49.5" customHeight="1" x14ac:dyDescent="0.2">
      <c r="B15" s="425" t="s">
        <v>148</v>
      </c>
      <c r="C15" s="425"/>
      <c r="D15" s="425"/>
      <c r="E15" s="425"/>
      <c r="F15" s="425"/>
    </row>
    <row r="16" spans="2:6" ht="27" customHeight="1" x14ac:dyDescent="0.25">
      <c r="B16" s="8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cp:lastModifiedBy>
  <cp:lastPrinted>2020-05-13T01:12:22Z</cp:lastPrinted>
  <dcterms:created xsi:type="dcterms:W3CDTF">2020-03-24T23:12:47Z</dcterms:created>
  <dcterms:modified xsi:type="dcterms:W3CDTF">2022-01-18T21:52:19Z</dcterms:modified>
</cp:coreProperties>
</file>